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Sencha Touch 2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<sst xmlns="http://schemas.openxmlformats.org/spreadsheetml/2006/main" count="9" uniqueCount="9">
  <si>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</si>
  <si>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</si>
  <si>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</si>
  <si>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</si>
  <si>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285(171x)</t>
  </si>
  <si>
    <t>AVERAGE: 150(326x)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</si>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</sst>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Sheet1!$A$2:$A$172</c:f>
              <c:numCache>
                <c:formatCode>General</c:formatCode>
                <c:ptCount val="171"/>
                <c:pt idx="0">
                  <c:v>367</c:v>
                </c:pt>
                <c:pt idx="1">
                  <c:v>669</c:v>
                </c:pt>
                <c:pt idx="2">
                  <c:v>952</c:v>
                </c:pt>
                <c:pt idx="3">
                  <c:v>1249</c:v>
                </c:pt>
                <c:pt idx="4">
                  <c:v>1522</c:v>
                </c:pt>
                <c:pt idx="5">
                  <c:v>1807</c:v>
                </c:pt>
                <c:pt idx="6">
                  <c:v>2100</c:v>
                </c:pt>
                <c:pt idx="7">
                  <c:v>2387</c:v>
                </c:pt>
                <c:pt idx="8">
                  <c:v>2686</c:v>
                </c:pt>
                <c:pt idx="9">
                  <c:v>2972</c:v>
                </c:pt>
                <c:pt idx="10">
                  <c:v>3258</c:v>
                </c:pt>
                <c:pt idx="11">
                  <c:v>3541</c:v>
                </c:pt>
                <c:pt idx="12">
                  <c:v>3805</c:v>
                </c:pt>
                <c:pt idx="13">
                  <c:v>4077</c:v>
                </c:pt>
                <c:pt idx="14">
                  <c:v>4375</c:v>
                </c:pt>
                <c:pt idx="15">
                  <c:v>4677</c:v>
                </c:pt>
                <c:pt idx="16">
                  <c:v>4965</c:v>
                </c:pt>
                <c:pt idx="17">
                  <c:v>5253</c:v>
                </c:pt>
                <c:pt idx="18">
                  <c:v>5550</c:v>
                </c:pt>
                <c:pt idx="19">
                  <c:v>5834</c:v>
                </c:pt>
                <c:pt idx="20">
                  <c:v>6118</c:v>
                </c:pt>
                <c:pt idx="21">
                  <c:v>6393</c:v>
                </c:pt>
                <c:pt idx="22">
                  <c:v>6694</c:v>
                </c:pt>
                <c:pt idx="23">
                  <c:v>7005</c:v>
                </c:pt>
                <c:pt idx="24">
                  <c:v>7295</c:v>
                </c:pt>
                <c:pt idx="25">
                  <c:v>7574</c:v>
                </c:pt>
                <c:pt idx="26">
                  <c:v>7862</c:v>
                </c:pt>
                <c:pt idx="27">
                  <c:v>8143</c:v>
                </c:pt>
                <c:pt idx="28">
                  <c:v>8419</c:v>
                </c:pt>
                <c:pt idx="29">
                  <c:v>8721</c:v>
                </c:pt>
                <c:pt idx="30">
                  <c:v>9039</c:v>
                </c:pt>
                <c:pt idx="31">
                  <c:v>9328</c:v>
                </c:pt>
                <c:pt idx="32">
                  <c:v>9622</c:v>
                </c:pt>
                <c:pt idx="33">
                  <c:v>9922</c:v>
                </c:pt>
                <c:pt idx="34">
                  <c:v>10206</c:v>
                </c:pt>
                <c:pt idx="35">
                  <c:v>10488</c:v>
                </c:pt>
                <c:pt idx="36">
                  <c:v>10774</c:v>
                </c:pt>
                <c:pt idx="37">
                  <c:v>11055</c:v>
                </c:pt>
                <c:pt idx="38">
                  <c:v>11334</c:v>
                </c:pt>
                <c:pt idx="39">
                  <c:v>11634</c:v>
                </c:pt>
                <c:pt idx="40">
                  <c:v>11931</c:v>
                </c:pt>
                <c:pt idx="41">
                  <c:v>12224</c:v>
                </c:pt>
                <c:pt idx="42">
                  <c:v>12511</c:v>
                </c:pt>
                <c:pt idx="43">
                  <c:v>12827</c:v>
                </c:pt>
                <c:pt idx="44">
                  <c:v>13141</c:v>
                </c:pt>
                <c:pt idx="45">
                  <c:v>13422</c:v>
                </c:pt>
                <c:pt idx="46">
                  <c:v>13727</c:v>
                </c:pt>
                <c:pt idx="47">
                  <c:v>14010</c:v>
                </c:pt>
                <c:pt idx="48">
                  <c:v>14296</c:v>
                </c:pt>
                <c:pt idx="49">
                  <c:v>14578</c:v>
                </c:pt>
                <c:pt idx="50">
                  <c:v>14852</c:v>
                </c:pt>
                <c:pt idx="51">
                  <c:v>15121</c:v>
                </c:pt>
                <c:pt idx="52">
                  <c:v>15418</c:v>
                </c:pt>
                <c:pt idx="53">
                  <c:v>15719</c:v>
                </c:pt>
                <c:pt idx="54">
                  <c:v>16003</c:v>
                </c:pt>
                <c:pt idx="55">
                  <c:v>16285</c:v>
                </c:pt>
                <c:pt idx="56">
                  <c:v>16571</c:v>
                </c:pt>
                <c:pt idx="57">
                  <c:v>16836</c:v>
                </c:pt>
                <c:pt idx="58">
                  <c:v>17097</c:v>
                </c:pt>
                <c:pt idx="59">
                  <c:v>17385</c:v>
                </c:pt>
                <c:pt idx="60">
                  <c:v>17656</c:v>
                </c:pt>
                <c:pt idx="61">
                  <c:v>17932</c:v>
                </c:pt>
                <c:pt idx="62">
                  <c:v>18212</c:v>
                </c:pt>
                <c:pt idx="63">
                  <c:v>18491</c:v>
                </c:pt>
                <c:pt idx="64">
                  <c:v>18769</c:v>
                </c:pt>
                <c:pt idx="65">
                  <c:v>19060</c:v>
                </c:pt>
                <c:pt idx="66">
                  <c:v>19324</c:v>
                </c:pt>
                <c:pt idx="67">
                  <c:v>19598</c:v>
                </c:pt>
                <c:pt idx="68">
                  <c:v>19883</c:v>
                </c:pt>
                <c:pt idx="69">
                  <c:v>20153</c:v>
                </c:pt>
                <c:pt idx="70">
                  <c:v>20426</c:v>
                </c:pt>
                <c:pt idx="71">
                  <c:v>20699</c:v>
                </c:pt>
                <c:pt idx="72">
                  <c:v>20978</c:v>
                </c:pt>
                <c:pt idx="73">
                  <c:v>21246</c:v>
                </c:pt>
                <c:pt idx="74">
                  <c:v>21512</c:v>
                </c:pt>
                <c:pt idx="75">
                  <c:v>21775</c:v>
                </c:pt>
                <c:pt idx="76">
                  <c:v>22060</c:v>
                </c:pt>
                <c:pt idx="77">
                  <c:v>22327</c:v>
                </c:pt>
                <c:pt idx="78">
                  <c:v>22592</c:v>
                </c:pt>
                <c:pt idx="79">
                  <c:v>22888</c:v>
                </c:pt>
                <c:pt idx="80">
                  <c:v>23154</c:v>
                </c:pt>
                <c:pt idx="81">
                  <c:v>23431</c:v>
                </c:pt>
                <c:pt idx="82">
                  <c:v>23717</c:v>
                </c:pt>
                <c:pt idx="83">
                  <c:v>24013</c:v>
                </c:pt>
                <c:pt idx="84">
                  <c:v>24317</c:v>
                </c:pt>
                <c:pt idx="85">
                  <c:v>24596</c:v>
                </c:pt>
                <c:pt idx="86">
                  <c:v>24871</c:v>
                </c:pt>
                <c:pt idx="87">
                  <c:v>25158</c:v>
                </c:pt>
                <c:pt idx="88">
                  <c:v>25445</c:v>
                </c:pt>
                <c:pt idx="89">
                  <c:v>25727</c:v>
                </c:pt>
                <c:pt idx="90">
                  <c:v>26008</c:v>
                </c:pt>
                <c:pt idx="91">
                  <c:v>26288</c:v>
                </c:pt>
                <c:pt idx="92">
                  <c:v>26566</c:v>
                </c:pt>
                <c:pt idx="93">
                  <c:v>26835</c:v>
                </c:pt>
                <c:pt idx="94">
                  <c:v>27112</c:v>
                </c:pt>
                <c:pt idx="95">
                  <c:v>27385</c:v>
                </c:pt>
                <c:pt idx="96">
                  <c:v>27706</c:v>
                </c:pt>
                <c:pt idx="97">
                  <c:v>28009</c:v>
                </c:pt>
                <c:pt idx="98">
                  <c:v>28288</c:v>
                </c:pt>
                <c:pt idx="99">
                  <c:v>28573</c:v>
                </c:pt>
                <c:pt idx="100">
                  <c:v>28857</c:v>
                </c:pt>
                <c:pt idx="101">
                  <c:v>29141</c:v>
                </c:pt>
                <c:pt idx="102">
                  <c:v>29431</c:v>
                </c:pt>
                <c:pt idx="103">
                  <c:v>29699</c:v>
                </c:pt>
                <c:pt idx="104">
                  <c:v>29988</c:v>
                </c:pt>
                <c:pt idx="105">
                  <c:v>30291</c:v>
                </c:pt>
                <c:pt idx="106">
                  <c:v>30571</c:v>
                </c:pt>
                <c:pt idx="107">
                  <c:v>30849</c:v>
                </c:pt>
                <c:pt idx="108">
                  <c:v>31114</c:v>
                </c:pt>
                <c:pt idx="109">
                  <c:v>31399</c:v>
                </c:pt>
                <c:pt idx="110">
                  <c:v>31669</c:v>
                </c:pt>
                <c:pt idx="111">
                  <c:v>31954</c:v>
                </c:pt>
                <c:pt idx="112">
                  <c:v>32231</c:v>
                </c:pt>
                <c:pt idx="113">
                  <c:v>32499</c:v>
                </c:pt>
                <c:pt idx="114">
                  <c:v>32797</c:v>
                </c:pt>
                <c:pt idx="115">
                  <c:v>33073</c:v>
                </c:pt>
                <c:pt idx="116">
                  <c:v>33370</c:v>
                </c:pt>
                <c:pt idx="117">
                  <c:v>33659</c:v>
                </c:pt>
                <c:pt idx="118">
                  <c:v>33942</c:v>
                </c:pt>
                <c:pt idx="119">
                  <c:v>34230</c:v>
                </c:pt>
                <c:pt idx="120">
                  <c:v>34508</c:v>
                </c:pt>
                <c:pt idx="121">
                  <c:v>34787</c:v>
                </c:pt>
                <c:pt idx="122">
                  <c:v>35072</c:v>
                </c:pt>
                <c:pt idx="123">
                  <c:v>35361</c:v>
                </c:pt>
                <c:pt idx="124">
                  <c:v>35673</c:v>
                </c:pt>
                <c:pt idx="125">
                  <c:v>35945</c:v>
                </c:pt>
                <c:pt idx="126">
                  <c:v>36214</c:v>
                </c:pt>
                <c:pt idx="127">
                  <c:v>36487</c:v>
                </c:pt>
                <c:pt idx="128">
                  <c:v>36780</c:v>
                </c:pt>
                <c:pt idx="129">
                  <c:v>37105</c:v>
                </c:pt>
                <c:pt idx="130">
                  <c:v>37427</c:v>
                </c:pt>
                <c:pt idx="131">
                  <c:v>37749</c:v>
                </c:pt>
                <c:pt idx="132">
                  <c:v>38075</c:v>
                </c:pt>
                <c:pt idx="133">
                  <c:v>38393</c:v>
                </c:pt>
                <c:pt idx="134">
                  <c:v>38711</c:v>
                </c:pt>
                <c:pt idx="135">
                  <c:v>38988</c:v>
                </c:pt>
                <c:pt idx="136">
                  <c:v>39281</c:v>
                </c:pt>
                <c:pt idx="137">
                  <c:v>39543</c:v>
                </c:pt>
                <c:pt idx="138">
                  <c:v>39811</c:v>
                </c:pt>
                <c:pt idx="139">
                  <c:v>40083</c:v>
                </c:pt>
                <c:pt idx="140">
                  <c:v>40376</c:v>
                </c:pt>
                <c:pt idx="141">
                  <c:v>40679</c:v>
                </c:pt>
                <c:pt idx="142">
                  <c:v>40960</c:v>
                </c:pt>
                <c:pt idx="143">
                  <c:v>41233</c:v>
                </c:pt>
                <c:pt idx="144">
                  <c:v>41513</c:v>
                </c:pt>
                <c:pt idx="145">
                  <c:v>41788</c:v>
                </c:pt>
                <c:pt idx="146">
                  <c:v>42080</c:v>
                </c:pt>
                <c:pt idx="147">
                  <c:v>42373</c:v>
                </c:pt>
                <c:pt idx="148">
                  <c:v>42645</c:v>
                </c:pt>
                <c:pt idx="149">
                  <c:v>42913</c:v>
                </c:pt>
                <c:pt idx="150">
                  <c:v>43208</c:v>
                </c:pt>
                <c:pt idx="151">
                  <c:v>43471</c:v>
                </c:pt>
                <c:pt idx="152">
                  <c:v>43767</c:v>
                </c:pt>
                <c:pt idx="153">
                  <c:v>44059</c:v>
                </c:pt>
                <c:pt idx="154">
                  <c:v>44326</c:v>
                </c:pt>
                <c:pt idx="155">
                  <c:v>44606</c:v>
                </c:pt>
                <c:pt idx="156">
                  <c:v>44916</c:v>
                </c:pt>
                <c:pt idx="157">
                  <c:v>45248</c:v>
                </c:pt>
                <c:pt idx="158">
                  <c:v>45573</c:v>
                </c:pt>
                <c:pt idx="159">
                  <c:v>45904</c:v>
                </c:pt>
                <c:pt idx="160">
                  <c:v>46215</c:v>
                </c:pt>
                <c:pt idx="161">
                  <c:v>46540</c:v>
                </c:pt>
                <c:pt idx="162">
                  <c:v>46891</c:v>
                </c:pt>
                <c:pt idx="163">
                  <c:v>47228</c:v>
                </c:pt>
                <c:pt idx="164">
                  <c:v>47511</c:v>
                </c:pt>
                <c:pt idx="165">
                  <c:v>47816</c:v>
                </c:pt>
                <c:pt idx="166">
                  <c:v>48115</c:v>
                </c:pt>
                <c:pt idx="167">
                  <c:v>48395</c:v>
                </c:pt>
                <c:pt idx="168">
                  <c:v>48679</c:v>
                </c:pt>
                <c:pt idx="169">
                  <c:v>48980</c:v>
                </c:pt>
                <c:pt idx="170">
                  <c:v>49270</c:v>
                </c:pt>
              </c:numCache>
            </c:numRef>
          </c:cat>
          <c:val>
            <c:numRef>
              <c:f>Sheet1!$B$2:$B$172</c:f>
              <c:numCache>
                <c:formatCode>General</c:formatCode>
                <c:ptCount val="171"/>
                <c:pt idx="0">
                  <c:v>0</c:v>
                </c:pt>
                <c:pt idx="1">
                  <c:v>18</c:v>
                </c:pt>
                <c:pt idx="2">
                  <c:v>30</c:v>
                </c:pt>
                <c:pt idx="3">
                  <c:v>24</c:v>
                </c:pt>
                <c:pt idx="4">
                  <c:v>34</c:v>
                </c:pt>
                <c:pt idx="5">
                  <c:v>30</c:v>
                </c:pt>
                <c:pt idx="6">
                  <c:v>30</c:v>
                </c:pt>
                <c:pt idx="7">
                  <c:v>31</c:v>
                </c:pt>
                <c:pt idx="8">
                  <c:v>25</c:v>
                </c:pt>
                <c:pt idx="9">
                  <c:v>20</c:v>
                </c:pt>
                <c:pt idx="10">
                  <c:v>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</c:v>
                </c:pt>
                <c:pt idx="19">
                  <c:v>6</c:v>
                </c:pt>
                <c:pt idx="20">
                  <c:v>23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32</c:v>
                </c:pt>
                <c:pt idx="26">
                  <c:v>27</c:v>
                </c:pt>
                <c:pt idx="27">
                  <c:v>25</c:v>
                </c:pt>
                <c:pt idx="28">
                  <c:v>34</c:v>
                </c:pt>
                <c:pt idx="29">
                  <c:v>39</c:v>
                </c:pt>
                <c:pt idx="30">
                  <c:v>34</c:v>
                </c:pt>
                <c:pt idx="31">
                  <c:v>40</c:v>
                </c:pt>
                <c:pt idx="32">
                  <c:v>11</c:v>
                </c:pt>
                <c:pt idx="33">
                  <c:v>12</c:v>
                </c:pt>
                <c:pt idx="34">
                  <c:v>17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17</c:v>
                </c:pt>
                <c:pt idx="39">
                  <c:v>14</c:v>
                </c:pt>
                <c:pt idx="40">
                  <c:v>16</c:v>
                </c:pt>
                <c:pt idx="41">
                  <c:v>11</c:v>
                </c:pt>
                <c:pt idx="42">
                  <c:v>13</c:v>
                </c:pt>
                <c:pt idx="43">
                  <c:v>15</c:v>
                </c:pt>
                <c:pt idx="44">
                  <c:v>18</c:v>
                </c:pt>
                <c:pt idx="45">
                  <c:v>30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35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27</c:v>
                </c:pt>
                <c:pt idx="85">
                  <c:v>13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17</c:v>
                </c:pt>
                <c:pt idx="90">
                  <c:v>17</c:v>
                </c:pt>
                <c:pt idx="91">
                  <c:v>14</c:v>
                </c:pt>
                <c:pt idx="92">
                  <c:v>31</c:v>
                </c:pt>
                <c:pt idx="93">
                  <c:v>34</c:v>
                </c:pt>
                <c:pt idx="94">
                  <c:v>34</c:v>
                </c:pt>
                <c:pt idx="95">
                  <c:v>28</c:v>
                </c:pt>
                <c:pt idx="96">
                  <c:v>20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18</c:v>
                </c:pt>
                <c:pt idx="103">
                  <c:v>16</c:v>
                </c:pt>
                <c:pt idx="104">
                  <c:v>14</c:v>
                </c:pt>
                <c:pt idx="105">
                  <c:v>13</c:v>
                </c:pt>
                <c:pt idx="106">
                  <c:v>15</c:v>
                </c:pt>
                <c:pt idx="107">
                  <c:v>21</c:v>
                </c:pt>
                <c:pt idx="108">
                  <c:v>26</c:v>
                </c:pt>
                <c:pt idx="109">
                  <c:v>23</c:v>
                </c:pt>
                <c:pt idx="110">
                  <c:v>20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18</c:v>
                </c:pt>
                <c:pt idx="115">
                  <c:v>15</c:v>
                </c:pt>
                <c:pt idx="116">
                  <c:v>18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13</c:v>
                </c:pt>
                <c:pt idx="121">
                  <c:v>31</c:v>
                </c:pt>
                <c:pt idx="122">
                  <c:v>34</c:v>
                </c:pt>
                <c:pt idx="123">
                  <c:v>25</c:v>
                </c:pt>
                <c:pt idx="124">
                  <c:v>32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21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34</c:v>
                </c:pt>
                <c:pt idx="151">
                  <c:v>27</c:v>
                </c:pt>
                <c:pt idx="152">
                  <c:v>25</c:v>
                </c:pt>
                <c:pt idx="153">
                  <c:v>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29</c:v>
                </c:pt>
                <c:pt idx="165">
                  <c:v>28</c:v>
                </c:pt>
                <c:pt idx="166">
                  <c:v>35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2557008"/>
        <c:axId val="-1522559184"/>
      </c:lineChart>
      <c:catAx>
        <c:axId val="-15225570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52255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225591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none"/>
        <c:tickLblPos val="nextTo"/>
        <c:crossAx val="-15225570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Sheet1!$C$2:$C$327</c:f>
              <c:numCache>
                <c:formatCode>General</c:formatCode>
                <c:ptCount val="326"/>
                <c:pt idx="0">
                  <c:v>320</c:v>
                </c:pt>
                <c:pt idx="1">
                  <c:v>478</c:v>
                </c:pt>
                <c:pt idx="2">
                  <c:v>651</c:v>
                </c:pt>
                <c:pt idx="3">
                  <c:v>802</c:v>
                </c:pt>
                <c:pt idx="4">
                  <c:v>978</c:v>
                </c:pt>
                <c:pt idx="5">
                  <c:v>1121</c:v>
                </c:pt>
                <c:pt idx="6">
                  <c:v>1253</c:v>
                </c:pt>
                <c:pt idx="7">
                  <c:v>1405</c:v>
                </c:pt>
                <c:pt idx="8">
                  <c:v>1531</c:v>
                </c:pt>
                <c:pt idx="9">
                  <c:v>1657</c:v>
                </c:pt>
                <c:pt idx="10">
                  <c:v>1833</c:v>
                </c:pt>
                <c:pt idx="11">
                  <c:v>1977</c:v>
                </c:pt>
                <c:pt idx="12">
                  <c:v>2116</c:v>
                </c:pt>
                <c:pt idx="13">
                  <c:v>2246</c:v>
                </c:pt>
                <c:pt idx="14">
                  <c:v>2386</c:v>
                </c:pt>
                <c:pt idx="15">
                  <c:v>2535</c:v>
                </c:pt>
                <c:pt idx="16">
                  <c:v>2670</c:v>
                </c:pt>
                <c:pt idx="17">
                  <c:v>2820</c:v>
                </c:pt>
                <c:pt idx="18">
                  <c:v>2954</c:v>
                </c:pt>
                <c:pt idx="19">
                  <c:v>3092</c:v>
                </c:pt>
                <c:pt idx="20">
                  <c:v>3241</c:v>
                </c:pt>
                <c:pt idx="21">
                  <c:v>3384</c:v>
                </c:pt>
                <c:pt idx="22">
                  <c:v>3514</c:v>
                </c:pt>
                <c:pt idx="23">
                  <c:v>3647</c:v>
                </c:pt>
                <c:pt idx="24">
                  <c:v>3775</c:v>
                </c:pt>
                <c:pt idx="25">
                  <c:v>3903</c:v>
                </c:pt>
                <c:pt idx="26">
                  <c:v>4031</c:v>
                </c:pt>
                <c:pt idx="27">
                  <c:v>4177</c:v>
                </c:pt>
                <c:pt idx="28">
                  <c:v>4325</c:v>
                </c:pt>
                <c:pt idx="29">
                  <c:v>4467</c:v>
                </c:pt>
                <c:pt idx="30">
                  <c:v>4607</c:v>
                </c:pt>
                <c:pt idx="31">
                  <c:v>4757</c:v>
                </c:pt>
                <c:pt idx="32">
                  <c:v>4907</c:v>
                </c:pt>
                <c:pt idx="33">
                  <c:v>5054</c:v>
                </c:pt>
                <c:pt idx="34">
                  <c:v>5223</c:v>
                </c:pt>
                <c:pt idx="35">
                  <c:v>5399</c:v>
                </c:pt>
                <c:pt idx="36">
                  <c:v>5592</c:v>
                </c:pt>
                <c:pt idx="37">
                  <c:v>5764</c:v>
                </c:pt>
                <c:pt idx="38">
                  <c:v>5909</c:v>
                </c:pt>
                <c:pt idx="39">
                  <c:v>6062</c:v>
                </c:pt>
                <c:pt idx="40">
                  <c:v>6207</c:v>
                </c:pt>
                <c:pt idx="41">
                  <c:v>6389</c:v>
                </c:pt>
                <c:pt idx="42">
                  <c:v>6559</c:v>
                </c:pt>
                <c:pt idx="43">
                  <c:v>6703</c:v>
                </c:pt>
                <c:pt idx="44">
                  <c:v>6860</c:v>
                </c:pt>
                <c:pt idx="45">
                  <c:v>7004</c:v>
                </c:pt>
                <c:pt idx="46">
                  <c:v>7164</c:v>
                </c:pt>
                <c:pt idx="47">
                  <c:v>7304</c:v>
                </c:pt>
                <c:pt idx="48">
                  <c:v>7461</c:v>
                </c:pt>
                <c:pt idx="49">
                  <c:v>7599</c:v>
                </c:pt>
                <c:pt idx="50">
                  <c:v>7735</c:v>
                </c:pt>
                <c:pt idx="51">
                  <c:v>7870</c:v>
                </c:pt>
                <c:pt idx="52">
                  <c:v>8008</c:v>
                </c:pt>
                <c:pt idx="53">
                  <c:v>8151</c:v>
                </c:pt>
                <c:pt idx="54">
                  <c:v>8283</c:v>
                </c:pt>
                <c:pt idx="55">
                  <c:v>8416</c:v>
                </c:pt>
                <c:pt idx="56">
                  <c:v>8560</c:v>
                </c:pt>
                <c:pt idx="57">
                  <c:v>8731</c:v>
                </c:pt>
                <c:pt idx="58">
                  <c:v>8884</c:v>
                </c:pt>
                <c:pt idx="59">
                  <c:v>9032</c:v>
                </c:pt>
                <c:pt idx="60">
                  <c:v>9187</c:v>
                </c:pt>
                <c:pt idx="61">
                  <c:v>9336</c:v>
                </c:pt>
                <c:pt idx="62">
                  <c:v>9504</c:v>
                </c:pt>
                <c:pt idx="63">
                  <c:v>9664</c:v>
                </c:pt>
                <c:pt idx="64">
                  <c:v>9809</c:v>
                </c:pt>
                <c:pt idx="65">
                  <c:v>9989</c:v>
                </c:pt>
                <c:pt idx="66">
                  <c:v>10146</c:v>
                </c:pt>
                <c:pt idx="67">
                  <c:v>10291</c:v>
                </c:pt>
                <c:pt idx="68">
                  <c:v>10447</c:v>
                </c:pt>
                <c:pt idx="69">
                  <c:v>10637</c:v>
                </c:pt>
                <c:pt idx="70">
                  <c:v>10791</c:v>
                </c:pt>
                <c:pt idx="71">
                  <c:v>10946</c:v>
                </c:pt>
                <c:pt idx="72">
                  <c:v>11096</c:v>
                </c:pt>
                <c:pt idx="73">
                  <c:v>11253</c:v>
                </c:pt>
                <c:pt idx="74">
                  <c:v>11409</c:v>
                </c:pt>
                <c:pt idx="75">
                  <c:v>11552</c:v>
                </c:pt>
                <c:pt idx="76">
                  <c:v>11699</c:v>
                </c:pt>
                <c:pt idx="77">
                  <c:v>11854</c:v>
                </c:pt>
                <c:pt idx="78">
                  <c:v>12025</c:v>
                </c:pt>
                <c:pt idx="79">
                  <c:v>12161</c:v>
                </c:pt>
                <c:pt idx="80">
                  <c:v>12303</c:v>
                </c:pt>
                <c:pt idx="81">
                  <c:v>12444</c:v>
                </c:pt>
                <c:pt idx="82">
                  <c:v>12599</c:v>
                </c:pt>
                <c:pt idx="83">
                  <c:v>12766</c:v>
                </c:pt>
                <c:pt idx="84">
                  <c:v>12942</c:v>
                </c:pt>
                <c:pt idx="85">
                  <c:v>13101</c:v>
                </c:pt>
                <c:pt idx="86">
                  <c:v>13247</c:v>
                </c:pt>
                <c:pt idx="87">
                  <c:v>13405</c:v>
                </c:pt>
                <c:pt idx="88">
                  <c:v>13582</c:v>
                </c:pt>
                <c:pt idx="89">
                  <c:v>13719</c:v>
                </c:pt>
                <c:pt idx="90">
                  <c:v>13875</c:v>
                </c:pt>
                <c:pt idx="91">
                  <c:v>14026</c:v>
                </c:pt>
                <c:pt idx="92">
                  <c:v>14183</c:v>
                </c:pt>
                <c:pt idx="93">
                  <c:v>14332</c:v>
                </c:pt>
                <c:pt idx="94">
                  <c:v>14492</c:v>
                </c:pt>
                <c:pt idx="95">
                  <c:v>14626</c:v>
                </c:pt>
                <c:pt idx="96">
                  <c:v>14763</c:v>
                </c:pt>
                <c:pt idx="97">
                  <c:v>14910</c:v>
                </c:pt>
                <c:pt idx="98">
                  <c:v>15054</c:v>
                </c:pt>
                <c:pt idx="99">
                  <c:v>15227</c:v>
                </c:pt>
                <c:pt idx="100">
                  <c:v>15405</c:v>
                </c:pt>
                <c:pt idx="101">
                  <c:v>15601</c:v>
                </c:pt>
                <c:pt idx="102">
                  <c:v>15736</c:v>
                </c:pt>
                <c:pt idx="103">
                  <c:v>15871</c:v>
                </c:pt>
                <c:pt idx="104">
                  <c:v>16028</c:v>
                </c:pt>
                <c:pt idx="105">
                  <c:v>16168</c:v>
                </c:pt>
                <c:pt idx="106">
                  <c:v>16312</c:v>
                </c:pt>
                <c:pt idx="107">
                  <c:v>16441</c:v>
                </c:pt>
                <c:pt idx="108">
                  <c:v>16580</c:v>
                </c:pt>
                <c:pt idx="109">
                  <c:v>16724</c:v>
                </c:pt>
                <c:pt idx="110">
                  <c:v>16855</c:v>
                </c:pt>
                <c:pt idx="111">
                  <c:v>16993</c:v>
                </c:pt>
                <c:pt idx="112">
                  <c:v>17129</c:v>
                </c:pt>
                <c:pt idx="113">
                  <c:v>17275</c:v>
                </c:pt>
                <c:pt idx="114">
                  <c:v>17419</c:v>
                </c:pt>
                <c:pt idx="115">
                  <c:v>17562</c:v>
                </c:pt>
                <c:pt idx="116">
                  <c:v>17722</c:v>
                </c:pt>
                <c:pt idx="117">
                  <c:v>17848</c:v>
                </c:pt>
                <c:pt idx="118">
                  <c:v>17989</c:v>
                </c:pt>
                <c:pt idx="119">
                  <c:v>18133</c:v>
                </c:pt>
                <c:pt idx="120">
                  <c:v>18296</c:v>
                </c:pt>
                <c:pt idx="121">
                  <c:v>18496</c:v>
                </c:pt>
                <c:pt idx="122">
                  <c:v>18628</c:v>
                </c:pt>
                <c:pt idx="123">
                  <c:v>18769</c:v>
                </c:pt>
                <c:pt idx="124">
                  <c:v>18919</c:v>
                </c:pt>
                <c:pt idx="125">
                  <c:v>19056</c:v>
                </c:pt>
                <c:pt idx="126">
                  <c:v>19195</c:v>
                </c:pt>
                <c:pt idx="127">
                  <c:v>19332</c:v>
                </c:pt>
                <c:pt idx="128">
                  <c:v>19465</c:v>
                </c:pt>
                <c:pt idx="129">
                  <c:v>19602</c:v>
                </c:pt>
                <c:pt idx="130">
                  <c:v>19738</c:v>
                </c:pt>
                <c:pt idx="131">
                  <c:v>19891</c:v>
                </c:pt>
                <c:pt idx="132">
                  <c:v>20041</c:v>
                </c:pt>
                <c:pt idx="133">
                  <c:v>20176</c:v>
                </c:pt>
                <c:pt idx="134">
                  <c:v>20315</c:v>
                </c:pt>
                <c:pt idx="135">
                  <c:v>20457</c:v>
                </c:pt>
                <c:pt idx="136">
                  <c:v>20606</c:v>
                </c:pt>
                <c:pt idx="137">
                  <c:v>20753</c:v>
                </c:pt>
                <c:pt idx="138">
                  <c:v>20884</c:v>
                </c:pt>
                <c:pt idx="139">
                  <c:v>21065</c:v>
                </c:pt>
                <c:pt idx="140">
                  <c:v>21203</c:v>
                </c:pt>
                <c:pt idx="141">
                  <c:v>21347</c:v>
                </c:pt>
                <c:pt idx="142">
                  <c:v>21488</c:v>
                </c:pt>
                <c:pt idx="143">
                  <c:v>21640</c:v>
                </c:pt>
                <c:pt idx="144">
                  <c:v>21780</c:v>
                </c:pt>
                <c:pt idx="145">
                  <c:v>21916</c:v>
                </c:pt>
                <c:pt idx="146">
                  <c:v>22063</c:v>
                </c:pt>
                <c:pt idx="147">
                  <c:v>22205</c:v>
                </c:pt>
                <c:pt idx="148">
                  <c:v>22349</c:v>
                </c:pt>
                <c:pt idx="149">
                  <c:v>22491</c:v>
                </c:pt>
                <c:pt idx="150">
                  <c:v>22649</c:v>
                </c:pt>
                <c:pt idx="151">
                  <c:v>22798</c:v>
                </c:pt>
                <c:pt idx="152">
                  <c:v>22970</c:v>
                </c:pt>
                <c:pt idx="153">
                  <c:v>23098</c:v>
                </c:pt>
                <c:pt idx="154">
                  <c:v>23262</c:v>
                </c:pt>
                <c:pt idx="155">
                  <c:v>23403</c:v>
                </c:pt>
                <c:pt idx="156">
                  <c:v>23571</c:v>
                </c:pt>
                <c:pt idx="157">
                  <c:v>23746</c:v>
                </c:pt>
                <c:pt idx="158">
                  <c:v>23917</c:v>
                </c:pt>
                <c:pt idx="159">
                  <c:v>24092</c:v>
                </c:pt>
                <c:pt idx="160">
                  <c:v>24260</c:v>
                </c:pt>
                <c:pt idx="161">
                  <c:v>24423</c:v>
                </c:pt>
                <c:pt idx="162">
                  <c:v>24566</c:v>
                </c:pt>
                <c:pt idx="163">
                  <c:v>24715</c:v>
                </c:pt>
                <c:pt idx="164">
                  <c:v>24875</c:v>
                </c:pt>
                <c:pt idx="165">
                  <c:v>25023</c:v>
                </c:pt>
                <c:pt idx="166">
                  <c:v>25179</c:v>
                </c:pt>
                <c:pt idx="167">
                  <c:v>25330</c:v>
                </c:pt>
                <c:pt idx="168">
                  <c:v>25475</c:v>
                </c:pt>
                <c:pt idx="169">
                  <c:v>25630</c:v>
                </c:pt>
                <c:pt idx="170">
                  <c:v>25783</c:v>
                </c:pt>
                <c:pt idx="171">
                  <c:v>25940</c:v>
                </c:pt>
                <c:pt idx="172">
                  <c:v>26095</c:v>
                </c:pt>
                <c:pt idx="173">
                  <c:v>26262</c:v>
                </c:pt>
                <c:pt idx="174">
                  <c:v>26432</c:v>
                </c:pt>
                <c:pt idx="175">
                  <c:v>26567</c:v>
                </c:pt>
                <c:pt idx="176">
                  <c:v>26714</c:v>
                </c:pt>
                <c:pt idx="177">
                  <c:v>26873</c:v>
                </c:pt>
                <c:pt idx="178">
                  <c:v>27017</c:v>
                </c:pt>
                <c:pt idx="179">
                  <c:v>27187</c:v>
                </c:pt>
                <c:pt idx="180">
                  <c:v>27393</c:v>
                </c:pt>
                <c:pt idx="181">
                  <c:v>27572</c:v>
                </c:pt>
                <c:pt idx="182">
                  <c:v>27723</c:v>
                </c:pt>
                <c:pt idx="183">
                  <c:v>27871</c:v>
                </c:pt>
                <c:pt idx="184">
                  <c:v>28023</c:v>
                </c:pt>
                <c:pt idx="185">
                  <c:v>28174</c:v>
                </c:pt>
                <c:pt idx="186">
                  <c:v>28328</c:v>
                </c:pt>
                <c:pt idx="187">
                  <c:v>28470</c:v>
                </c:pt>
                <c:pt idx="188">
                  <c:v>28618</c:v>
                </c:pt>
                <c:pt idx="189">
                  <c:v>28763</c:v>
                </c:pt>
                <c:pt idx="190">
                  <c:v>28908</c:v>
                </c:pt>
                <c:pt idx="191">
                  <c:v>29052</c:v>
                </c:pt>
                <c:pt idx="192">
                  <c:v>29211</c:v>
                </c:pt>
                <c:pt idx="193">
                  <c:v>29371</c:v>
                </c:pt>
                <c:pt idx="194">
                  <c:v>29526</c:v>
                </c:pt>
                <c:pt idx="195">
                  <c:v>29686</c:v>
                </c:pt>
                <c:pt idx="196">
                  <c:v>29834</c:v>
                </c:pt>
                <c:pt idx="197">
                  <c:v>29991</c:v>
                </c:pt>
                <c:pt idx="198">
                  <c:v>30156</c:v>
                </c:pt>
                <c:pt idx="199">
                  <c:v>30304</c:v>
                </c:pt>
                <c:pt idx="200">
                  <c:v>30460</c:v>
                </c:pt>
                <c:pt idx="201">
                  <c:v>30603</c:v>
                </c:pt>
                <c:pt idx="202">
                  <c:v>30746</c:v>
                </c:pt>
                <c:pt idx="203">
                  <c:v>30914</c:v>
                </c:pt>
                <c:pt idx="204">
                  <c:v>31045</c:v>
                </c:pt>
                <c:pt idx="205">
                  <c:v>31183</c:v>
                </c:pt>
                <c:pt idx="206">
                  <c:v>31337</c:v>
                </c:pt>
                <c:pt idx="207">
                  <c:v>31507</c:v>
                </c:pt>
                <c:pt idx="208">
                  <c:v>31676</c:v>
                </c:pt>
                <c:pt idx="209">
                  <c:v>31844</c:v>
                </c:pt>
                <c:pt idx="210">
                  <c:v>31997</c:v>
                </c:pt>
                <c:pt idx="211">
                  <c:v>32157</c:v>
                </c:pt>
                <c:pt idx="212">
                  <c:v>32309</c:v>
                </c:pt>
                <c:pt idx="213">
                  <c:v>32458</c:v>
                </c:pt>
                <c:pt idx="214">
                  <c:v>32605</c:v>
                </c:pt>
                <c:pt idx="215">
                  <c:v>32762</c:v>
                </c:pt>
                <c:pt idx="216">
                  <c:v>32908</c:v>
                </c:pt>
                <c:pt idx="217">
                  <c:v>33063</c:v>
                </c:pt>
                <c:pt idx="218">
                  <c:v>33210</c:v>
                </c:pt>
                <c:pt idx="219">
                  <c:v>33365</c:v>
                </c:pt>
                <c:pt idx="220">
                  <c:v>33532</c:v>
                </c:pt>
                <c:pt idx="221">
                  <c:v>33699</c:v>
                </c:pt>
                <c:pt idx="222">
                  <c:v>33843</c:v>
                </c:pt>
                <c:pt idx="223">
                  <c:v>34005</c:v>
                </c:pt>
                <c:pt idx="224">
                  <c:v>34156</c:v>
                </c:pt>
                <c:pt idx="225">
                  <c:v>34308</c:v>
                </c:pt>
                <c:pt idx="226">
                  <c:v>34465</c:v>
                </c:pt>
                <c:pt idx="227">
                  <c:v>34629</c:v>
                </c:pt>
                <c:pt idx="228">
                  <c:v>34780</c:v>
                </c:pt>
                <c:pt idx="229">
                  <c:v>34925</c:v>
                </c:pt>
                <c:pt idx="230">
                  <c:v>35064</c:v>
                </c:pt>
                <c:pt idx="231">
                  <c:v>35225</c:v>
                </c:pt>
                <c:pt idx="232">
                  <c:v>35394</c:v>
                </c:pt>
                <c:pt idx="233">
                  <c:v>35558</c:v>
                </c:pt>
                <c:pt idx="234">
                  <c:v>35712</c:v>
                </c:pt>
                <c:pt idx="235">
                  <c:v>35848</c:v>
                </c:pt>
                <c:pt idx="236">
                  <c:v>35981</c:v>
                </c:pt>
                <c:pt idx="237">
                  <c:v>36117</c:v>
                </c:pt>
                <c:pt idx="238">
                  <c:v>36253</c:v>
                </c:pt>
                <c:pt idx="239">
                  <c:v>36385</c:v>
                </c:pt>
                <c:pt idx="240">
                  <c:v>36520</c:v>
                </c:pt>
                <c:pt idx="241">
                  <c:v>36655</c:v>
                </c:pt>
                <c:pt idx="242">
                  <c:v>36830</c:v>
                </c:pt>
                <c:pt idx="243">
                  <c:v>36976</c:v>
                </c:pt>
                <c:pt idx="244">
                  <c:v>37126</c:v>
                </c:pt>
                <c:pt idx="245">
                  <c:v>37282</c:v>
                </c:pt>
                <c:pt idx="246">
                  <c:v>37436</c:v>
                </c:pt>
                <c:pt idx="247">
                  <c:v>37611</c:v>
                </c:pt>
                <c:pt idx="248">
                  <c:v>37767</c:v>
                </c:pt>
                <c:pt idx="249">
                  <c:v>37919</c:v>
                </c:pt>
                <c:pt idx="250">
                  <c:v>38075</c:v>
                </c:pt>
                <c:pt idx="251">
                  <c:v>38240</c:v>
                </c:pt>
                <c:pt idx="252">
                  <c:v>38416</c:v>
                </c:pt>
                <c:pt idx="253">
                  <c:v>38581</c:v>
                </c:pt>
                <c:pt idx="254">
                  <c:v>38735</c:v>
                </c:pt>
                <c:pt idx="255">
                  <c:v>38895</c:v>
                </c:pt>
                <c:pt idx="256">
                  <c:v>39064</c:v>
                </c:pt>
                <c:pt idx="257">
                  <c:v>39207</c:v>
                </c:pt>
                <c:pt idx="258">
                  <c:v>39346</c:v>
                </c:pt>
                <c:pt idx="259">
                  <c:v>39483</c:v>
                </c:pt>
                <c:pt idx="260">
                  <c:v>39634</c:v>
                </c:pt>
                <c:pt idx="261">
                  <c:v>39772</c:v>
                </c:pt>
                <c:pt idx="262">
                  <c:v>39928</c:v>
                </c:pt>
                <c:pt idx="263">
                  <c:v>40069</c:v>
                </c:pt>
                <c:pt idx="264">
                  <c:v>40220</c:v>
                </c:pt>
                <c:pt idx="265">
                  <c:v>40362</c:v>
                </c:pt>
                <c:pt idx="266">
                  <c:v>40530</c:v>
                </c:pt>
                <c:pt idx="267">
                  <c:v>40669</c:v>
                </c:pt>
                <c:pt idx="268">
                  <c:v>40832</c:v>
                </c:pt>
                <c:pt idx="269">
                  <c:v>40967</c:v>
                </c:pt>
                <c:pt idx="270">
                  <c:v>41105</c:v>
                </c:pt>
                <c:pt idx="271">
                  <c:v>41240</c:v>
                </c:pt>
                <c:pt idx="272">
                  <c:v>41373</c:v>
                </c:pt>
                <c:pt idx="273">
                  <c:v>41513</c:v>
                </c:pt>
                <c:pt idx="274">
                  <c:v>41656</c:v>
                </c:pt>
                <c:pt idx="275">
                  <c:v>41829</c:v>
                </c:pt>
                <c:pt idx="276">
                  <c:v>41962</c:v>
                </c:pt>
                <c:pt idx="277">
                  <c:v>42091</c:v>
                </c:pt>
                <c:pt idx="278">
                  <c:v>42235</c:v>
                </c:pt>
                <c:pt idx="279">
                  <c:v>42371</c:v>
                </c:pt>
                <c:pt idx="280">
                  <c:v>42510</c:v>
                </c:pt>
                <c:pt idx="281">
                  <c:v>42649</c:v>
                </c:pt>
                <c:pt idx="282">
                  <c:v>42793</c:v>
                </c:pt>
                <c:pt idx="283">
                  <c:v>42939</c:v>
                </c:pt>
                <c:pt idx="284">
                  <c:v>43148</c:v>
                </c:pt>
                <c:pt idx="285">
                  <c:v>43286</c:v>
                </c:pt>
                <c:pt idx="286">
                  <c:v>43436</c:v>
                </c:pt>
                <c:pt idx="287">
                  <c:v>43603</c:v>
                </c:pt>
                <c:pt idx="288">
                  <c:v>43761</c:v>
                </c:pt>
                <c:pt idx="289">
                  <c:v>43947</c:v>
                </c:pt>
                <c:pt idx="290">
                  <c:v>44080</c:v>
                </c:pt>
                <c:pt idx="291">
                  <c:v>44217</c:v>
                </c:pt>
                <c:pt idx="292">
                  <c:v>44354</c:v>
                </c:pt>
                <c:pt idx="293">
                  <c:v>44487</c:v>
                </c:pt>
                <c:pt idx="294">
                  <c:v>44622</c:v>
                </c:pt>
                <c:pt idx="295">
                  <c:v>44768</c:v>
                </c:pt>
                <c:pt idx="296">
                  <c:v>44923</c:v>
                </c:pt>
                <c:pt idx="297">
                  <c:v>45074</c:v>
                </c:pt>
                <c:pt idx="298">
                  <c:v>45233</c:v>
                </c:pt>
                <c:pt idx="299">
                  <c:v>45388</c:v>
                </c:pt>
                <c:pt idx="300">
                  <c:v>45559</c:v>
                </c:pt>
                <c:pt idx="301">
                  <c:v>45745</c:v>
                </c:pt>
                <c:pt idx="302">
                  <c:v>45896</c:v>
                </c:pt>
                <c:pt idx="303">
                  <c:v>46059</c:v>
                </c:pt>
                <c:pt idx="304">
                  <c:v>46213</c:v>
                </c:pt>
                <c:pt idx="305">
                  <c:v>46374</c:v>
                </c:pt>
                <c:pt idx="306">
                  <c:v>46527</c:v>
                </c:pt>
                <c:pt idx="307">
                  <c:v>46711</c:v>
                </c:pt>
                <c:pt idx="308">
                  <c:v>46908</c:v>
                </c:pt>
                <c:pt idx="309">
                  <c:v>47072</c:v>
                </c:pt>
                <c:pt idx="310">
                  <c:v>47234</c:v>
                </c:pt>
                <c:pt idx="311">
                  <c:v>47378</c:v>
                </c:pt>
                <c:pt idx="312">
                  <c:v>47519</c:v>
                </c:pt>
                <c:pt idx="313">
                  <c:v>47684</c:v>
                </c:pt>
                <c:pt idx="314">
                  <c:v>47826</c:v>
                </c:pt>
                <c:pt idx="315">
                  <c:v>47968</c:v>
                </c:pt>
                <c:pt idx="316">
                  <c:v>48125</c:v>
                </c:pt>
                <c:pt idx="317">
                  <c:v>48266</c:v>
                </c:pt>
                <c:pt idx="318">
                  <c:v>48400</c:v>
                </c:pt>
                <c:pt idx="319">
                  <c:v>48558</c:v>
                </c:pt>
                <c:pt idx="320">
                  <c:v>48694</c:v>
                </c:pt>
                <c:pt idx="321">
                  <c:v>48848</c:v>
                </c:pt>
                <c:pt idx="322">
                  <c:v>48991</c:v>
                </c:pt>
                <c:pt idx="323">
                  <c:v>49134</c:v>
                </c:pt>
                <c:pt idx="324">
                  <c:v>49275</c:v>
                </c:pt>
                <c:pt idx="325">
                  <c:v>49417</c:v>
                </c:pt>
              </c:numCache>
            </c:numRef>
          </c:cat>
          <c:val>
            <c:numRef>
              <c:f>Sheet1!$E$2:$E$327</c:f>
              <c:numCache>
                <c:formatCode>General</c:formatCode>
                <c:ptCount val="326"/>
                <c:pt idx="0">
                  <c:v>3.134765625</c:v>
                </c:pt>
                <c:pt idx="1">
                  <c:v>8.1455078125</c:v>
                </c:pt>
                <c:pt idx="2">
                  <c:v>17.025390625</c:v>
                </c:pt>
                <c:pt idx="3">
                  <c:v>20.0146484375</c:v>
                </c:pt>
                <c:pt idx="4">
                  <c:v>22.6572265625</c:v>
                </c:pt>
                <c:pt idx="5">
                  <c:v>22.908203125</c:v>
                </c:pt>
                <c:pt idx="6">
                  <c:v>24.810546875</c:v>
                </c:pt>
                <c:pt idx="7">
                  <c:v>24.119140625</c:v>
                </c:pt>
                <c:pt idx="8">
                  <c:v>26.546875</c:v>
                </c:pt>
                <c:pt idx="9">
                  <c:v>27.76953125</c:v>
                </c:pt>
                <c:pt idx="10">
                  <c:v>29.470703125</c:v>
                </c:pt>
                <c:pt idx="11">
                  <c:v>30.6240234375</c:v>
                </c:pt>
                <c:pt idx="12">
                  <c:v>31.6357421875</c:v>
                </c:pt>
                <c:pt idx="13">
                  <c:v>32.7607421875</c:v>
                </c:pt>
                <c:pt idx="14">
                  <c:v>34.4404296875</c:v>
                </c:pt>
                <c:pt idx="15">
                  <c:v>35.5732421875</c:v>
                </c:pt>
                <c:pt idx="16">
                  <c:v>36.6357421875</c:v>
                </c:pt>
                <c:pt idx="17">
                  <c:v>37.9794921875</c:v>
                </c:pt>
                <c:pt idx="18">
                  <c:v>39.7294921875</c:v>
                </c:pt>
                <c:pt idx="19">
                  <c:v>40.1005859375</c:v>
                </c:pt>
                <c:pt idx="20">
                  <c:v>41.18359375</c:v>
                </c:pt>
                <c:pt idx="21">
                  <c:v>41.9033203125</c:v>
                </c:pt>
                <c:pt idx="22">
                  <c:v>41.984375</c:v>
                </c:pt>
                <c:pt idx="23">
                  <c:v>41.9853515625</c:v>
                </c:pt>
                <c:pt idx="24">
                  <c:v>41.984375</c:v>
                </c:pt>
                <c:pt idx="25">
                  <c:v>41.9853515625</c:v>
                </c:pt>
                <c:pt idx="26">
                  <c:v>41.984375</c:v>
                </c:pt>
                <c:pt idx="27">
                  <c:v>41.9853515625</c:v>
                </c:pt>
                <c:pt idx="28">
                  <c:v>41.984375</c:v>
                </c:pt>
                <c:pt idx="29">
                  <c:v>41.9853515625</c:v>
                </c:pt>
                <c:pt idx="30">
                  <c:v>41.984375</c:v>
                </c:pt>
                <c:pt idx="31">
                  <c:v>41.9853515625</c:v>
                </c:pt>
                <c:pt idx="32">
                  <c:v>41.984375</c:v>
                </c:pt>
                <c:pt idx="33">
                  <c:v>41.9853515625</c:v>
                </c:pt>
                <c:pt idx="34">
                  <c:v>41.984375</c:v>
                </c:pt>
                <c:pt idx="35">
                  <c:v>42.2158203125</c:v>
                </c:pt>
                <c:pt idx="36">
                  <c:v>42.5625</c:v>
                </c:pt>
                <c:pt idx="37">
                  <c:v>43.0146484375</c:v>
                </c:pt>
                <c:pt idx="38">
                  <c:v>43.4892578125</c:v>
                </c:pt>
                <c:pt idx="39">
                  <c:v>44.1748046875</c:v>
                </c:pt>
                <c:pt idx="40">
                  <c:v>44.7470703125</c:v>
                </c:pt>
                <c:pt idx="41">
                  <c:v>45.7451171875</c:v>
                </c:pt>
                <c:pt idx="42">
                  <c:v>46.7373046875</c:v>
                </c:pt>
                <c:pt idx="43">
                  <c:v>47.2373046875</c:v>
                </c:pt>
                <c:pt idx="44">
                  <c:v>47.8232421875</c:v>
                </c:pt>
                <c:pt idx="45">
                  <c:v>49.2333984375</c:v>
                </c:pt>
                <c:pt idx="46">
                  <c:v>49.2763671875</c:v>
                </c:pt>
                <c:pt idx="47">
                  <c:v>49.3544921875</c:v>
                </c:pt>
                <c:pt idx="48">
                  <c:v>49.5224609375</c:v>
                </c:pt>
                <c:pt idx="49">
                  <c:v>49.6005859375</c:v>
                </c:pt>
                <c:pt idx="50">
                  <c:v>50.0966796875</c:v>
                </c:pt>
                <c:pt idx="51">
                  <c:v>50.20703125</c:v>
                </c:pt>
                <c:pt idx="52">
                  <c:v>50.50390625</c:v>
                </c:pt>
                <c:pt idx="53">
                  <c:v>50.53125</c:v>
                </c:pt>
                <c:pt idx="54">
                  <c:v>50.58984375</c:v>
                </c:pt>
                <c:pt idx="55">
                  <c:v>50.62109375</c:v>
                </c:pt>
                <c:pt idx="56">
                  <c:v>51.03125</c:v>
                </c:pt>
                <c:pt idx="57">
                  <c:v>51.23828125</c:v>
                </c:pt>
                <c:pt idx="58">
                  <c:v>51.296875</c:v>
                </c:pt>
                <c:pt idx="59">
                  <c:v>51.38671875</c:v>
                </c:pt>
                <c:pt idx="60">
                  <c:v>51.4765625</c:v>
                </c:pt>
                <c:pt idx="61">
                  <c:v>51.6123046875</c:v>
                </c:pt>
                <c:pt idx="62">
                  <c:v>51.6513671875</c:v>
                </c:pt>
                <c:pt idx="63">
                  <c:v>51.6748046875</c:v>
                </c:pt>
                <c:pt idx="64">
                  <c:v>51.6826171875</c:v>
                </c:pt>
                <c:pt idx="65">
                  <c:v>51.7099609375</c:v>
                </c:pt>
                <c:pt idx="66">
                  <c:v>51.7333984375</c:v>
                </c:pt>
                <c:pt idx="67">
                  <c:v>51.7626953125</c:v>
                </c:pt>
                <c:pt idx="68">
                  <c:v>51.8466796875</c:v>
                </c:pt>
                <c:pt idx="69">
                  <c:v>51.8876953125</c:v>
                </c:pt>
                <c:pt idx="70">
                  <c:v>51.9560546875</c:v>
                </c:pt>
                <c:pt idx="71">
                  <c:v>51.9755859375</c:v>
                </c:pt>
                <c:pt idx="72">
                  <c:v>52.0029296875</c:v>
                </c:pt>
                <c:pt idx="73">
                  <c:v>52.0224609375</c:v>
                </c:pt>
                <c:pt idx="74">
                  <c:v>52.046875</c:v>
                </c:pt>
                <c:pt idx="75">
                  <c:v>52.0693359375</c:v>
                </c:pt>
                <c:pt idx="76">
                  <c:v>52.0927734375</c:v>
                </c:pt>
                <c:pt idx="77">
                  <c:v>52.1123046875</c:v>
                </c:pt>
                <c:pt idx="78">
                  <c:v>52.140625</c:v>
                </c:pt>
                <c:pt idx="79">
                  <c:v>52.1591796875</c:v>
                </c:pt>
                <c:pt idx="80">
                  <c:v>52.1796875</c:v>
                </c:pt>
                <c:pt idx="81">
                  <c:v>52.2021484375</c:v>
                </c:pt>
                <c:pt idx="82">
                  <c:v>52.2275390625</c:v>
                </c:pt>
                <c:pt idx="83">
                  <c:v>52.2490234375</c:v>
                </c:pt>
                <c:pt idx="84">
                  <c:v>52.2783203125</c:v>
                </c:pt>
                <c:pt idx="85">
                  <c:v>52.2998046875</c:v>
                </c:pt>
                <c:pt idx="86">
                  <c:v>52.3408203125</c:v>
                </c:pt>
                <c:pt idx="87">
                  <c:v>52.5263671875</c:v>
                </c:pt>
                <c:pt idx="88">
                  <c:v>52.6015625</c:v>
                </c:pt>
                <c:pt idx="89">
                  <c:v>52.68359375</c:v>
                </c:pt>
                <c:pt idx="90">
                  <c:v>52.8828125</c:v>
                </c:pt>
                <c:pt idx="91">
                  <c:v>53.40625</c:v>
                </c:pt>
                <c:pt idx="92">
                  <c:v>53.1015625</c:v>
                </c:pt>
                <c:pt idx="93">
                  <c:v>53.1796875</c:v>
                </c:pt>
                <c:pt idx="94">
                  <c:v>53.30078125</c:v>
                </c:pt>
                <c:pt idx="95">
                  <c:v>53.30078125</c:v>
                </c:pt>
                <c:pt idx="96">
                  <c:v>53.30078125</c:v>
                </c:pt>
                <c:pt idx="97">
                  <c:v>53.30078125</c:v>
                </c:pt>
                <c:pt idx="98">
                  <c:v>53.30078125</c:v>
                </c:pt>
                <c:pt idx="99">
                  <c:v>53.302734375</c:v>
                </c:pt>
                <c:pt idx="100">
                  <c:v>53.30078125</c:v>
                </c:pt>
                <c:pt idx="101">
                  <c:v>53.30078125</c:v>
                </c:pt>
                <c:pt idx="102">
                  <c:v>53.30078125</c:v>
                </c:pt>
                <c:pt idx="103">
                  <c:v>53.30078125</c:v>
                </c:pt>
                <c:pt idx="104">
                  <c:v>53.30078125</c:v>
                </c:pt>
                <c:pt idx="105">
                  <c:v>53.30078125</c:v>
                </c:pt>
                <c:pt idx="106">
                  <c:v>53.30078125</c:v>
                </c:pt>
                <c:pt idx="107">
                  <c:v>53.30078125</c:v>
                </c:pt>
                <c:pt idx="108">
                  <c:v>53.30078125</c:v>
                </c:pt>
                <c:pt idx="109">
                  <c:v>53.30078125</c:v>
                </c:pt>
                <c:pt idx="110">
                  <c:v>53.30078125</c:v>
                </c:pt>
                <c:pt idx="111">
                  <c:v>53.30078125</c:v>
                </c:pt>
                <c:pt idx="112">
                  <c:v>53.30078125</c:v>
                </c:pt>
                <c:pt idx="113">
                  <c:v>53.30078125</c:v>
                </c:pt>
                <c:pt idx="114">
                  <c:v>53.30078125</c:v>
                </c:pt>
                <c:pt idx="115">
                  <c:v>53.30078125</c:v>
                </c:pt>
                <c:pt idx="116">
                  <c:v>53.30078125</c:v>
                </c:pt>
                <c:pt idx="117">
                  <c:v>53.30078125</c:v>
                </c:pt>
                <c:pt idx="118">
                  <c:v>53.30078125</c:v>
                </c:pt>
                <c:pt idx="119">
                  <c:v>53.30078125</c:v>
                </c:pt>
                <c:pt idx="120">
                  <c:v>53.30859375</c:v>
                </c:pt>
                <c:pt idx="121">
                  <c:v>53.328125</c:v>
                </c:pt>
                <c:pt idx="122">
                  <c:v>53.328125</c:v>
                </c:pt>
                <c:pt idx="123">
                  <c:v>53.328125</c:v>
                </c:pt>
                <c:pt idx="124">
                  <c:v>53.328125</c:v>
                </c:pt>
                <c:pt idx="125">
                  <c:v>53.328125</c:v>
                </c:pt>
                <c:pt idx="126">
                  <c:v>53.328125</c:v>
                </c:pt>
                <c:pt idx="127">
                  <c:v>53.328125</c:v>
                </c:pt>
                <c:pt idx="128">
                  <c:v>53.328125</c:v>
                </c:pt>
                <c:pt idx="129">
                  <c:v>53.328125</c:v>
                </c:pt>
                <c:pt idx="130">
                  <c:v>53.328125</c:v>
                </c:pt>
                <c:pt idx="131">
                  <c:v>53.328125</c:v>
                </c:pt>
                <c:pt idx="132">
                  <c:v>53.328125</c:v>
                </c:pt>
                <c:pt idx="133">
                  <c:v>53.328125</c:v>
                </c:pt>
                <c:pt idx="134">
                  <c:v>53.328125</c:v>
                </c:pt>
                <c:pt idx="135">
                  <c:v>53.328125</c:v>
                </c:pt>
                <c:pt idx="136">
                  <c:v>53.33203125</c:v>
                </c:pt>
                <c:pt idx="137">
                  <c:v>53.33203125</c:v>
                </c:pt>
                <c:pt idx="138">
                  <c:v>53.33203125</c:v>
                </c:pt>
                <c:pt idx="139">
                  <c:v>53.3330078125</c:v>
                </c:pt>
                <c:pt idx="140">
                  <c:v>53.33203125</c:v>
                </c:pt>
                <c:pt idx="141">
                  <c:v>53.333984375</c:v>
                </c:pt>
                <c:pt idx="142">
                  <c:v>53.33203125</c:v>
                </c:pt>
                <c:pt idx="143">
                  <c:v>53.33203125</c:v>
                </c:pt>
                <c:pt idx="144">
                  <c:v>53.33203125</c:v>
                </c:pt>
                <c:pt idx="145">
                  <c:v>53.33203125</c:v>
                </c:pt>
                <c:pt idx="146">
                  <c:v>53.33203125</c:v>
                </c:pt>
                <c:pt idx="147">
                  <c:v>53.33203125</c:v>
                </c:pt>
                <c:pt idx="148">
                  <c:v>53.33203125</c:v>
                </c:pt>
                <c:pt idx="149">
                  <c:v>53.33203125</c:v>
                </c:pt>
                <c:pt idx="150">
                  <c:v>53.33203125</c:v>
                </c:pt>
                <c:pt idx="151">
                  <c:v>53.33203125</c:v>
                </c:pt>
                <c:pt idx="152">
                  <c:v>53.392578125</c:v>
                </c:pt>
                <c:pt idx="153">
                  <c:v>53.421875</c:v>
                </c:pt>
                <c:pt idx="154">
                  <c:v>53.474609375</c:v>
                </c:pt>
                <c:pt idx="155">
                  <c:v>53.484375</c:v>
                </c:pt>
                <c:pt idx="156">
                  <c:v>53.615234375</c:v>
                </c:pt>
                <c:pt idx="157">
                  <c:v>53.76953125</c:v>
                </c:pt>
                <c:pt idx="158">
                  <c:v>53.8046875</c:v>
                </c:pt>
                <c:pt idx="159">
                  <c:v>53.95703125</c:v>
                </c:pt>
                <c:pt idx="160">
                  <c:v>54</c:v>
                </c:pt>
                <c:pt idx="161">
                  <c:v>54.037109375</c:v>
                </c:pt>
                <c:pt idx="162">
                  <c:v>54.05078125</c:v>
                </c:pt>
                <c:pt idx="163">
                  <c:v>54.052734375</c:v>
                </c:pt>
                <c:pt idx="164">
                  <c:v>54.0546875</c:v>
                </c:pt>
                <c:pt idx="165">
                  <c:v>54.0546875</c:v>
                </c:pt>
                <c:pt idx="166">
                  <c:v>54.0546875</c:v>
                </c:pt>
                <c:pt idx="167">
                  <c:v>54.05859375</c:v>
                </c:pt>
                <c:pt idx="168">
                  <c:v>54.05859375</c:v>
                </c:pt>
                <c:pt idx="169">
                  <c:v>54.05859375</c:v>
                </c:pt>
                <c:pt idx="170">
                  <c:v>54.0625</c:v>
                </c:pt>
                <c:pt idx="171">
                  <c:v>54.0625</c:v>
                </c:pt>
                <c:pt idx="172">
                  <c:v>54.0634765625</c:v>
                </c:pt>
                <c:pt idx="173">
                  <c:v>54.06640625</c:v>
                </c:pt>
                <c:pt idx="174">
                  <c:v>54.072265625</c:v>
                </c:pt>
                <c:pt idx="175">
                  <c:v>54.125</c:v>
                </c:pt>
                <c:pt idx="176">
                  <c:v>54.17578125</c:v>
                </c:pt>
                <c:pt idx="177">
                  <c:v>54.25390625</c:v>
                </c:pt>
                <c:pt idx="178">
                  <c:v>54.390625</c:v>
                </c:pt>
                <c:pt idx="179">
                  <c:v>54.41015625</c:v>
                </c:pt>
                <c:pt idx="180">
                  <c:v>54.45703125</c:v>
                </c:pt>
                <c:pt idx="181">
                  <c:v>54.45703125</c:v>
                </c:pt>
                <c:pt idx="182">
                  <c:v>54.47265625</c:v>
                </c:pt>
                <c:pt idx="183">
                  <c:v>54.47265625</c:v>
                </c:pt>
                <c:pt idx="184">
                  <c:v>54.47265625</c:v>
                </c:pt>
                <c:pt idx="185">
                  <c:v>54.4765625</c:v>
                </c:pt>
                <c:pt idx="186">
                  <c:v>54.4765625</c:v>
                </c:pt>
                <c:pt idx="187">
                  <c:v>54.4765625</c:v>
                </c:pt>
                <c:pt idx="188">
                  <c:v>54.48046875</c:v>
                </c:pt>
                <c:pt idx="189">
                  <c:v>54.48046875</c:v>
                </c:pt>
                <c:pt idx="190">
                  <c:v>54.48046875</c:v>
                </c:pt>
                <c:pt idx="191">
                  <c:v>54.484375</c:v>
                </c:pt>
                <c:pt idx="192">
                  <c:v>54.484375</c:v>
                </c:pt>
                <c:pt idx="193">
                  <c:v>54.484375</c:v>
                </c:pt>
                <c:pt idx="194">
                  <c:v>54.490234375</c:v>
                </c:pt>
                <c:pt idx="195">
                  <c:v>54.48828125</c:v>
                </c:pt>
                <c:pt idx="196">
                  <c:v>54.48828125</c:v>
                </c:pt>
                <c:pt idx="197">
                  <c:v>54.4921875</c:v>
                </c:pt>
                <c:pt idx="198">
                  <c:v>54.4921875</c:v>
                </c:pt>
                <c:pt idx="199">
                  <c:v>54.4921875</c:v>
                </c:pt>
                <c:pt idx="200">
                  <c:v>54.49609375</c:v>
                </c:pt>
                <c:pt idx="201">
                  <c:v>54.49609375</c:v>
                </c:pt>
                <c:pt idx="202">
                  <c:v>54.49609375</c:v>
                </c:pt>
                <c:pt idx="203">
                  <c:v>54.63671875</c:v>
                </c:pt>
                <c:pt idx="204">
                  <c:v>54.9609375</c:v>
                </c:pt>
                <c:pt idx="205">
                  <c:v>55.0322265625</c:v>
                </c:pt>
                <c:pt idx="206">
                  <c:v>55.16796875</c:v>
                </c:pt>
                <c:pt idx="207">
                  <c:v>55.162109375</c:v>
                </c:pt>
                <c:pt idx="208">
                  <c:v>55.1640625</c:v>
                </c:pt>
                <c:pt idx="209">
                  <c:v>55.1875</c:v>
                </c:pt>
                <c:pt idx="210">
                  <c:v>55.1875</c:v>
                </c:pt>
                <c:pt idx="211">
                  <c:v>55.19140625</c:v>
                </c:pt>
                <c:pt idx="212">
                  <c:v>55.19140625</c:v>
                </c:pt>
                <c:pt idx="213">
                  <c:v>55.19140625</c:v>
                </c:pt>
                <c:pt idx="214">
                  <c:v>55.197265625</c:v>
                </c:pt>
                <c:pt idx="215">
                  <c:v>55.1953125</c:v>
                </c:pt>
                <c:pt idx="216">
                  <c:v>55.197265625</c:v>
                </c:pt>
                <c:pt idx="217">
                  <c:v>55.19921875</c:v>
                </c:pt>
                <c:pt idx="218">
                  <c:v>55.201171875</c:v>
                </c:pt>
                <c:pt idx="219">
                  <c:v>55.19921875</c:v>
                </c:pt>
                <c:pt idx="220">
                  <c:v>55.203125</c:v>
                </c:pt>
                <c:pt idx="221">
                  <c:v>55.20703125</c:v>
                </c:pt>
                <c:pt idx="222">
                  <c:v>55.20703125</c:v>
                </c:pt>
                <c:pt idx="223">
                  <c:v>55.20703125</c:v>
                </c:pt>
                <c:pt idx="224">
                  <c:v>55.20703125</c:v>
                </c:pt>
                <c:pt idx="225">
                  <c:v>55.2119140625</c:v>
                </c:pt>
                <c:pt idx="226">
                  <c:v>55.2109375</c:v>
                </c:pt>
                <c:pt idx="227">
                  <c:v>55.220703125</c:v>
                </c:pt>
                <c:pt idx="228">
                  <c:v>55.3125</c:v>
                </c:pt>
                <c:pt idx="229">
                  <c:v>55.40625</c:v>
                </c:pt>
                <c:pt idx="230">
                  <c:v>55.546875</c:v>
                </c:pt>
                <c:pt idx="231">
                  <c:v>55.640625</c:v>
                </c:pt>
                <c:pt idx="232">
                  <c:v>55.6796875</c:v>
                </c:pt>
                <c:pt idx="233">
                  <c:v>55.6875</c:v>
                </c:pt>
                <c:pt idx="234">
                  <c:v>55.7265625</c:v>
                </c:pt>
                <c:pt idx="235">
                  <c:v>55.73046875</c:v>
                </c:pt>
                <c:pt idx="236">
                  <c:v>55.73046875</c:v>
                </c:pt>
                <c:pt idx="237">
                  <c:v>55.73046875</c:v>
                </c:pt>
                <c:pt idx="238">
                  <c:v>55.73046875</c:v>
                </c:pt>
                <c:pt idx="239">
                  <c:v>55.73046875</c:v>
                </c:pt>
                <c:pt idx="240">
                  <c:v>55.73046875</c:v>
                </c:pt>
                <c:pt idx="241">
                  <c:v>55.73046875</c:v>
                </c:pt>
                <c:pt idx="242">
                  <c:v>55.73046875</c:v>
                </c:pt>
                <c:pt idx="243">
                  <c:v>55.73046875</c:v>
                </c:pt>
                <c:pt idx="244">
                  <c:v>55.73046875</c:v>
                </c:pt>
                <c:pt idx="245">
                  <c:v>55.73046875</c:v>
                </c:pt>
                <c:pt idx="246">
                  <c:v>55.73046875</c:v>
                </c:pt>
                <c:pt idx="247">
                  <c:v>55.73046875</c:v>
                </c:pt>
                <c:pt idx="248">
                  <c:v>55.73046875</c:v>
                </c:pt>
                <c:pt idx="249">
                  <c:v>55.73046875</c:v>
                </c:pt>
                <c:pt idx="250">
                  <c:v>55.73046875</c:v>
                </c:pt>
                <c:pt idx="251">
                  <c:v>55.73046875</c:v>
                </c:pt>
                <c:pt idx="252">
                  <c:v>55.73046875</c:v>
                </c:pt>
                <c:pt idx="253">
                  <c:v>55.73046875</c:v>
                </c:pt>
                <c:pt idx="254">
                  <c:v>55.73046875</c:v>
                </c:pt>
                <c:pt idx="255">
                  <c:v>55.73046875</c:v>
                </c:pt>
                <c:pt idx="256">
                  <c:v>55.7890625</c:v>
                </c:pt>
                <c:pt idx="257">
                  <c:v>56.03515625</c:v>
                </c:pt>
                <c:pt idx="258">
                  <c:v>56.03515625</c:v>
                </c:pt>
                <c:pt idx="259">
                  <c:v>56.03515625</c:v>
                </c:pt>
                <c:pt idx="260">
                  <c:v>56.037109375</c:v>
                </c:pt>
                <c:pt idx="261">
                  <c:v>56.03515625</c:v>
                </c:pt>
                <c:pt idx="262">
                  <c:v>56.037109375</c:v>
                </c:pt>
                <c:pt idx="263">
                  <c:v>56.03515625</c:v>
                </c:pt>
                <c:pt idx="264">
                  <c:v>56.0361328125</c:v>
                </c:pt>
                <c:pt idx="265">
                  <c:v>56.03515625</c:v>
                </c:pt>
                <c:pt idx="266">
                  <c:v>56.03515625</c:v>
                </c:pt>
                <c:pt idx="267">
                  <c:v>56.03515625</c:v>
                </c:pt>
                <c:pt idx="268">
                  <c:v>56.0361328125</c:v>
                </c:pt>
                <c:pt idx="269">
                  <c:v>56.03515625</c:v>
                </c:pt>
                <c:pt idx="270">
                  <c:v>56.03515625</c:v>
                </c:pt>
                <c:pt idx="271">
                  <c:v>56.03515625</c:v>
                </c:pt>
                <c:pt idx="272">
                  <c:v>56.03515625</c:v>
                </c:pt>
                <c:pt idx="273">
                  <c:v>56.03515625</c:v>
                </c:pt>
                <c:pt idx="274">
                  <c:v>56.03515625</c:v>
                </c:pt>
                <c:pt idx="275">
                  <c:v>56.03515625</c:v>
                </c:pt>
                <c:pt idx="276">
                  <c:v>56.03515625</c:v>
                </c:pt>
                <c:pt idx="277">
                  <c:v>56.03515625</c:v>
                </c:pt>
                <c:pt idx="278">
                  <c:v>56.03515625</c:v>
                </c:pt>
                <c:pt idx="279">
                  <c:v>56.03515625</c:v>
                </c:pt>
                <c:pt idx="280">
                  <c:v>56.03515625</c:v>
                </c:pt>
                <c:pt idx="281">
                  <c:v>56.03515625</c:v>
                </c:pt>
                <c:pt idx="282">
                  <c:v>56.03515625</c:v>
                </c:pt>
                <c:pt idx="283">
                  <c:v>56.03515625</c:v>
                </c:pt>
                <c:pt idx="284">
                  <c:v>56.03515625</c:v>
                </c:pt>
                <c:pt idx="285">
                  <c:v>56.095703125</c:v>
                </c:pt>
                <c:pt idx="286">
                  <c:v>56.13671875</c:v>
                </c:pt>
                <c:pt idx="287">
                  <c:v>56.201171875</c:v>
                </c:pt>
                <c:pt idx="288">
                  <c:v>56.203125</c:v>
                </c:pt>
                <c:pt idx="289">
                  <c:v>56.22265625</c:v>
                </c:pt>
                <c:pt idx="290">
                  <c:v>56.25390625</c:v>
                </c:pt>
                <c:pt idx="291">
                  <c:v>56.25390625</c:v>
                </c:pt>
                <c:pt idx="292">
                  <c:v>56.25390625</c:v>
                </c:pt>
                <c:pt idx="293">
                  <c:v>56.25390625</c:v>
                </c:pt>
                <c:pt idx="294">
                  <c:v>56.25390625</c:v>
                </c:pt>
                <c:pt idx="295">
                  <c:v>56.25390625</c:v>
                </c:pt>
                <c:pt idx="296">
                  <c:v>56.25390625</c:v>
                </c:pt>
                <c:pt idx="297">
                  <c:v>56.25390625</c:v>
                </c:pt>
                <c:pt idx="298">
                  <c:v>56.25390625</c:v>
                </c:pt>
                <c:pt idx="299">
                  <c:v>56.255859375</c:v>
                </c:pt>
                <c:pt idx="300">
                  <c:v>56.2578125</c:v>
                </c:pt>
                <c:pt idx="301">
                  <c:v>56.2578125</c:v>
                </c:pt>
                <c:pt idx="302">
                  <c:v>56.2578125</c:v>
                </c:pt>
                <c:pt idx="303">
                  <c:v>56.2578125</c:v>
                </c:pt>
                <c:pt idx="304">
                  <c:v>56.2578125</c:v>
                </c:pt>
                <c:pt idx="305">
                  <c:v>56.2578125</c:v>
                </c:pt>
                <c:pt idx="306">
                  <c:v>56.2578125</c:v>
                </c:pt>
                <c:pt idx="307">
                  <c:v>56.2578125</c:v>
                </c:pt>
                <c:pt idx="308">
                  <c:v>56.2578125</c:v>
                </c:pt>
                <c:pt idx="309">
                  <c:v>56.2578125</c:v>
                </c:pt>
                <c:pt idx="310">
                  <c:v>56.2578125</c:v>
                </c:pt>
                <c:pt idx="311">
                  <c:v>56.2578125</c:v>
                </c:pt>
                <c:pt idx="312">
                  <c:v>56.2890625</c:v>
                </c:pt>
                <c:pt idx="313">
                  <c:v>56.35546875</c:v>
                </c:pt>
                <c:pt idx="314">
                  <c:v>56.41796875</c:v>
                </c:pt>
                <c:pt idx="315">
                  <c:v>56.41796875</c:v>
                </c:pt>
                <c:pt idx="316">
                  <c:v>56.4765625</c:v>
                </c:pt>
                <c:pt idx="317">
                  <c:v>56.4609375</c:v>
                </c:pt>
                <c:pt idx="318">
                  <c:v>56.4609375</c:v>
                </c:pt>
                <c:pt idx="319">
                  <c:v>56.4609375</c:v>
                </c:pt>
                <c:pt idx="320">
                  <c:v>56.4609375</c:v>
                </c:pt>
                <c:pt idx="321">
                  <c:v>56.4609375</c:v>
                </c:pt>
                <c:pt idx="322">
                  <c:v>56.4609375</c:v>
                </c:pt>
                <c:pt idx="323">
                  <c:v>56.4609375</c:v>
                </c:pt>
                <c:pt idx="324">
                  <c:v>56.4609375</c:v>
                </c:pt>
                <c:pt idx="325">
                  <c:v>56.4609375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2563536"/>
        <c:axId val="-1522555376"/>
      </c:lineChart>
      <c:catAx>
        <c:axId val="-15225635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52255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2255537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5225635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7"/>
  <sheetViews>
    <sheetView tabSelected="1" topLeftCell="A5" workbookViewId="0">
      <selection activeCell="J14" sqref="J14"/>
    </sheetView>
  </sheetViews>
  <sheetFormatPr defaultColWidth="9.109375" defaultRowHeight="13.2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1" x14ac:dyDescent="0.25">
      <c r="A2" s="1">
        <f>367</f>
        <v>367</v>
      </c>
      <c r="B2" s="1">
        <f>0</f>
        <v>0</v>
      </c>
      <c r="C2" s="1">
        <f>320</f>
        <v>320</v>
      </c>
      <c r="D2" s="1">
        <f>3210</f>
        <v>3210</v>
      </c>
      <c r="E2" s="1">
        <f>3.134765625</f>
        <v>3.134765625</v>
      </c>
      <c r="G2" s="1">
        <f>285</f>
        <v>285</v>
      </c>
    </row>
    <row r="3" spans="1:11" x14ac:dyDescent="0.25">
      <c r="A3" s="1">
        <f>669</f>
        <v>669</v>
      </c>
      <c r="B3" s="1">
        <f>18</f>
        <v>18</v>
      </c>
      <c r="C3" s="1">
        <f>478</f>
        <v>478</v>
      </c>
      <c r="D3" s="1">
        <f>8341</f>
        <v>8341</v>
      </c>
      <c r="E3" s="1">
        <f>8.1455078125</f>
        <v>8.1455078125</v>
      </c>
    </row>
    <row r="4" spans="1:11" x14ac:dyDescent="0.25">
      <c r="A4" s="1">
        <f>952</f>
        <v>952</v>
      </c>
      <c r="B4" s="1">
        <f>30</f>
        <v>30</v>
      </c>
      <c r="C4" s="1">
        <f>651</f>
        <v>651</v>
      </c>
      <c r="D4" s="1">
        <f>17434</f>
        <v>17434</v>
      </c>
      <c r="E4" s="1">
        <f>17.025390625</f>
        <v>17.025390625</v>
      </c>
      <c r="G4" s="1" t="s">
        <v>5</v>
      </c>
    </row>
    <row r="5" spans="1:11" x14ac:dyDescent="0.25">
      <c r="A5" s="1">
        <f>1249</f>
        <v>1249</v>
      </c>
      <c r="B5" s="1">
        <f>24</f>
        <v>24</v>
      </c>
      <c r="C5" s="1">
        <f>802</f>
        <v>802</v>
      </c>
      <c r="D5" s="1">
        <f>20495</f>
        <v>20495</v>
      </c>
      <c r="E5" s="1">
        <f>20.0146484375</f>
        <v>20.0146484375</v>
      </c>
      <c r="G5" s="1">
        <f>150</f>
        <v>150</v>
      </c>
    </row>
    <row r="6" spans="1:11" x14ac:dyDescent="0.25">
      <c r="A6" s="1">
        <f>1522</f>
        <v>1522</v>
      </c>
      <c r="B6" s="1">
        <f>34</f>
        <v>34</v>
      </c>
      <c r="C6" s="1">
        <f>978</f>
        <v>978</v>
      </c>
      <c r="D6" s="1">
        <f>23201</f>
        <v>23201</v>
      </c>
      <c r="E6" s="1">
        <f>22.6572265625</f>
        <v>22.6572265625</v>
      </c>
    </row>
    <row r="7" spans="1:11" x14ac:dyDescent="0.25">
      <c r="A7" s="1">
        <f>1807</f>
        <v>1807</v>
      </c>
      <c r="B7" s="1">
        <f>30</f>
        <v>30</v>
      </c>
      <c r="C7" s="1">
        <f>1121</f>
        <v>1121</v>
      </c>
      <c r="D7" s="1">
        <f>23458</f>
        <v>23458</v>
      </c>
      <c r="E7" s="1">
        <f>22.908203125</f>
        <v>22.908203125</v>
      </c>
    </row>
    <row r="8" spans="1:11" x14ac:dyDescent="0.25">
      <c r="A8" s="1">
        <f>2100</f>
        <v>2100</v>
      </c>
      <c r="B8" s="1">
        <f>30</f>
        <v>30</v>
      </c>
      <c r="C8" s="1">
        <f>1253</f>
        <v>1253</v>
      </c>
      <c r="D8" s="1">
        <f>25406</f>
        <v>25406</v>
      </c>
      <c r="E8" s="1">
        <f>24.810546875</f>
        <v>24.810546875</v>
      </c>
      <c r="K8" s="1">
        <v>1</v>
      </c>
    </row>
    <row r="9" spans="1:11" x14ac:dyDescent="0.25">
      <c r="A9" s="1">
        <f>2387</f>
        <v>2387</v>
      </c>
      <c r="B9" s="1">
        <f>31</f>
        <v>31</v>
      </c>
      <c r="C9" s="1">
        <f>1405</f>
        <v>1405</v>
      </c>
      <c r="D9" s="1">
        <f>24698</f>
        <v>24698</v>
      </c>
      <c r="E9" s="1">
        <f>24.119140625</f>
        <v>24.119140625</v>
      </c>
      <c r="K9" s="1">
        <v>100</v>
      </c>
    </row>
    <row r="10" spans="1:11" x14ac:dyDescent="0.25">
      <c r="A10" s="1">
        <f>2686</f>
        <v>2686</v>
      </c>
      <c r="B10" s="1">
        <f>25</f>
        <v>25</v>
      </c>
      <c r="C10" s="1">
        <f>1531</f>
        <v>1531</v>
      </c>
      <c r="D10" s="1">
        <f>27184</f>
        <v>27184</v>
      </c>
      <c r="E10" s="1">
        <f>26.546875</f>
        <v>26.546875</v>
      </c>
    </row>
    <row r="11" spans="1:11" x14ac:dyDescent="0.25">
      <c r="A11" s="1">
        <f>2972</f>
        <v>2972</v>
      </c>
      <c r="B11" s="1">
        <f>20</f>
        <v>20</v>
      </c>
      <c r="C11" s="1">
        <f>1657</f>
        <v>1657</v>
      </c>
      <c r="D11" s="1">
        <f>28436</f>
        <v>28436</v>
      </c>
      <c r="E11" s="1">
        <f>27.76953125</f>
        <v>27.76953125</v>
      </c>
    </row>
    <row r="12" spans="1:11" x14ac:dyDescent="0.25">
      <c r="A12" s="1">
        <f>3258</f>
        <v>3258</v>
      </c>
      <c r="B12" s="1">
        <f>27</f>
        <v>27</v>
      </c>
      <c r="C12" s="1">
        <f>1833</f>
        <v>1833</v>
      </c>
      <c r="D12" s="1">
        <f>30178</f>
        <v>30178</v>
      </c>
      <c r="E12" s="1">
        <f>29.470703125</f>
        <v>29.470703125</v>
      </c>
      <c r="H12" s="1" t="s">
        <v>6</v>
      </c>
      <c r="I12" s="1" t="s">
        <v>7</v>
      </c>
      <c r="J12" s="1" t="s">
        <v>8</v>
      </c>
    </row>
    <row r="13" spans="1:11" x14ac:dyDescent="0.25">
      <c r="A13" s="1">
        <f>3541</f>
        <v>3541</v>
      </c>
      <c r="B13" s="1">
        <f>0</f>
        <v>0</v>
      </c>
      <c r="C13" s="1">
        <f>1977</f>
        <v>1977</v>
      </c>
      <c r="D13" s="1">
        <f>31359</f>
        <v>31359</v>
      </c>
      <c r="E13" s="1">
        <f>30.6240234375</f>
        <v>30.6240234375</v>
      </c>
      <c r="H13" s="1">
        <f>AVERAGE(E22:E36)</f>
        <v>41.925976562499997</v>
      </c>
      <c r="I13" s="1">
        <f>MAX(E2:E668)</f>
        <v>56.4765625</v>
      </c>
      <c r="J13" s="1">
        <f>AVERAGE(E310:E327)</f>
        <v>56.396484375</v>
      </c>
    </row>
    <row r="14" spans="1:11" x14ac:dyDescent="0.25">
      <c r="A14" s="1">
        <f>3805</f>
        <v>3805</v>
      </c>
      <c r="B14" s="1">
        <f>0</f>
        <v>0</v>
      </c>
      <c r="C14" s="1">
        <f>2116</f>
        <v>2116</v>
      </c>
      <c r="D14" s="1">
        <f>32395</f>
        <v>32395</v>
      </c>
      <c r="E14" s="1">
        <f>31.6357421875</f>
        <v>31.6357421875</v>
      </c>
    </row>
    <row r="15" spans="1:11" x14ac:dyDescent="0.25">
      <c r="A15" s="1">
        <f>4077</f>
        <v>4077</v>
      </c>
      <c r="B15" s="1">
        <f>0</f>
        <v>0</v>
      </c>
      <c r="C15" s="1">
        <f>2246</f>
        <v>2246</v>
      </c>
      <c r="D15" s="1">
        <f>33547</f>
        <v>33547</v>
      </c>
      <c r="E15" s="1">
        <f>32.7607421875</f>
        <v>32.7607421875</v>
      </c>
    </row>
    <row r="16" spans="1:11" x14ac:dyDescent="0.25">
      <c r="A16" s="1">
        <f>4375</f>
        <v>4375</v>
      </c>
      <c r="B16" s="1">
        <f>0</f>
        <v>0</v>
      </c>
      <c r="C16" s="1">
        <f>2386</f>
        <v>2386</v>
      </c>
      <c r="D16" s="1">
        <f>35267</f>
        <v>35267</v>
      </c>
      <c r="E16" s="1">
        <f>34.4404296875</f>
        <v>34.4404296875</v>
      </c>
    </row>
    <row r="17" spans="1:5" x14ac:dyDescent="0.25">
      <c r="A17" s="1">
        <f>4677</f>
        <v>4677</v>
      </c>
      <c r="B17" s="1">
        <f>0</f>
        <v>0</v>
      </c>
      <c r="C17" s="1">
        <f>2535</f>
        <v>2535</v>
      </c>
      <c r="D17" s="1">
        <f>36427</f>
        <v>36427</v>
      </c>
      <c r="E17" s="1">
        <f>35.5732421875</f>
        <v>35.5732421875</v>
      </c>
    </row>
    <row r="18" spans="1:5" x14ac:dyDescent="0.25">
      <c r="A18" s="1">
        <f>4965</f>
        <v>4965</v>
      </c>
      <c r="B18" s="1">
        <f>0</f>
        <v>0</v>
      </c>
      <c r="C18" s="1">
        <f>2670</f>
        <v>2670</v>
      </c>
      <c r="D18" s="1">
        <f>37515</f>
        <v>37515</v>
      </c>
      <c r="E18" s="1">
        <f>36.6357421875</f>
        <v>36.6357421875</v>
      </c>
    </row>
    <row r="19" spans="1:5" x14ac:dyDescent="0.25">
      <c r="A19" s="1">
        <f>5253</f>
        <v>5253</v>
      </c>
      <c r="B19" s="1">
        <f>0</f>
        <v>0</v>
      </c>
      <c r="C19" s="1">
        <f>2820</f>
        <v>2820</v>
      </c>
      <c r="D19" s="1">
        <f>38891</f>
        <v>38891</v>
      </c>
      <c r="E19" s="1">
        <f>37.9794921875</f>
        <v>37.9794921875</v>
      </c>
    </row>
    <row r="20" spans="1:5" x14ac:dyDescent="0.25">
      <c r="A20" s="1">
        <f>5550</f>
        <v>5550</v>
      </c>
      <c r="B20" s="1">
        <f>27</f>
        <v>27</v>
      </c>
      <c r="C20" s="1">
        <f>2954</f>
        <v>2954</v>
      </c>
      <c r="D20" s="1">
        <f>40683</f>
        <v>40683</v>
      </c>
      <c r="E20" s="1">
        <f>39.7294921875</f>
        <v>39.7294921875</v>
      </c>
    </row>
    <row r="21" spans="1:5" x14ac:dyDescent="0.25">
      <c r="A21" s="1">
        <f>5834</f>
        <v>5834</v>
      </c>
      <c r="B21" s="1">
        <f>6</f>
        <v>6</v>
      </c>
      <c r="C21" s="1">
        <f>3092</f>
        <v>3092</v>
      </c>
      <c r="D21" s="1">
        <f>41063</f>
        <v>41063</v>
      </c>
      <c r="E21" s="1">
        <f>40.1005859375</f>
        <v>40.1005859375</v>
      </c>
    </row>
    <row r="22" spans="1:5" x14ac:dyDescent="0.25">
      <c r="A22" s="1">
        <f>6118</f>
        <v>6118</v>
      </c>
      <c r="B22" s="1">
        <f>23</f>
        <v>23</v>
      </c>
      <c r="C22" s="1">
        <f>3241</f>
        <v>3241</v>
      </c>
      <c r="D22" s="1">
        <f>42172</f>
        <v>42172</v>
      </c>
      <c r="E22" s="1">
        <f>41.18359375</f>
        <v>41.18359375</v>
      </c>
    </row>
    <row r="23" spans="1:5" x14ac:dyDescent="0.25">
      <c r="A23" s="1">
        <f>6393</f>
        <v>6393</v>
      </c>
      <c r="B23" s="1">
        <f>30</f>
        <v>30</v>
      </c>
      <c r="C23" s="1">
        <f>3384</f>
        <v>3384</v>
      </c>
      <c r="D23" s="1">
        <f>42909</f>
        <v>42909</v>
      </c>
      <c r="E23" s="1">
        <f>41.9033203125</f>
        <v>41.9033203125</v>
      </c>
    </row>
    <row r="24" spans="1:5" x14ac:dyDescent="0.25">
      <c r="A24" s="1">
        <f>6694</f>
        <v>6694</v>
      </c>
      <c r="B24" s="1">
        <f>32</f>
        <v>32</v>
      </c>
      <c r="C24" s="1">
        <f>3514</f>
        <v>3514</v>
      </c>
      <c r="D24" s="1">
        <f>42992</f>
        <v>42992</v>
      </c>
      <c r="E24" s="1">
        <f>41.984375</f>
        <v>41.984375</v>
      </c>
    </row>
    <row r="25" spans="1:5" x14ac:dyDescent="0.25">
      <c r="A25" s="1">
        <f>7005</f>
        <v>7005</v>
      </c>
      <c r="B25" s="1">
        <f>33</f>
        <v>33</v>
      </c>
      <c r="C25" s="1">
        <f>3647</f>
        <v>3647</v>
      </c>
      <c r="D25" s="1">
        <f>42993</f>
        <v>42993</v>
      </c>
      <c r="E25" s="1">
        <f>41.9853515625</f>
        <v>41.9853515625</v>
      </c>
    </row>
    <row r="26" spans="1:5" x14ac:dyDescent="0.25">
      <c r="A26" s="1">
        <f>7295</f>
        <v>7295</v>
      </c>
      <c r="B26" s="1">
        <f>34</f>
        <v>34</v>
      </c>
      <c r="C26" s="1">
        <f>3775</f>
        <v>3775</v>
      </c>
      <c r="D26" s="1">
        <f>42992</f>
        <v>42992</v>
      </c>
      <c r="E26" s="1">
        <f>41.984375</f>
        <v>41.984375</v>
      </c>
    </row>
    <row r="27" spans="1:5" x14ac:dyDescent="0.25">
      <c r="A27" s="1">
        <f>7574</f>
        <v>7574</v>
      </c>
      <c r="B27" s="1">
        <f>32</f>
        <v>32</v>
      </c>
      <c r="C27" s="1">
        <f>3903</f>
        <v>3903</v>
      </c>
      <c r="D27" s="1">
        <f>42993</f>
        <v>42993</v>
      </c>
      <c r="E27" s="1">
        <f>41.9853515625</f>
        <v>41.9853515625</v>
      </c>
    </row>
    <row r="28" spans="1:5" x14ac:dyDescent="0.25">
      <c r="A28" s="1">
        <f>7862</f>
        <v>7862</v>
      </c>
      <c r="B28" s="1">
        <f>27</f>
        <v>27</v>
      </c>
      <c r="C28" s="1">
        <f>4031</f>
        <v>4031</v>
      </c>
      <c r="D28" s="1">
        <f>42992</f>
        <v>42992</v>
      </c>
      <c r="E28" s="1">
        <f>41.984375</f>
        <v>41.984375</v>
      </c>
    </row>
    <row r="29" spans="1:5" x14ac:dyDescent="0.25">
      <c r="A29" s="1">
        <f>8143</f>
        <v>8143</v>
      </c>
      <c r="B29" s="1">
        <f>25</f>
        <v>25</v>
      </c>
      <c r="C29" s="1">
        <f>4177</f>
        <v>4177</v>
      </c>
      <c r="D29" s="1">
        <f>42993</f>
        <v>42993</v>
      </c>
      <c r="E29" s="1">
        <f>41.9853515625</f>
        <v>41.9853515625</v>
      </c>
    </row>
    <row r="30" spans="1:5" x14ac:dyDescent="0.25">
      <c r="A30" s="1">
        <f>8419</f>
        <v>8419</v>
      </c>
      <c r="B30" s="1">
        <f>34</f>
        <v>34</v>
      </c>
      <c r="C30" s="1">
        <f>4325</f>
        <v>4325</v>
      </c>
      <c r="D30" s="1">
        <f>42992</f>
        <v>42992</v>
      </c>
      <c r="E30" s="1">
        <f>41.984375</f>
        <v>41.984375</v>
      </c>
    </row>
    <row r="31" spans="1:5" x14ac:dyDescent="0.25">
      <c r="A31" s="1">
        <f>8721</f>
        <v>8721</v>
      </c>
      <c r="B31" s="1">
        <f>39</f>
        <v>39</v>
      </c>
      <c r="C31" s="1">
        <f>4467</f>
        <v>4467</v>
      </c>
      <c r="D31" s="1">
        <f>42993</f>
        <v>42993</v>
      </c>
      <c r="E31" s="1">
        <f>41.9853515625</f>
        <v>41.9853515625</v>
      </c>
    </row>
    <row r="32" spans="1:5" x14ac:dyDescent="0.25">
      <c r="A32" s="1">
        <f>9039</f>
        <v>9039</v>
      </c>
      <c r="B32" s="1">
        <f>34</f>
        <v>34</v>
      </c>
      <c r="C32" s="1">
        <f>4607</f>
        <v>4607</v>
      </c>
      <c r="D32" s="1">
        <f>42992</f>
        <v>42992</v>
      </c>
      <c r="E32" s="1">
        <f>41.984375</f>
        <v>41.984375</v>
      </c>
    </row>
    <row r="33" spans="1:5" x14ac:dyDescent="0.25">
      <c r="A33" s="1">
        <f>9328</f>
        <v>9328</v>
      </c>
      <c r="B33" s="1">
        <f>40</f>
        <v>40</v>
      </c>
      <c r="C33" s="1">
        <f>4757</f>
        <v>4757</v>
      </c>
      <c r="D33" s="1">
        <f>42993</f>
        <v>42993</v>
      </c>
      <c r="E33" s="1">
        <f>41.9853515625</f>
        <v>41.9853515625</v>
      </c>
    </row>
    <row r="34" spans="1:5" x14ac:dyDescent="0.25">
      <c r="A34" s="1">
        <f>9622</f>
        <v>9622</v>
      </c>
      <c r="B34" s="1">
        <f>11</f>
        <v>11</v>
      </c>
      <c r="C34" s="1">
        <f>4907</f>
        <v>4907</v>
      </c>
      <c r="D34" s="1">
        <f>42992</f>
        <v>42992</v>
      </c>
      <c r="E34" s="1">
        <f>41.984375</f>
        <v>41.984375</v>
      </c>
    </row>
    <row r="35" spans="1:5" x14ac:dyDescent="0.25">
      <c r="A35" s="1">
        <f>9922</f>
        <v>9922</v>
      </c>
      <c r="B35" s="1">
        <f>12</f>
        <v>12</v>
      </c>
      <c r="C35" s="1">
        <f>5054</f>
        <v>5054</v>
      </c>
      <c r="D35" s="1">
        <f>42993</f>
        <v>42993</v>
      </c>
      <c r="E35" s="1">
        <f>41.9853515625</f>
        <v>41.9853515625</v>
      </c>
    </row>
    <row r="36" spans="1:5" x14ac:dyDescent="0.25">
      <c r="A36" s="1">
        <f>10206</f>
        <v>10206</v>
      </c>
      <c r="B36" s="1">
        <f>17</f>
        <v>17</v>
      </c>
      <c r="C36" s="1">
        <f>5223</f>
        <v>5223</v>
      </c>
      <c r="D36" s="1">
        <f>42992</f>
        <v>42992</v>
      </c>
      <c r="E36" s="1">
        <f>41.984375</f>
        <v>41.984375</v>
      </c>
    </row>
    <row r="37" spans="1:5" x14ac:dyDescent="0.25">
      <c r="A37" s="1">
        <f>10488</f>
        <v>10488</v>
      </c>
      <c r="B37" s="1">
        <f>14</f>
        <v>14</v>
      </c>
      <c r="C37" s="1">
        <f>5399</f>
        <v>5399</v>
      </c>
      <c r="D37" s="1">
        <f>43229</f>
        <v>43229</v>
      </c>
      <c r="E37" s="1">
        <f>42.2158203125</f>
        <v>42.2158203125</v>
      </c>
    </row>
    <row r="38" spans="1:5" x14ac:dyDescent="0.25">
      <c r="A38" s="1">
        <f>10774</f>
        <v>10774</v>
      </c>
      <c r="B38" s="1">
        <f>14</f>
        <v>14</v>
      </c>
      <c r="C38" s="1">
        <f>5592</f>
        <v>5592</v>
      </c>
      <c r="D38" s="1">
        <f>43584</f>
        <v>43584</v>
      </c>
      <c r="E38" s="1">
        <f>42.5625</f>
        <v>42.5625</v>
      </c>
    </row>
    <row r="39" spans="1:5" x14ac:dyDescent="0.25">
      <c r="A39" s="1">
        <f>11055</f>
        <v>11055</v>
      </c>
      <c r="B39" s="1">
        <f>12</f>
        <v>12</v>
      </c>
      <c r="C39" s="1">
        <f>5764</f>
        <v>5764</v>
      </c>
      <c r="D39" s="1">
        <f>44047</f>
        <v>44047</v>
      </c>
      <c r="E39" s="1">
        <f>43.0146484375</f>
        <v>43.0146484375</v>
      </c>
    </row>
    <row r="40" spans="1:5" x14ac:dyDescent="0.25">
      <c r="A40" s="1">
        <f>11334</f>
        <v>11334</v>
      </c>
      <c r="B40" s="1">
        <f>17</f>
        <v>17</v>
      </c>
      <c r="C40" s="1">
        <f>5909</f>
        <v>5909</v>
      </c>
      <c r="D40" s="1">
        <f>44533</f>
        <v>44533</v>
      </c>
      <c r="E40" s="1">
        <f>43.4892578125</f>
        <v>43.4892578125</v>
      </c>
    </row>
    <row r="41" spans="1:5" x14ac:dyDescent="0.25">
      <c r="A41" s="1">
        <f>11634</f>
        <v>11634</v>
      </c>
      <c r="B41" s="1">
        <f>14</f>
        <v>14</v>
      </c>
      <c r="C41" s="1">
        <f>6062</f>
        <v>6062</v>
      </c>
      <c r="D41" s="1">
        <f>45235</f>
        <v>45235</v>
      </c>
      <c r="E41" s="1">
        <f>44.1748046875</f>
        <v>44.1748046875</v>
      </c>
    </row>
    <row r="42" spans="1:5" x14ac:dyDescent="0.25">
      <c r="A42" s="1">
        <f>11931</f>
        <v>11931</v>
      </c>
      <c r="B42" s="1">
        <f>16</f>
        <v>16</v>
      </c>
      <c r="C42" s="1">
        <f>6207</f>
        <v>6207</v>
      </c>
      <c r="D42" s="1">
        <f>45821</f>
        <v>45821</v>
      </c>
      <c r="E42" s="1">
        <f>44.7470703125</f>
        <v>44.7470703125</v>
      </c>
    </row>
    <row r="43" spans="1:5" x14ac:dyDescent="0.25">
      <c r="A43" s="1">
        <f>12224</f>
        <v>12224</v>
      </c>
      <c r="B43" s="1">
        <f>11</f>
        <v>11</v>
      </c>
      <c r="C43" s="1">
        <f>6389</f>
        <v>6389</v>
      </c>
      <c r="D43" s="1">
        <f>46843</f>
        <v>46843</v>
      </c>
      <c r="E43" s="1">
        <f>45.7451171875</f>
        <v>45.7451171875</v>
      </c>
    </row>
    <row r="44" spans="1:5" x14ac:dyDescent="0.25">
      <c r="A44" s="1">
        <f>12511</f>
        <v>12511</v>
      </c>
      <c r="B44" s="1">
        <f>13</f>
        <v>13</v>
      </c>
      <c r="C44" s="1">
        <f>6559</f>
        <v>6559</v>
      </c>
      <c r="D44" s="1">
        <f>47859</f>
        <v>47859</v>
      </c>
      <c r="E44" s="1">
        <f>46.7373046875</f>
        <v>46.7373046875</v>
      </c>
    </row>
    <row r="45" spans="1:5" x14ac:dyDescent="0.25">
      <c r="A45" s="1">
        <f>12827</f>
        <v>12827</v>
      </c>
      <c r="B45" s="1">
        <f>15</f>
        <v>15</v>
      </c>
      <c r="C45" s="1">
        <f>6703</f>
        <v>6703</v>
      </c>
      <c r="D45" s="1">
        <f>48371</f>
        <v>48371</v>
      </c>
      <c r="E45" s="1">
        <f>47.2373046875</f>
        <v>47.2373046875</v>
      </c>
    </row>
    <row r="46" spans="1:5" x14ac:dyDescent="0.25">
      <c r="A46" s="1">
        <f>13141</f>
        <v>13141</v>
      </c>
      <c r="B46" s="1">
        <f>18</f>
        <v>18</v>
      </c>
      <c r="C46" s="1">
        <f>6860</f>
        <v>6860</v>
      </c>
      <c r="D46" s="1">
        <f>48971</f>
        <v>48971</v>
      </c>
      <c r="E46" s="1">
        <f>47.8232421875</f>
        <v>47.8232421875</v>
      </c>
    </row>
    <row r="47" spans="1:5" x14ac:dyDescent="0.25">
      <c r="A47" s="1">
        <f>13422</f>
        <v>13422</v>
      </c>
      <c r="B47" s="1">
        <f>30</f>
        <v>30</v>
      </c>
      <c r="C47" s="1">
        <f>7004</f>
        <v>7004</v>
      </c>
      <c r="D47" s="1">
        <f>50415</f>
        <v>50415</v>
      </c>
      <c r="E47" s="1">
        <f>49.2333984375</f>
        <v>49.2333984375</v>
      </c>
    </row>
    <row r="48" spans="1:5" x14ac:dyDescent="0.25">
      <c r="A48" s="1">
        <f>13727</f>
        <v>13727</v>
      </c>
      <c r="B48" s="1">
        <f>22</f>
        <v>22</v>
      </c>
      <c r="C48" s="1">
        <f>7164</f>
        <v>7164</v>
      </c>
      <c r="D48" s="1">
        <f>50459</f>
        <v>50459</v>
      </c>
      <c r="E48" s="1">
        <f>49.2763671875</f>
        <v>49.2763671875</v>
      </c>
    </row>
    <row r="49" spans="1:5" x14ac:dyDescent="0.25">
      <c r="A49" s="1">
        <f>14010</f>
        <v>14010</v>
      </c>
      <c r="B49" s="1">
        <f>22</f>
        <v>22</v>
      </c>
      <c r="C49" s="1">
        <f>7304</f>
        <v>7304</v>
      </c>
      <c r="D49" s="1">
        <f>50539</f>
        <v>50539</v>
      </c>
      <c r="E49" s="1">
        <f>49.3544921875</f>
        <v>49.3544921875</v>
      </c>
    </row>
    <row r="50" spans="1:5" x14ac:dyDescent="0.25">
      <c r="A50" s="1">
        <f>14296</f>
        <v>14296</v>
      </c>
      <c r="B50" s="1">
        <f>21</f>
        <v>21</v>
      </c>
      <c r="C50" s="1">
        <f>7461</f>
        <v>7461</v>
      </c>
      <c r="D50" s="1">
        <f>50711</f>
        <v>50711</v>
      </c>
      <c r="E50" s="1">
        <f>49.5224609375</f>
        <v>49.5224609375</v>
      </c>
    </row>
    <row r="51" spans="1:5" x14ac:dyDescent="0.25">
      <c r="A51" s="1">
        <f>14578</f>
        <v>14578</v>
      </c>
      <c r="B51" s="1">
        <f>4</f>
        <v>4</v>
      </c>
      <c r="C51" s="1">
        <f>7599</f>
        <v>7599</v>
      </c>
      <c r="D51" s="1">
        <f>50791</f>
        <v>50791</v>
      </c>
      <c r="E51" s="1">
        <f>49.6005859375</f>
        <v>49.6005859375</v>
      </c>
    </row>
    <row r="52" spans="1:5" x14ac:dyDescent="0.25">
      <c r="A52" s="1">
        <f>14852</f>
        <v>14852</v>
      </c>
      <c r="B52" s="1">
        <f t="shared" ref="B52:B64" si="0">0</f>
        <v>0</v>
      </c>
      <c r="C52" s="1">
        <f>7735</f>
        <v>7735</v>
      </c>
      <c r="D52" s="1">
        <f>51299</f>
        <v>51299</v>
      </c>
      <c r="E52" s="1">
        <f>50.0966796875</f>
        <v>50.0966796875</v>
      </c>
    </row>
    <row r="53" spans="1:5" x14ac:dyDescent="0.25">
      <c r="A53" s="1">
        <f>15121</f>
        <v>15121</v>
      </c>
      <c r="B53" s="1">
        <f t="shared" si="0"/>
        <v>0</v>
      </c>
      <c r="C53" s="1">
        <f>7870</f>
        <v>7870</v>
      </c>
      <c r="D53" s="1">
        <f>51412</f>
        <v>51412</v>
      </c>
      <c r="E53" s="1">
        <f>50.20703125</f>
        <v>50.20703125</v>
      </c>
    </row>
    <row r="54" spans="1:5" x14ac:dyDescent="0.25">
      <c r="A54" s="1">
        <f>15418</f>
        <v>15418</v>
      </c>
      <c r="B54" s="1">
        <f t="shared" si="0"/>
        <v>0</v>
      </c>
      <c r="C54" s="1">
        <f>8008</f>
        <v>8008</v>
      </c>
      <c r="D54" s="1">
        <f>51716</f>
        <v>51716</v>
      </c>
      <c r="E54" s="1">
        <f>50.50390625</f>
        <v>50.50390625</v>
      </c>
    </row>
    <row r="55" spans="1:5" x14ac:dyDescent="0.25">
      <c r="A55" s="1">
        <f>15719</f>
        <v>15719</v>
      </c>
      <c r="B55" s="1">
        <f t="shared" si="0"/>
        <v>0</v>
      </c>
      <c r="C55" s="1">
        <f>8151</f>
        <v>8151</v>
      </c>
      <c r="D55" s="1">
        <f>51744</f>
        <v>51744</v>
      </c>
      <c r="E55" s="1">
        <f>50.53125</f>
        <v>50.53125</v>
      </c>
    </row>
    <row r="56" spans="1:5" x14ac:dyDescent="0.25">
      <c r="A56" s="1">
        <f>16003</f>
        <v>16003</v>
      </c>
      <c r="B56" s="1">
        <f t="shared" si="0"/>
        <v>0</v>
      </c>
      <c r="C56" s="1">
        <f>8283</f>
        <v>8283</v>
      </c>
      <c r="D56" s="1">
        <f>51804</f>
        <v>51804</v>
      </c>
      <c r="E56" s="1">
        <f>50.58984375</f>
        <v>50.58984375</v>
      </c>
    </row>
    <row r="57" spans="1:5" x14ac:dyDescent="0.25">
      <c r="A57" s="1">
        <f>16285</f>
        <v>16285</v>
      </c>
      <c r="B57" s="1">
        <f t="shared" si="0"/>
        <v>0</v>
      </c>
      <c r="C57" s="1">
        <f>8416</f>
        <v>8416</v>
      </c>
      <c r="D57" s="1">
        <f>51836</f>
        <v>51836</v>
      </c>
      <c r="E57" s="1">
        <f>50.62109375</f>
        <v>50.62109375</v>
      </c>
    </row>
    <row r="58" spans="1:5" x14ac:dyDescent="0.25">
      <c r="A58" s="1">
        <f>16571</f>
        <v>16571</v>
      </c>
      <c r="B58" s="1">
        <f t="shared" si="0"/>
        <v>0</v>
      </c>
      <c r="C58" s="1">
        <f>8560</f>
        <v>8560</v>
      </c>
      <c r="D58" s="1">
        <f>52256</f>
        <v>52256</v>
      </c>
      <c r="E58" s="1">
        <f>51.03125</f>
        <v>51.03125</v>
      </c>
    </row>
    <row r="59" spans="1:5" x14ac:dyDescent="0.25">
      <c r="A59" s="1">
        <f>16836</f>
        <v>16836</v>
      </c>
      <c r="B59" s="1">
        <f t="shared" si="0"/>
        <v>0</v>
      </c>
      <c r="C59" s="1">
        <f>8731</f>
        <v>8731</v>
      </c>
      <c r="D59" s="1">
        <f>52468</f>
        <v>52468</v>
      </c>
      <c r="E59" s="1">
        <f>51.23828125</f>
        <v>51.23828125</v>
      </c>
    </row>
    <row r="60" spans="1:5" x14ac:dyDescent="0.25">
      <c r="A60" s="1">
        <f>17097</f>
        <v>17097</v>
      </c>
      <c r="B60" s="1">
        <f t="shared" si="0"/>
        <v>0</v>
      </c>
      <c r="C60" s="1">
        <f>8884</f>
        <v>8884</v>
      </c>
      <c r="D60" s="1">
        <f>52528</f>
        <v>52528</v>
      </c>
      <c r="E60" s="1">
        <f>51.296875</f>
        <v>51.296875</v>
      </c>
    </row>
    <row r="61" spans="1:5" x14ac:dyDescent="0.25">
      <c r="A61" s="1">
        <f>17385</f>
        <v>17385</v>
      </c>
      <c r="B61" s="1">
        <f t="shared" si="0"/>
        <v>0</v>
      </c>
      <c r="C61" s="1">
        <f>9032</f>
        <v>9032</v>
      </c>
      <c r="D61" s="1">
        <f>52620</f>
        <v>52620</v>
      </c>
      <c r="E61" s="1">
        <f>51.38671875</f>
        <v>51.38671875</v>
      </c>
    </row>
    <row r="62" spans="1:5" x14ac:dyDescent="0.25">
      <c r="A62" s="1">
        <f>17656</f>
        <v>17656</v>
      </c>
      <c r="B62" s="1">
        <f t="shared" si="0"/>
        <v>0</v>
      </c>
      <c r="C62" s="1">
        <f>9187</f>
        <v>9187</v>
      </c>
      <c r="D62" s="1">
        <f>52712</f>
        <v>52712</v>
      </c>
      <c r="E62" s="1">
        <f>51.4765625</f>
        <v>51.4765625</v>
      </c>
    </row>
    <row r="63" spans="1:5" x14ac:dyDescent="0.25">
      <c r="A63" s="1">
        <f>17932</f>
        <v>17932</v>
      </c>
      <c r="B63" s="1">
        <f t="shared" si="0"/>
        <v>0</v>
      </c>
      <c r="C63" s="1">
        <f>9336</f>
        <v>9336</v>
      </c>
      <c r="D63" s="1">
        <f>52851</f>
        <v>52851</v>
      </c>
      <c r="E63" s="1">
        <f>51.6123046875</f>
        <v>51.6123046875</v>
      </c>
    </row>
    <row r="64" spans="1:5" x14ac:dyDescent="0.25">
      <c r="A64" s="1">
        <f>18212</f>
        <v>18212</v>
      </c>
      <c r="B64" s="1">
        <f t="shared" si="0"/>
        <v>0</v>
      </c>
      <c r="C64" s="1">
        <f>9504</f>
        <v>9504</v>
      </c>
      <c r="D64" s="1">
        <f>52891</f>
        <v>52891</v>
      </c>
      <c r="E64" s="1">
        <f>51.6513671875</f>
        <v>51.6513671875</v>
      </c>
    </row>
    <row r="65" spans="1:5" x14ac:dyDescent="0.25">
      <c r="A65" s="1">
        <f>18491</f>
        <v>18491</v>
      </c>
      <c r="B65" s="1">
        <f>13</f>
        <v>13</v>
      </c>
      <c r="C65" s="1">
        <f>9664</f>
        <v>9664</v>
      </c>
      <c r="D65" s="1">
        <f>52915</f>
        <v>52915</v>
      </c>
      <c r="E65" s="1">
        <f>51.6748046875</f>
        <v>51.6748046875</v>
      </c>
    </row>
    <row r="66" spans="1:5" x14ac:dyDescent="0.25">
      <c r="A66" s="1">
        <f>18769</f>
        <v>18769</v>
      </c>
      <c r="B66" s="1">
        <f t="shared" ref="B66:B80" si="1">0</f>
        <v>0</v>
      </c>
      <c r="C66" s="1">
        <f>9809</f>
        <v>9809</v>
      </c>
      <c r="D66" s="1">
        <f>52923</f>
        <v>52923</v>
      </c>
      <c r="E66" s="1">
        <f>51.6826171875</f>
        <v>51.6826171875</v>
      </c>
    </row>
    <row r="67" spans="1:5" x14ac:dyDescent="0.25">
      <c r="A67" s="1">
        <f>19060</f>
        <v>19060</v>
      </c>
      <c r="B67" s="1">
        <f t="shared" si="1"/>
        <v>0</v>
      </c>
      <c r="C67" s="1">
        <f>9989</f>
        <v>9989</v>
      </c>
      <c r="D67" s="1">
        <f>52951</f>
        <v>52951</v>
      </c>
      <c r="E67" s="1">
        <f>51.7099609375</f>
        <v>51.7099609375</v>
      </c>
    </row>
    <row r="68" spans="1:5" x14ac:dyDescent="0.25">
      <c r="A68" s="1">
        <f>19324</f>
        <v>19324</v>
      </c>
      <c r="B68" s="1">
        <f t="shared" si="1"/>
        <v>0</v>
      </c>
      <c r="C68" s="1">
        <f>10146</f>
        <v>10146</v>
      </c>
      <c r="D68" s="1">
        <f>52975</f>
        <v>52975</v>
      </c>
      <c r="E68" s="1">
        <f>51.7333984375</f>
        <v>51.7333984375</v>
      </c>
    </row>
    <row r="69" spans="1:5" x14ac:dyDescent="0.25">
      <c r="A69" s="1">
        <f>19598</f>
        <v>19598</v>
      </c>
      <c r="B69" s="1">
        <f t="shared" si="1"/>
        <v>0</v>
      </c>
      <c r="C69" s="1">
        <f>10291</f>
        <v>10291</v>
      </c>
      <c r="D69" s="1">
        <f>53005</f>
        <v>53005</v>
      </c>
      <c r="E69" s="1">
        <f>51.7626953125</f>
        <v>51.7626953125</v>
      </c>
    </row>
    <row r="70" spans="1:5" x14ac:dyDescent="0.25">
      <c r="A70" s="1">
        <f>19883</f>
        <v>19883</v>
      </c>
      <c r="B70" s="1">
        <f t="shared" si="1"/>
        <v>0</v>
      </c>
      <c r="C70" s="1">
        <f>10447</f>
        <v>10447</v>
      </c>
      <c r="D70" s="1">
        <f>53091</f>
        <v>53091</v>
      </c>
      <c r="E70" s="1">
        <f>51.8466796875</f>
        <v>51.8466796875</v>
      </c>
    </row>
    <row r="71" spans="1:5" x14ac:dyDescent="0.25">
      <c r="A71" s="1">
        <f>20153</f>
        <v>20153</v>
      </c>
      <c r="B71" s="1">
        <f t="shared" si="1"/>
        <v>0</v>
      </c>
      <c r="C71" s="1">
        <f>10637</f>
        <v>10637</v>
      </c>
      <c r="D71" s="1">
        <f>53133</f>
        <v>53133</v>
      </c>
      <c r="E71" s="1">
        <f>51.8876953125</f>
        <v>51.8876953125</v>
      </c>
    </row>
    <row r="72" spans="1:5" x14ac:dyDescent="0.25">
      <c r="A72" s="1">
        <f>20426</f>
        <v>20426</v>
      </c>
      <c r="B72" s="1">
        <f t="shared" si="1"/>
        <v>0</v>
      </c>
      <c r="C72" s="1">
        <f>10791</f>
        <v>10791</v>
      </c>
      <c r="D72" s="1">
        <f>53203</f>
        <v>53203</v>
      </c>
      <c r="E72" s="1">
        <f>51.9560546875</f>
        <v>51.9560546875</v>
      </c>
    </row>
    <row r="73" spans="1:5" x14ac:dyDescent="0.25">
      <c r="A73" s="1">
        <f>20699</f>
        <v>20699</v>
      </c>
      <c r="B73" s="1">
        <f t="shared" si="1"/>
        <v>0</v>
      </c>
      <c r="C73" s="1">
        <f>10946</f>
        <v>10946</v>
      </c>
      <c r="D73" s="1">
        <f>53223</f>
        <v>53223</v>
      </c>
      <c r="E73" s="1">
        <f>51.9755859375</f>
        <v>51.9755859375</v>
      </c>
    </row>
    <row r="74" spans="1:5" x14ac:dyDescent="0.25">
      <c r="A74" s="1">
        <f>20978</f>
        <v>20978</v>
      </c>
      <c r="B74" s="1">
        <f t="shared" si="1"/>
        <v>0</v>
      </c>
      <c r="C74" s="1">
        <f>11096</f>
        <v>11096</v>
      </c>
      <c r="D74" s="1">
        <f>53251</f>
        <v>53251</v>
      </c>
      <c r="E74" s="1">
        <f>52.0029296875</f>
        <v>52.0029296875</v>
      </c>
    </row>
    <row r="75" spans="1:5" x14ac:dyDescent="0.25">
      <c r="A75" s="1">
        <f>21246</f>
        <v>21246</v>
      </c>
      <c r="B75" s="1">
        <f t="shared" si="1"/>
        <v>0</v>
      </c>
      <c r="C75" s="1">
        <f>11253</f>
        <v>11253</v>
      </c>
      <c r="D75" s="1">
        <f>53271</f>
        <v>53271</v>
      </c>
      <c r="E75" s="1">
        <f>52.0224609375</f>
        <v>52.0224609375</v>
      </c>
    </row>
    <row r="76" spans="1:5" x14ac:dyDescent="0.25">
      <c r="A76" s="1">
        <f>21512</f>
        <v>21512</v>
      </c>
      <c r="B76" s="1">
        <f t="shared" si="1"/>
        <v>0</v>
      </c>
      <c r="C76" s="1">
        <f>11409</f>
        <v>11409</v>
      </c>
      <c r="D76" s="1">
        <f>53296</f>
        <v>53296</v>
      </c>
      <c r="E76" s="1">
        <f>52.046875</f>
        <v>52.046875</v>
      </c>
    </row>
    <row r="77" spans="1:5" x14ac:dyDescent="0.25">
      <c r="A77" s="1">
        <f>21775</f>
        <v>21775</v>
      </c>
      <c r="B77" s="1">
        <f t="shared" si="1"/>
        <v>0</v>
      </c>
      <c r="C77" s="1">
        <f>11552</f>
        <v>11552</v>
      </c>
      <c r="D77" s="1">
        <f>53319</f>
        <v>53319</v>
      </c>
      <c r="E77" s="1">
        <f>52.0693359375</f>
        <v>52.0693359375</v>
      </c>
    </row>
    <row r="78" spans="1:5" x14ac:dyDescent="0.25">
      <c r="A78" s="1">
        <f>22060</f>
        <v>22060</v>
      </c>
      <c r="B78" s="1">
        <f t="shared" si="1"/>
        <v>0</v>
      </c>
      <c r="C78" s="1">
        <f>11699</f>
        <v>11699</v>
      </c>
      <c r="D78" s="1">
        <f>53343</f>
        <v>53343</v>
      </c>
      <c r="E78" s="1">
        <f>52.0927734375</f>
        <v>52.0927734375</v>
      </c>
    </row>
    <row r="79" spans="1:5" x14ac:dyDescent="0.25">
      <c r="A79" s="1">
        <f>22327</f>
        <v>22327</v>
      </c>
      <c r="B79" s="1">
        <f t="shared" si="1"/>
        <v>0</v>
      </c>
      <c r="C79" s="1">
        <f>11854</f>
        <v>11854</v>
      </c>
      <c r="D79" s="1">
        <f>53363</f>
        <v>53363</v>
      </c>
      <c r="E79" s="1">
        <f>52.1123046875</f>
        <v>52.1123046875</v>
      </c>
    </row>
    <row r="80" spans="1:5" x14ac:dyDescent="0.25">
      <c r="A80" s="1">
        <f>22592</f>
        <v>22592</v>
      </c>
      <c r="B80" s="1">
        <f t="shared" si="1"/>
        <v>0</v>
      </c>
      <c r="C80" s="1">
        <f>12025</f>
        <v>12025</v>
      </c>
      <c r="D80" s="1">
        <f>53392</f>
        <v>53392</v>
      </c>
      <c r="E80" s="1">
        <f>52.140625</f>
        <v>52.140625</v>
      </c>
    </row>
    <row r="81" spans="1:5" x14ac:dyDescent="0.25">
      <c r="A81" s="1">
        <f>22888</f>
        <v>22888</v>
      </c>
      <c r="B81" s="1">
        <f>10</f>
        <v>10</v>
      </c>
      <c r="C81" s="1">
        <f>12161</f>
        <v>12161</v>
      </c>
      <c r="D81" s="1">
        <f>53411</f>
        <v>53411</v>
      </c>
      <c r="E81" s="1">
        <f>52.1591796875</f>
        <v>52.1591796875</v>
      </c>
    </row>
    <row r="82" spans="1:5" x14ac:dyDescent="0.25">
      <c r="A82" s="1">
        <f>23154</f>
        <v>23154</v>
      </c>
      <c r="B82" s="1">
        <f>35</f>
        <v>35</v>
      </c>
      <c r="C82" s="1">
        <f>12303</f>
        <v>12303</v>
      </c>
      <c r="D82" s="1">
        <f>53432</f>
        <v>53432</v>
      </c>
      <c r="E82" s="1">
        <f>52.1796875</f>
        <v>52.1796875</v>
      </c>
    </row>
    <row r="83" spans="1:5" x14ac:dyDescent="0.25">
      <c r="A83" s="1">
        <f>23431</f>
        <v>23431</v>
      </c>
      <c r="B83" s="1">
        <f>34</f>
        <v>34</v>
      </c>
      <c r="C83" s="1">
        <f>12444</f>
        <v>12444</v>
      </c>
      <c r="D83" s="1">
        <f>53455</f>
        <v>53455</v>
      </c>
      <c r="E83" s="1">
        <f>52.2021484375</f>
        <v>52.2021484375</v>
      </c>
    </row>
    <row r="84" spans="1:5" x14ac:dyDescent="0.25">
      <c r="A84" s="1">
        <f>23717</f>
        <v>23717</v>
      </c>
      <c r="B84" s="1">
        <f>37</f>
        <v>37</v>
      </c>
      <c r="C84" s="1">
        <f>12599</f>
        <v>12599</v>
      </c>
      <c r="D84" s="1">
        <f>53481</f>
        <v>53481</v>
      </c>
      <c r="E84" s="1">
        <f>52.2275390625</f>
        <v>52.2275390625</v>
      </c>
    </row>
    <row r="85" spans="1:5" x14ac:dyDescent="0.25">
      <c r="A85" s="1">
        <f>24013</f>
        <v>24013</v>
      </c>
      <c r="B85" s="1">
        <f>32</f>
        <v>32</v>
      </c>
      <c r="C85" s="1">
        <f>12766</f>
        <v>12766</v>
      </c>
      <c r="D85" s="1">
        <f>53503</f>
        <v>53503</v>
      </c>
      <c r="E85" s="1">
        <f>52.2490234375</f>
        <v>52.2490234375</v>
      </c>
    </row>
    <row r="86" spans="1:5" x14ac:dyDescent="0.25">
      <c r="A86" s="1">
        <f>24317</f>
        <v>24317</v>
      </c>
      <c r="B86" s="1">
        <f>27</f>
        <v>27</v>
      </c>
      <c r="C86" s="1">
        <f>12942</f>
        <v>12942</v>
      </c>
      <c r="D86" s="1">
        <f>53533</f>
        <v>53533</v>
      </c>
      <c r="E86" s="1">
        <f>52.2783203125</f>
        <v>52.2783203125</v>
      </c>
    </row>
    <row r="87" spans="1:5" x14ac:dyDescent="0.25">
      <c r="A87" s="1">
        <f>24596</f>
        <v>24596</v>
      </c>
      <c r="B87" s="1">
        <f>13</f>
        <v>13</v>
      </c>
      <c r="C87" s="1">
        <f>13101</f>
        <v>13101</v>
      </c>
      <c r="D87" s="1">
        <f>53555</f>
        <v>53555</v>
      </c>
      <c r="E87" s="1">
        <f>52.2998046875</f>
        <v>52.2998046875</v>
      </c>
    </row>
    <row r="88" spans="1:5" x14ac:dyDescent="0.25">
      <c r="A88" s="1">
        <f>24871</f>
        <v>24871</v>
      </c>
      <c r="B88" s="1">
        <f>13</f>
        <v>13</v>
      </c>
      <c r="C88" s="1">
        <f>13247</f>
        <v>13247</v>
      </c>
      <c r="D88" s="1">
        <f>53597</f>
        <v>53597</v>
      </c>
      <c r="E88" s="1">
        <f>52.3408203125</f>
        <v>52.3408203125</v>
      </c>
    </row>
    <row r="89" spans="1:5" x14ac:dyDescent="0.25">
      <c r="A89" s="1">
        <f>25158</f>
        <v>25158</v>
      </c>
      <c r="B89" s="1">
        <f>14</f>
        <v>14</v>
      </c>
      <c r="C89" s="1">
        <f>13405</f>
        <v>13405</v>
      </c>
      <c r="D89" s="1">
        <f>53787</f>
        <v>53787</v>
      </c>
      <c r="E89" s="1">
        <f>52.5263671875</f>
        <v>52.5263671875</v>
      </c>
    </row>
    <row r="90" spans="1:5" x14ac:dyDescent="0.25">
      <c r="A90" s="1">
        <f>25445</f>
        <v>25445</v>
      </c>
      <c r="B90" s="1">
        <f>14</f>
        <v>14</v>
      </c>
      <c r="C90" s="1">
        <f>13582</f>
        <v>13582</v>
      </c>
      <c r="D90" s="1">
        <f>53864</f>
        <v>53864</v>
      </c>
      <c r="E90" s="1">
        <f>52.6015625</f>
        <v>52.6015625</v>
      </c>
    </row>
    <row r="91" spans="1:5" x14ac:dyDescent="0.25">
      <c r="A91" s="1">
        <f>25727</f>
        <v>25727</v>
      </c>
      <c r="B91" s="1">
        <f>17</f>
        <v>17</v>
      </c>
      <c r="C91" s="1">
        <f>13719</f>
        <v>13719</v>
      </c>
      <c r="D91" s="1">
        <f>53948</f>
        <v>53948</v>
      </c>
      <c r="E91" s="1">
        <f>52.68359375</f>
        <v>52.68359375</v>
      </c>
    </row>
    <row r="92" spans="1:5" x14ac:dyDescent="0.25">
      <c r="A92" s="1">
        <f>26008</f>
        <v>26008</v>
      </c>
      <c r="B92" s="1">
        <f>17</f>
        <v>17</v>
      </c>
      <c r="C92" s="1">
        <f>13875</f>
        <v>13875</v>
      </c>
      <c r="D92" s="1">
        <f>54152</f>
        <v>54152</v>
      </c>
      <c r="E92" s="1">
        <f>52.8828125</f>
        <v>52.8828125</v>
      </c>
    </row>
    <row r="93" spans="1:5" x14ac:dyDescent="0.25">
      <c r="A93" s="1">
        <f>26288</f>
        <v>26288</v>
      </c>
      <c r="B93" s="1">
        <f>14</f>
        <v>14</v>
      </c>
      <c r="C93" s="1">
        <f>14026</f>
        <v>14026</v>
      </c>
      <c r="D93" s="1">
        <f>54688</f>
        <v>54688</v>
      </c>
      <c r="E93" s="1">
        <f>53.40625</f>
        <v>53.40625</v>
      </c>
    </row>
    <row r="94" spans="1:5" x14ac:dyDescent="0.25">
      <c r="A94" s="1">
        <f>26566</f>
        <v>26566</v>
      </c>
      <c r="B94" s="1">
        <f>31</f>
        <v>31</v>
      </c>
      <c r="C94" s="1">
        <f>14183</f>
        <v>14183</v>
      </c>
      <c r="D94" s="1">
        <f>54376</f>
        <v>54376</v>
      </c>
      <c r="E94" s="1">
        <f>53.1015625</f>
        <v>53.1015625</v>
      </c>
    </row>
    <row r="95" spans="1:5" x14ac:dyDescent="0.25">
      <c r="A95" s="1">
        <f>26835</f>
        <v>26835</v>
      </c>
      <c r="B95" s="1">
        <f>34</f>
        <v>34</v>
      </c>
      <c r="C95" s="1">
        <f>14332</f>
        <v>14332</v>
      </c>
      <c r="D95" s="1">
        <f>54456</f>
        <v>54456</v>
      </c>
      <c r="E95" s="1">
        <f>53.1796875</f>
        <v>53.1796875</v>
      </c>
    </row>
    <row r="96" spans="1:5" x14ac:dyDescent="0.25">
      <c r="A96" s="1">
        <f>27112</f>
        <v>27112</v>
      </c>
      <c r="B96" s="1">
        <f>34</f>
        <v>34</v>
      </c>
      <c r="C96" s="1">
        <f>14492</f>
        <v>14492</v>
      </c>
      <c r="D96" s="1">
        <f>54580</f>
        <v>54580</v>
      </c>
      <c r="E96" s="1">
        <f>53.30078125</f>
        <v>53.30078125</v>
      </c>
    </row>
    <row r="97" spans="1:5" x14ac:dyDescent="0.25">
      <c r="A97" s="1">
        <f>27385</f>
        <v>27385</v>
      </c>
      <c r="B97" s="1">
        <f>28</f>
        <v>28</v>
      </c>
      <c r="C97" s="1">
        <f>14626</f>
        <v>14626</v>
      </c>
      <c r="D97" s="1">
        <f>54580</f>
        <v>54580</v>
      </c>
      <c r="E97" s="1">
        <f>53.30078125</f>
        <v>53.30078125</v>
      </c>
    </row>
    <row r="98" spans="1:5" x14ac:dyDescent="0.25">
      <c r="A98" s="1">
        <f>27706</f>
        <v>27706</v>
      </c>
      <c r="B98" s="1">
        <f>20</f>
        <v>20</v>
      </c>
      <c r="C98" s="1">
        <f>14763</f>
        <v>14763</v>
      </c>
      <c r="D98" s="1">
        <f>54580</f>
        <v>54580</v>
      </c>
      <c r="E98" s="1">
        <f>53.30078125</f>
        <v>53.30078125</v>
      </c>
    </row>
    <row r="99" spans="1:5" x14ac:dyDescent="0.25">
      <c r="A99" s="1">
        <f>28009</f>
        <v>28009</v>
      </c>
      <c r="B99" s="1">
        <f>15</f>
        <v>15</v>
      </c>
      <c r="C99" s="1">
        <f>14910</f>
        <v>14910</v>
      </c>
      <c r="D99" s="1">
        <f>54580</f>
        <v>54580</v>
      </c>
      <c r="E99" s="1">
        <f>53.30078125</f>
        <v>53.30078125</v>
      </c>
    </row>
    <row r="100" spans="1:5" x14ac:dyDescent="0.25">
      <c r="A100" s="1">
        <f>28288</f>
        <v>28288</v>
      </c>
      <c r="B100" s="1">
        <f>15</f>
        <v>15</v>
      </c>
      <c r="C100" s="1">
        <f>15054</f>
        <v>15054</v>
      </c>
      <c r="D100" s="1">
        <f>54580</f>
        <v>54580</v>
      </c>
      <c r="E100" s="1">
        <f>53.30078125</f>
        <v>53.30078125</v>
      </c>
    </row>
    <row r="101" spans="1:5" x14ac:dyDescent="0.25">
      <c r="A101" s="1">
        <f>28573</f>
        <v>28573</v>
      </c>
      <c r="B101" s="1">
        <f>15</f>
        <v>15</v>
      </c>
      <c r="C101" s="1">
        <f>15227</f>
        <v>15227</v>
      </c>
      <c r="D101" s="1">
        <f>54582</f>
        <v>54582</v>
      </c>
      <c r="E101" s="1">
        <f>53.302734375</f>
        <v>53.302734375</v>
      </c>
    </row>
    <row r="102" spans="1:5" x14ac:dyDescent="0.25">
      <c r="A102" s="1">
        <f>28857</f>
        <v>28857</v>
      </c>
      <c r="B102" s="1">
        <f>15</f>
        <v>15</v>
      </c>
      <c r="C102" s="1">
        <f>15405</f>
        <v>15405</v>
      </c>
      <c r="D102" s="1">
        <f t="shared" ref="D102:D121" si="2">54580</f>
        <v>54580</v>
      </c>
      <c r="E102" s="1">
        <f t="shared" ref="E102:E121" si="3">53.30078125</f>
        <v>53.30078125</v>
      </c>
    </row>
    <row r="103" spans="1:5" x14ac:dyDescent="0.25">
      <c r="A103" s="1">
        <f>29141</f>
        <v>29141</v>
      </c>
      <c r="B103" s="1">
        <f>16</f>
        <v>16</v>
      </c>
      <c r="C103" s="1">
        <f>15601</f>
        <v>15601</v>
      </c>
      <c r="D103" s="1">
        <f t="shared" si="2"/>
        <v>54580</v>
      </c>
      <c r="E103" s="1">
        <f t="shared" si="3"/>
        <v>53.30078125</v>
      </c>
    </row>
    <row r="104" spans="1:5" x14ac:dyDescent="0.25">
      <c r="A104" s="1">
        <f>29431</f>
        <v>29431</v>
      </c>
      <c r="B104" s="1">
        <f>18</f>
        <v>18</v>
      </c>
      <c r="C104" s="1">
        <f>15736</f>
        <v>15736</v>
      </c>
      <c r="D104" s="1">
        <f t="shared" si="2"/>
        <v>54580</v>
      </c>
      <c r="E104" s="1">
        <f t="shared" si="3"/>
        <v>53.30078125</v>
      </c>
    </row>
    <row r="105" spans="1:5" x14ac:dyDescent="0.25">
      <c r="A105" s="1">
        <f>29699</f>
        <v>29699</v>
      </c>
      <c r="B105" s="1">
        <f>16</f>
        <v>16</v>
      </c>
      <c r="C105" s="1">
        <f>15871</f>
        <v>15871</v>
      </c>
      <c r="D105" s="1">
        <f t="shared" si="2"/>
        <v>54580</v>
      </c>
      <c r="E105" s="1">
        <f t="shared" si="3"/>
        <v>53.30078125</v>
      </c>
    </row>
    <row r="106" spans="1:5" x14ac:dyDescent="0.25">
      <c r="A106" s="1">
        <f>29988</f>
        <v>29988</v>
      </c>
      <c r="B106" s="1">
        <f>14</f>
        <v>14</v>
      </c>
      <c r="C106" s="1">
        <f>16028</f>
        <v>16028</v>
      </c>
      <c r="D106" s="1">
        <f t="shared" si="2"/>
        <v>54580</v>
      </c>
      <c r="E106" s="1">
        <f t="shared" si="3"/>
        <v>53.30078125</v>
      </c>
    </row>
    <row r="107" spans="1:5" x14ac:dyDescent="0.25">
      <c r="A107" s="1">
        <f>30291</f>
        <v>30291</v>
      </c>
      <c r="B107" s="1">
        <f>13</f>
        <v>13</v>
      </c>
      <c r="C107" s="1">
        <f>16168</f>
        <v>16168</v>
      </c>
      <c r="D107" s="1">
        <f t="shared" si="2"/>
        <v>54580</v>
      </c>
      <c r="E107" s="1">
        <f t="shared" si="3"/>
        <v>53.30078125</v>
      </c>
    </row>
    <row r="108" spans="1:5" x14ac:dyDescent="0.25">
      <c r="A108" s="1">
        <f>30571</f>
        <v>30571</v>
      </c>
      <c r="B108" s="1">
        <f>15</f>
        <v>15</v>
      </c>
      <c r="C108" s="1">
        <f>16312</f>
        <v>16312</v>
      </c>
      <c r="D108" s="1">
        <f t="shared" si="2"/>
        <v>54580</v>
      </c>
      <c r="E108" s="1">
        <f t="shared" si="3"/>
        <v>53.30078125</v>
      </c>
    </row>
    <row r="109" spans="1:5" x14ac:dyDescent="0.25">
      <c r="A109" s="1">
        <f>30849</f>
        <v>30849</v>
      </c>
      <c r="B109" s="1">
        <f>21</f>
        <v>21</v>
      </c>
      <c r="C109" s="1">
        <f>16441</f>
        <v>16441</v>
      </c>
      <c r="D109" s="1">
        <f t="shared" si="2"/>
        <v>54580</v>
      </c>
      <c r="E109" s="1">
        <f t="shared" si="3"/>
        <v>53.30078125</v>
      </c>
    </row>
    <row r="110" spans="1:5" x14ac:dyDescent="0.25">
      <c r="A110" s="1">
        <f>31114</f>
        <v>31114</v>
      </c>
      <c r="B110" s="1">
        <f>26</f>
        <v>26</v>
      </c>
      <c r="C110" s="1">
        <f>16580</f>
        <v>16580</v>
      </c>
      <c r="D110" s="1">
        <f t="shared" si="2"/>
        <v>54580</v>
      </c>
      <c r="E110" s="1">
        <f t="shared" si="3"/>
        <v>53.30078125</v>
      </c>
    </row>
    <row r="111" spans="1:5" x14ac:dyDescent="0.25">
      <c r="A111" s="1">
        <f>31399</f>
        <v>31399</v>
      </c>
      <c r="B111" s="1">
        <f>23</f>
        <v>23</v>
      </c>
      <c r="C111" s="1">
        <f>16724</f>
        <v>16724</v>
      </c>
      <c r="D111" s="1">
        <f t="shared" si="2"/>
        <v>54580</v>
      </c>
      <c r="E111" s="1">
        <f t="shared" si="3"/>
        <v>53.30078125</v>
      </c>
    </row>
    <row r="112" spans="1:5" x14ac:dyDescent="0.25">
      <c r="A112" s="1">
        <f>31669</f>
        <v>31669</v>
      </c>
      <c r="B112" s="1">
        <f>20</f>
        <v>20</v>
      </c>
      <c r="C112" s="1">
        <f>16855</f>
        <v>16855</v>
      </c>
      <c r="D112" s="1">
        <f t="shared" si="2"/>
        <v>54580</v>
      </c>
      <c r="E112" s="1">
        <f t="shared" si="3"/>
        <v>53.30078125</v>
      </c>
    </row>
    <row r="113" spans="1:5" x14ac:dyDescent="0.25">
      <c r="A113" s="1">
        <f>31954</f>
        <v>31954</v>
      </c>
      <c r="B113" s="1">
        <f>15</f>
        <v>15</v>
      </c>
      <c r="C113" s="1">
        <f>16993</f>
        <v>16993</v>
      </c>
      <c r="D113" s="1">
        <f t="shared" si="2"/>
        <v>54580</v>
      </c>
      <c r="E113" s="1">
        <f t="shared" si="3"/>
        <v>53.30078125</v>
      </c>
    </row>
    <row r="114" spans="1:5" x14ac:dyDescent="0.25">
      <c r="A114" s="1">
        <f>32231</f>
        <v>32231</v>
      </c>
      <c r="B114" s="1">
        <f>16</f>
        <v>16</v>
      </c>
      <c r="C114" s="1">
        <f>17129</f>
        <v>17129</v>
      </c>
      <c r="D114" s="1">
        <f t="shared" si="2"/>
        <v>54580</v>
      </c>
      <c r="E114" s="1">
        <f t="shared" si="3"/>
        <v>53.30078125</v>
      </c>
    </row>
    <row r="115" spans="1:5" x14ac:dyDescent="0.25">
      <c r="A115" s="1">
        <f>32499</f>
        <v>32499</v>
      </c>
      <c r="B115" s="1">
        <f>16</f>
        <v>16</v>
      </c>
      <c r="C115" s="1">
        <f>17275</f>
        <v>17275</v>
      </c>
      <c r="D115" s="1">
        <f t="shared" si="2"/>
        <v>54580</v>
      </c>
      <c r="E115" s="1">
        <f t="shared" si="3"/>
        <v>53.30078125</v>
      </c>
    </row>
    <row r="116" spans="1:5" x14ac:dyDescent="0.25">
      <c r="A116" s="1">
        <f>32797</f>
        <v>32797</v>
      </c>
      <c r="B116" s="1">
        <f>18</f>
        <v>18</v>
      </c>
      <c r="C116" s="1">
        <f>17419</f>
        <v>17419</v>
      </c>
      <c r="D116" s="1">
        <f t="shared" si="2"/>
        <v>54580</v>
      </c>
      <c r="E116" s="1">
        <f t="shared" si="3"/>
        <v>53.30078125</v>
      </c>
    </row>
    <row r="117" spans="1:5" x14ac:dyDescent="0.25">
      <c r="A117" s="1">
        <f>33073</f>
        <v>33073</v>
      </c>
      <c r="B117" s="1">
        <f>15</f>
        <v>15</v>
      </c>
      <c r="C117" s="1">
        <f>17562</f>
        <v>17562</v>
      </c>
      <c r="D117" s="1">
        <f t="shared" si="2"/>
        <v>54580</v>
      </c>
      <c r="E117" s="1">
        <f t="shared" si="3"/>
        <v>53.30078125</v>
      </c>
    </row>
    <row r="118" spans="1:5" x14ac:dyDescent="0.25">
      <c r="A118" s="1">
        <f>33370</f>
        <v>33370</v>
      </c>
      <c r="B118" s="1">
        <f>18</f>
        <v>18</v>
      </c>
      <c r="C118" s="1">
        <f>17722</f>
        <v>17722</v>
      </c>
      <c r="D118" s="1">
        <f t="shared" si="2"/>
        <v>54580</v>
      </c>
      <c r="E118" s="1">
        <f t="shared" si="3"/>
        <v>53.30078125</v>
      </c>
    </row>
    <row r="119" spans="1:5" x14ac:dyDescent="0.25">
      <c r="A119" s="1">
        <f>33659</f>
        <v>33659</v>
      </c>
      <c r="B119" s="1">
        <f>15</f>
        <v>15</v>
      </c>
      <c r="C119" s="1">
        <f>17848</f>
        <v>17848</v>
      </c>
      <c r="D119" s="1">
        <f t="shared" si="2"/>
        <v>54580</v>
      </c>
      <c r="E119" s="1">
        <f t="shared" si="3"/>
        <v>53.30078125</v>
      </c>
    </row>
    <row r="120" spans="1:5" x14ac:dyDescent="0.25">
      <c r="A120" s="1">
        <f>33942</f>
        <v>33942</v>
      </c>
      <c r="B120" s="1">
        <f>15</f>
        <v>15</v>
      </c>
      <c r="C120" s="1">
        <f>17989</f>
        <v>17989</v>
      </c>
      <c r="D120" s="1">
        <f t="shared" si="2"/>
        <v>54580</v>
      </c>
      <c r="E120" s="1">
        <f t="shared" si="3"/>
        <v>53.30078125</v>
      </c>
    </row>
    <row r="121" spans="1:5" x14ac:dyDescent="0.25">
      <c r="A121" s="1">
        <f>34230</f>
        <v>34230</v>
      </c>
      <c r="B121" s="1">
        <f>15</f>
        <v>15</v>
      </c>
      <c r="C121" s="1">
        <f>18133</f>
        <v>18133</v>
      </c>
      <c r="D121" s="1">
        <f t="shared" si="2"/>
        <v>54580</v>
      </c>
      <c r="E121" s="1">
        <f t="shared" si="3"/>
        <v>53.30078125</v>
      </c>
    </row>
    <row r="122" spans="1:5" x14ac:dyDescent="0.25">
      <c r="A122" s="1">
        <f>34508</f>
        <v>34508</v>
      </c>
      <c r="B122" s="1">
        <f>13</f>
        <v>13</v>
      </c>
      <c r="C122" s="1">
        <f>18296</f>
        <v>18296</v>
      </c>
      <c r="D122" s="1">
        <f>54588</f>
        <v>54588</v>
      </c>
      <c r="E122" s="1">
        <f>53.30859375</f>
        <v>53.30859375</v>
      </c>
    </row>
    <row r="123" spans="1:5" x14ac:dyDescent="0.25">
      <c r="A123" s="1">
        <f>34787</f>
        <v>34787</v>
      </c>
      <c r="B123" s="1">
        <f>31</f>
        <v>31</v>
      </c>
      <c r="C123" s="1">
        <f>18496</f>
        <v>18496</v>
      </c>
      <c r="D123" s="1">
        <f t="shared" ref="D123:D137" si="4">54608</f>
        <v>54608</v>
      </c>
      <c r="E123" s="1">
        <f t="shared" ref="E123:E137" si="5">53.328125</f>
        <v>53.328125</v>
      </c>
    </row>
    <row r="124" spans="1:5" x14ac:dyDescent="0.25">
      <c r="A124" s="1">
        <f>35072</f>
        <v>35072</v>
      </c>
      <c r="B124" s="1">
        <f>34</f>
        <v>34</v>
      </c>
      <c r="C124" s="1">
        <f>18628</f>
        <v>18628</v>
      </c>
      <c r="D124" s="1">
        <f t="shared" si="4"/>
        <v>54608</v>
      </c>
      <c r="E124" s="1">
        <f t="shared" si="5"/>
        <v>53.328125</v>
      </c>
    </row>
    <row r="125" spans="1:5" x14ac:dyDescent="0.25">
      <c r="A125" s="1">
        <f>35361</f>
        <v>35361</v>
      </c>
      <c r="B125" s="1">
        <f>25</f>
        <v>25</v>
      </c>
      <c r="C125" s="1">
        <f>18769</f>
        <v>18769</v>
      </c>
      <c r="D125" s="1">
        <f t="shared" si="4"/>
        <v>54608</v>
      </c>
      <c r="E125" s="1">
        <f t="shared" si="5"/>
        <v>53.328125</v>
      </c>
    </row>
    <row r="126" spans="1:5" x14ac:dyDescent="0.25">
      <c r="A126" s="1">
        <f>35673</f>
        <v>35673</v>
      </c>
      <c r="B126" s="1">
        <f>32</f>
        <v>32</v>
      </c>
      <c r="C126" s="1">
        <f>18919</f>
        <v>18919</v>
      </c>
      <c r="D126" s="1">
        <f t="shared" si="4"/>
        <v>54608</v>
      </c>
      <c r="E126" s="1">
        <f t="shared" si="5"/>
        <v>53.328125</v>
      </c>
    </row>
    <row r="127" spans="1:5" x14ac:dyDescent="0.25">
      <c r="A127" s="1">
        <f>35945</f>
        <v>35945</v>
      </c>
      <c r="B127" s="1">
        <f t="shared" ref="B127:B135" si="6">0</f>
        <v>0</v>
      </c>
      <c r="C127" s="1">
        <f>19056</f>
        <v>19056</v>
      </c>
      <c r="D127" s="1">
        <f t="shared" si="4"/>
        <v>54608</v>
      </c>
      <c r="E127" s="1">
        <f t="shared" si="5"/>
        <v>53.328125</v>
      </c>
    </row>
    <row r="128" spans="1:5" x14ac:dyDescent="0.25">
      <c r="A128" s="1">
        <f>36214</f>
        <v>36214</v>
      </c>
      <c r="B128" s="1">
        <f t="shared" si="6"/>
        <v>0</v>
      </c>
      <c r="C128" s="1">
        <f>19195</f>
        <v>19195</v>
      </c>
      <c r="D128" s="1">
        <f t="shared" si="4"/>
        <v>54608</v>
      </c>
      <c r="E128" s="1">
        <f t="shared" si="5"/>
        <v>53.328125</v>
      </c>
    </row>
    <row r="129" spans="1:5" x14ac:dyDescent="0.25">
      <c r="A129" s="1">
        <f>36487</f>
        <v>36487</v>
      </c>
      <c r="B129" s="1">
        <f t="shared" si="6"/>
        <v>0</v>
      </c>
      <c r="C129" s="1">
        <f>19332</f>
        <v>19332</v>
      </c>
      <c r="D129" s="1">
        <f t="shared" si="4"/>
        <v>54608</v>
      </c>
      <c r="E129" s="1">
        <f t="shared" si="5"/>
        <v>53.328125</v>
      </c>
    </row>
    <row r="130" spans="1:5" x14ac:dyDescent="0.25">
      <c r="A130" s="1">
        <f>36780</f>
        <v>36780</v>
      </c>
      <c r="B130" s="1">
        <f t="shared" si="6"/>
        <v>0</v>
      </c>
      <c r="C130" s="1">
        <f>19465</f>
        <v>19465</v>
      </c>
      <c r="D130" s="1">
        <f t="shared" si="4"/>
        <v>54608</v>
      </c>
      <c r="E130" s="1">
        <f t="shared" si="5"/>
        <v>53.328125</v>
      </c>
    </row>
    <row r="131" spans="1:5" x14ac:dyDescent="0.25">
      <c r="A131" s="1">
        <f>37105</f>
        <v>37105</v>
      </c>
      <c r="B131" s="1">
        <f t="shared" si="6"/>
        <v>0</v>
      </c>
      <c r="C131" s="1">
        <f>19602</f>
        <v>19602</v>
      </c>
      <c r="D131" s="1">
        <f t="shared" si="4"/>
        <v>54608</v>
      </c>
      <c r="E131" s="1">
        <f t="shared" si="5"/>
        <v>53.328125</v>
      </c>
    </row>
    <row r="132" spans="1:5" x14ac:dyDescent="0.25">
      <c r="A132" s="1">
        <f>37427</f>
        <v>37427</v>
      </c>
      <c r="B132" s="1">
        <f t="shared" si="6"/>
        <v>0</v>
      </c>
      <c r="C132" s="1">
        <f>19738</f>
        <v>19738</v>
      </c>
      <c r="D132" s="1">
        <f t="shared" si="4"/>
        <v>54608</v>
      </c>
      <c r="E132" s="1">
        <f t="shared" si="5"/>
        <v>53.328125</v>
      </c>
    </row>
    <row r="133" spans="1:5" x14ac:dyDescent="0.25">
      <c r="A133" s="1">
        <f>37749</f>
        <v>37749</v>
      </c>
      <c r="B133" s="1">
        <f t="shared" si="6"/>
        <v>0</v>
      </c>
      <c r="C133" s="1">
        <f>19891</f>
        <v>19891</v>
      </c>
      <c r="D133" s="1">
        <f t="shared" si="4"/>
        <v>54608</v>
      </c>
      <c r="E133" s="1">
        <f t="shared" si="5"/>
        <v>53.328125</v>
      </c>
    </row>
    <row r="134" spans="1:5" x14ac:dyDescent="0.25">
      <c r="A134" s="1">
        <f>38075</f>
        <v>38075</v>
      </c>
      <c r="B134" s="1">
        <f t="shared" si="6"/>
        <v>0</v>
      </c>
      <c r="C134" s="1">
        <f>20041</f>
        <v>20041</v>
      </c>
      <c r="D134" s="1">
        <f t="shared" si="4"/>
        <v>54608</v>
      </c>
      <c r="E134" s="1">
        <f t="shared" si="5"/>
        <v>53.328125</v>
      </c>
    </row>
    <row r="135" spans="1:5" x14ac:dyDescent="0.25">
      <c r="A135" s="1">
        <f>38393</f>
        <v>38393</v>
      </c>
      <c r="B135" s="1">
        <f t="shared" si="6"/>
        <v>0</v>
      </c>
      <c r="C135" s="1">
        <f>20176</f>
        <v>20176</v>
      </c>
      <c r="D135" s="1">
        <f t="shared" si="4"/>
        <v>54608</v>
      </c>
      <c r="E135" s="1">
        <f t="shared" si="5"/>
        <v>53.328125</v>
      </c>
    </row>
    <row r="136" spans="1:5" x14ac:dyDescent="0.25">
      <c r="A136" s="1">
        <f>38711</f>
        <v>38711</v>
      </c>
      <c r="B136" s="1">
        <f>3</f>
        <v>3</v>
      </c>
      <c r="C136" s="1">
        <f>20315</f>
        <v>20315</v>
      </c>
      <c r="D136" s="1">
        <f t="shared" si="4"/>
        <v>54608</v>
      </c>
      <c r="E136" s="1">
        <f t="shared" si="5"/>
        <v>53.328125</v>
      </c>
    </row>
    <row r="137" spans="1:5" x14ac:dyDescent="0.25">
      <c r="A137" s="1">
        <f>38988</f>
        <v>38988</v>
      </c>
      <c r="B137" s="1">
        <f>21</f>
        <v>21</v>
      </c>
      <c r="C137" s="1">
        <f>20457</f>
        <v>20457</v>
      </c>
      <c r="D137" s="1">
        <f t="shared" si="4"/>
        <v>54608</v>
      </c>
      <c r="E137" s="1">
        <f t="shared" si="5"/>
        <v>53.328125</v>
      </c>
    </row>
    <row r="138" spans="1:5" x14ac:dyDescent="0.25">
      <c r="A138" s="1">
        <f>39281</f>
        <v>39281</v>
      </c>
      <c r="B138" s="1">
        <f>0</f>
        <v>0</v>
      </c>
      <c r="C138" s="1">
        <f>20606</f>
        <v>20606</v>
      </c>
      <c r="D138" s="1">
        <f>54612</f>
        <v>54612</v>
      </c>
      <c r="E138" s="1">
        <f>53.33203125</f>
        <v>53.33203125</v>
      </c>
    </row>
    <row r="139" spans="1:5" x14ac:dyDescent="0.25">
      <c r="A139" s="1">
        <f>39543</f>
        <v>39543</v>
      </c>
      <c r="B139" s="1">
        <f>0</f>
        <v>0</v>
      </c>
      <c r="C139" s="1">
        <f>20753</f>
        <v>20753</v>
      </c>
      <c r="D139" s="1">
        <f>54612</f>
        <v>54612</v>
      </c>
      <c r="E139" s="1">
        <f>53.33203125</f>
        <v>53.33203125</v>
      </c>
    </row>
    <row r="140" spans="1:5" x14ac:dyDescent="0.25">
      <c r="A140" s="1">
        <f>39811</f>
        <v>39811</v>
      </c>
      <c r="B140" s="1">
        <f>0</f>
        <v>0</v>
      </c>
      <c r="C140" s="1">
        <f>20884</f>
        <v>20884</v>
      </c>
      <c r="D140" s="1">
        <f>54612</f>
        <v>54612</v>
      </c>
      <c r="E140" s="1">
        <f>53.33203125</f>
        <v>53.33203125</v>
      </c>
    </row>
    <row r="141" spans="1:5" x14ac:dyDescent="0.25">
      <c r="A141" s="1">
        <f>40083</f>
        <v>40083</v>
      </c>
      <c r="B141" s="1">
        <f>5</f>
        <v>5</v>
      </c>
      <c r="C141" s="1">
        <f>21065</f>
        <v>21065</v>
      </c>
      <c r="D141" s="1">
        <f>54613</f>
        <v>54613</v>
      </c>
      <c r="E141" s="1">
        <f>53.3330078125</f>
        <v>53.3330078125</v>
      </c>
    </row>
    <row r="142" spans="1:5" x14ac:dyDescent="0.25">
      <c r="A142" s="1">
        <f>40376</f>
        <v>40376</v>
      </c>
      <c r="B142" s="1">
        <f t="shared" ref="B142:B151" si="7">0</f>
        <v>0</v>
      </c>
      <c r="C142" s="1">
        <f>21203</f>
        <v>21203</v>
      </c>
      <c r="D142" s="1">
        <f>54612</f>
        <v>54612</v>
      </c>
      <c r="E142" s="1">
        <f>53.33203125</f>
        <v>53.33203125</v>
      </c>
    </row>
    <row r="143" spans="1:5" x14ac:dyDescent="0.25">
      <c r="A143" s="1">
        <f>40679</f>
        <v>40679</v>
      </c>
      <c r="B143" s="1">
        <f t="shared" si="7"/>
        <v>0</v>
      </c>
      <c r="C143" s="1">
        <f>21347</f>
        <v>21347</v>
      </c>
      <c r="D143" s="1">
        <f>54614</f>
        <v>54614</v>
      </c>
      <c r="E143" s="1">
        <f>53.333984375</f>
        <v>53.333984375</v>
      </c>
    </row>
    <row r="144" spans="1:5" x14ac:dyDescent="0.25">
      <c r="A144" s="1">
        <f>40960</f>
        <v>40960</v>
      </c>
      <c r="B144" s="1">
        <f t="shared" si="7"/>
        <v>0</v>
      </c>
      <c r="C144" s="1">
        <f>21488</f>
        <v>21488</v>
      </c>
      <c r="D144" s="1">
        <f t="shared" ref="D144:D153" si="8">54612</f>
        <v>54612</v>
      </c>
      <c r="E144" s="1">
        <f t="shared" ref="E144:E153" si="9">53.33203125</f>
        <v>53.33203125</v>
      </c>
    </row>
    <row r="145" spans="1:5" x14ac:dyDescent="0.25">
      <c r="A145" s="1">
        <f>41233</f>
        <v>41233</v>
      </c>
      <c r="B145" s="1">
        <f t="shared" si="7"/>
        <v>0</v>
      </c>
      <c r="C145" s="1">
        <f>21640</f>
        <v>21640</v>
      </c>
      <c r="D145" s="1">
        <f t="shared" si="8"/>
        <v>54612</v>
      </c>
      <c r="E145" s="1">
        <f t="shared" si="9"/>
        <v>53.33203125</v>
      </c>
    </row>
    <row r="146" spans="1:5" x14ac:dyDescent="0.25">
      <c r="A146" s="1">
        <f>41513</f>
        <v>41513</v>
      </c>
      <c r="B146" s="1">
        <f t="shared" si="7"/>
        <v>0</v>
      </c>
      <c r="C146" s="1">
        <f>21780</f>
        <v>21780</v>
      </c>
      <c r="D146" s="1">
        <f t="shared" si="8"/>
        <v>54612</v>
      </c>
      <c r="E146" s="1">
        <f t="shared" si="9"/>
        <v>53.33203125</v>
      </c>
    </row>
    <row r="147" spans="1:5" x14ac:dyDescent="0.25">
      <c r="A147" s="1">
        <f>41788</f>
        <v>41788</v>
      </c>
      <c r="B147" s="1">
        <f t="shared" si="7"/>
        <v>0</v>
      </c>
      <c r="C147" s="1">
        <f>21916</f>
        <v>21916</v>
      </c>
      <c r="D147" s="1">
        <f t="shared" si="8"/>
        <v>54612</v>
      </c>
      <c r="E147" s="1">
        <f t="shared" si="9"/>
        <v>53.33203125</v>
      </c>
    </row>
    <row r="148" spans="1:5" x14ac:dyDescent="0.25">
      <c r="A148" s="1">
        <f>42080</f>
        <v>42080</v>
      </c>
      <c r="B148" s="1">
        <f t="shared" si="7"/>
        <v>0</v>
      </c>
      <c r="C148" s="1">
        <f>22063</f>
        <v>22063</v>
      </c>
      <c r="D148" s="1">
        <f t="shared" si="8"/>
        <v>54612</v>
      </c>
      <c r="E148" s="1">
        <f t="shared" si="9"/>
        <v>53.33203125</v>
      </c>
    </row>
    <row r="149" spans="1:5" x14ac:dyDescent="0.25">
      <c r="A149" s="1">
        <f>42373</f>
        <v>42373</v>
      </c>
      <c r="B149" s="1">
        <f t="shared" si="7"/>
        <v>0</v>
      </c>
      <c r="C149" s="1">
        <f>22205</f>
        <v>22205</v>
      </c>
      <c r="D149" s="1">
        <f t="shared" si="8"/>
        <v>54612</v>
      </c>
      <c r="E149" s="1">
        <f t="shared" si="9"/>
        <v>53.33203125</v>
      </c>
    </row>
    <row r="150" spans="1:5" x14ac:dyDescent="0.25">
      <c r="A150" s="1">
        <f>42645</f>
        <v>42645</v>
      </c>
      <c r="B150" s="1">
        <f t="shared" si="7"/>
        <v>0</v>
      </c>
      <c r="C150" s="1">
        <f>22349</f>
        <v>22349</v>
      </c>
      <c r="D150" s="1">
        <f t="shared" si="8"/>
        <v>54612</v>
      </c>
      <c r="E150" s="1">
        <f t="shared" si="9"/>
        <v>53.33203125</v>
      </c>
    </row>
    <row r="151" spans="1:5" x14ac:dyDescent="0.25">
      <c r="A151" s="1">
        <f>42913</f>
        <v>42913</v>
      </c>
      <c r="B151" s="1">
        <f t="shared" si="7"/>
        <v>0</v>
      </c>
      <c r="C151" s="1">
        <f>22491</f>
        <v>22491</v>
      </c>
      <c r="D151" s="1">
        <f t="shared" si="8"/>
        <v>54612</v>
      </c>
      <c r="E151" s="1">
        <f t="shared" si="9"/>
        <v>53.33203125</v>
      </c>
    </row>
    <row r="152" spans="1:5" x14ac:dyDescent="0.25">
      <c r="A152" s="1">
        <f>43208</f>
        <v>43208</v>
      </c>
      <c r="B152" s="1">
        <f>34</f>
        <v>34</v>
      </c>
      <c r="C152" s="1">
        <f>22649</f>
        <v>22649</v>
      </c>
      <c r="D152" s="1">
        <f t="shared" si="8"/>
        <v>54612</v>
      </c>
      <c r="E152" s="1">
        <f t="shared" si="9"/>
        <v>53.33203125</v>
      </c>
    </row>
    <row r="153" spans="1:5" x14ac:dyDescent="0.25">
      <c r="A153" s="1">
        <f>43471</f>
        <v>43471</v>
      </c>
      <c r="B153" s="1">
        <f>27</f>
        <v>27</v>
      </c>
      <c r="C153" s="1">
        <f>22798</f>
        <v>22798</v>
      </c>
      <c r="D153" s="1">
        <f t="shared" si="8"/>
        <v>54612</v>
      </c>
      <c r="E153" s="1">
        <f t="shared" si="9"/>
        <v>53.33203125</v>
      </c>
    </row>
    <row r="154" spans="1:5" x14ac:dyDescent="0.25">
      <c r="A154" s="1">
        <f>43767</f>
        <v>43767</v>
      </c>
      <c r="B154" s="1">
        <f>25</f>
        <v>25</v>
      </c>
      <c r="C154" s="1">
        <f>22970</f>
        <v>22970</v>
      </c>
      <c r="D154" s="1">
        <f>54674</f>
        <v>54674</v>
      </c>
      <c r="E154" s="1">
        <f>53.392578125</f>
        <v>53.392578125</v>
      </c>
    </row>
    <row r="155" spans="1:5" x14ac:dyDescent="0.25">
      <c r="A155" s="1">
        <f>44059</f>
        <v>44059</v>
      </c>
      <c r="B155" s="1">
        <f>8</f>
        <v>8</v>
      </c>
      <c r="C155" s="1">
        <f>23098</f>
        <v>23098</v>
      </c>
      <c r="D155" s="1">
        <f>54704</f>
        <v>54704</v>
      </c>
      <c r="E155" s="1">
        <f>53.421875</f>
        <v>53.421875</v>
      </c>
    </row>
    <row r="156" spans="1:5" x14ac:dyDescent="0.25">
      <c r="A156" s="1">
        <f>44326</f>
        <v>44326</v>
      </c>
      <c r="B156" s="1">
        <f t="shared" ref="B156:B165" si="10">0</f>
        <v>0</v>
      </c>
      <c r="C156" s="1">
        <f>23262</f>
        <v>23262</v>
      </c>
      <c r="D156" s="1">
        <f>54758</f>
        <v>54758</v>
      </c>
      <c r="E156" s="1">
        <f>53.474609375</f>
        <v>53.474609375</v>
      </c>
    </row>
    <row r="157" spans="1:5" x14ac:dyDescent="0.25">
      <c r="A157" s="1">
        <f>44606</f>
        <v>44606</v>
      </c>
      <c r="B157" s="1">
        <f t="shared" si="10"/>
        <v>0</v>
      </c>
      <c r="C157" s="1">
        <f>23403</f>
        <v>23403</v>
      </c>
      <c r="D157" s="1">
        <f>54768</f>
        <v>54768</v>
      </c>
      <c r="E157" s="1">
        <f>53.484375</f>
        <v>53.484375</v>
      </c>
    </row>
    <row r="158" spans="1:5" x14ac:dyDescent="0.25">
      <c r="A158" s="1">
        <f>44916</f>
        <v>44916</v>
      </c>
      <c r="B158" s="1">
        <f t="shared" si="10"/>
        <v>0</v>
      </c>
      <c r="C158" s="1">
        <f>23571</f>
        <v>23571</v>
      </c>
      <c r="D158" s="1">
        <f>54902</f>
        <v>54902</v>
      </c>
      <c r="E158" s="1">
        <f>53.615234375</f>
        <v>53.615234375</v>
      </c>
    </row>
    <row r="159" spans="1:5" x14ac:dyDescent="0.25">
      <c r="A159" s="1">
        <f>45248</f>
        <v>45248</v>
      </c>
      <c r="B159" s="1">
        <f t="shared" si="10"/>
        <v>0</v>
      </c>
      <c r="C159" s="1">
        <f>23746</f>
        <v>23746</v>
      </c>
      <c r="D159" s="1">
        <f>55060</f>
        <v>55060</v>
      </c>
      <c r="E159" s="1">
        <f>53.76953125</f>
        <v>53.76953125</v>
      </c>
    </row>
    <row r="160" spans="1:5" x14ac:dyDescent="0.25">
      <c r="A160" s="1">
        <f>45573</f>
        <v>45573</v>
      </c>
      <c r="B160" s="1">
        <f t="shared" si="10"/>
        <v>0</v>
      </c>
      <c r="C160" s="1">
        <f>23917</f>
        <v>23917</v>
      </c>
      <c r="D160" s="1">
        <f>55096</f>
        <v>55096</v>
      </c>
      <c r="E160" s="1">
        <f>53.8046875</f>
        <v>53.8046875</v>
      </c>
    </row>
    <row r="161" spans="1:5" x14ac:dyDescent="0.25">
      <c r="A161" s="1">
        <f>45904</f>
        <v>45904</v>
      </c>
      <c r="B161" s="1">
        <f t="shared" si="10"/>
        <v>0</v>
      </c>
      <c r="C161" s="1">
        <f>24092</f>
        <v>24092</v>
      </c>
      <c r="D161" s="1">
        <f>55252</f>
        <v>55252</v>
      </c>
      <c r="E161" s="1">
        <f>53.95703125</f>
        <v>53.95703125</v>
      </c>
    </row>
    <row r="162" spans="1:5" x14ac:dyDescent="0.25">
      <c r="A162" s="1">
        <f>46215</f>
        <v>46215</v>
      </c>
      <c r="B162" s="1">
        <f t="shared" si="10"/>
        <v>0</v>
      </c>
      <c r="C162" s="1">
        <f>24260</f>
        <v>24260</v>
      </c>
      <c r="D162" s="1">
        <f>55296</f>
        <v>55296</v>
      </c>
      <c r="E162" s="1">
        <f>54</f>
        <v>54</v>
      </c>
    </row>
    <row r="163" spans="1:5" x14ac:dyDescent="0.25">
      <c r="A163" s="1">
        <f>46540</f>
        <v>46540</v>
      </c>
      <c r="B163" s="1">
        <f t="shared" si="10"/>
        <v>0</v>
      </c>
      <c r="C163" s="1">
        <f>24423</f>
        <v>24423</v>
      </c>
      <c r="D163" s="1">
        <f>55334</f>
        <v>55334</v>
      </c>
      <c r="E163" s="1">
        <f>54.037109375</f>
        <v>54.037109375</v>
      </c>
    </row>
    <row r="164" spans="1:5" x14ac:dyDescent="0.25">
      <c r="A164" s="1">
        <f>46891</f>
        <v>46891</v>
      </c>
      <c r="B164" s="1">
        <f t="shared" si="10"/>
        <v>0</v>
      </c>
      <c r="C164" s="1">
        <f>24566</f>
        <v>24566</v>
      </c>
      <c r="D164" s="1">
        <f>55348</f>
        <v>55348</v>
      </c>
      <c r="E164" s="1">
        <f>54.05078125</f>
        <v>54.05078125</v>
      </c>
    </row>
    <row r="165" spans="1:5" x14ac:dyDescent="0.25">
      <c r="A165" s="1">
        <f>47228</f>
        <v>47228</v>
      </c>
      <c r="B165" s="1">
        <f t="shared" si="10"/>
        <v>0</v>
      </c>
      <c r="C165" s="1">
        <f>24715</f>
        <v>24715</v>
      </c>
      <c r="D165" s="1">
        <f>55350</f>
        <v>55350</v>
      </c>
      <c r="E165" s="1">
        <f>54.052734375</f>
        <v>54.052734375</v>
      </c>
    </row>
    <row r="166" spans="1:5" x14ac:dyDescent="0.25">
      <c r="A166" s="1">
        <f>47511</f>
        <v>47511</v>
      </c>
      <c r="B166" s="1">
        <f>29</f>
        <v>29</v>
      </c>
      <c r="C166" s="1">
        <f>24875</f>
        <v>24875</v>
      </c>
      <c r="D166" s="1">
        <f>55352</f>
        <v>55352</v>
      </c>
      <c r="E166" s="1">
        <f>54.0546875</f>
        <v>54.0546875</v>
      </c>
    </row>
    <row r="167" spans="1:5" x14ac:dyDescent="0.25">
      <c r="A167" s="1">
        <f>47816</f>
        <v>47816</v>
      </c>
      <c r="B167" s="1">
        <f>28</f>
        <v>28</v>
      </c>
      <c r="C167" s="1">
        <f>25023</f>
        <v>25023</v>
      </c>
      <c r="D167" s="1">
        <f>55352</f>
        <v>55352</v>
      </c>
      <c r="E167" s="1">
        <f>54.0546875</f>
        <v>54.0546875</v>
      </c>
    </row>
    <row r="168" spans="1:5" x14ac:dyDescent="0.25">
      <c r="A168" s="1">
        <f>48115</f>
        <v>48115</v>
      </c>
      <c r="B168" s="1">
        <f>35</f>
        <v>35</v>
      </c>
      <c r="C168" s="1">
        <f>25179</f>
        <v>25179</v>
      </c>
      <c r="D168" s="1">
        <f>55352</f>
        <v>55352</v>
      </c>
      <c r="E168" s="1">
        <f>54.0546875</f>
        <v>54.0546875</v>
      </c>
    </row>
    <row r="169" spans="1:5" x14ac:dyDescent="0.25">
      <c r="A169" s="1">
        <f>48395</f>
        <v>48395</v>
      </c>
      <c r="B169" s="1">
        <f>0</f>
        <v>0</v>
      </c>
      <c r="C169" s="1">
        <f>25330</f>
        <v>25330</v>
      </c>
      <c r="D169" s="1">
        <f>55356</f>
        <v>55356</v>
      </c>
      <c r="E169" s="1">
        <f>54.05859375</f>
        <v>54.05859375</v>
      </c>
    </row>
    <row r="170" spans="1:5" x14ac:dyDescent="0.25">
      <c r="A170" s="1">
        <f>48679</f>
        <v>48679</v>
      </c>
      <c r="B170" s="1">
        <f>0</f>
        <v>0</v>
      </c>
      <c r="C170" s="1">
        <f>25475</f>
        <v>25475</v>
      </c>
      <c r="D170" s="1">
        <f>55356</f>
        <v>55356</v>
      </c>
      <c r="E170" s="1">
        <f>54.05859375</f>
        <v>54.05859375</v>
      </c>
    </row>
    <row r="171" spans="1:5" x14ac:dyDescent="0.25">
      <c r="A171" s="1">
        <f>48980</f>
        <v>48980</v>
      </c>
      <c r="B171" s="1">
        <f>0</f>
        <v>0</v>
      </c>
      <c r="C171" s="1">
        <f>25630</f>
        <v>25630</v>
      </c>
      <c r="D171" s="1">
        <f>55356</f>
        <v>55356</v>
      </c>
      <c r="E171" s="1">
        <f>54.05859375</f>
        <v>54.05859375</v>
      </c>
    </row>
    <row r="172" spans="1:5" x14ac:dyDescent="0.25">
      <c r="A172" s="1">
        <f>49270</f>
        <v>49270</v>
      </c>
      <c r="B172" s="1">
        <f>0</f>
        <v>0</v>
      </c>
      <c r="C172" s="1">
        <f>25783</f>
        <v>25783</v>
      </c>
      <c r="D172" s="1">
        <f>55360</f>
        <v>55360</v>
      </c>
      <c r="E172" s="1">
        <f>54.0625</f>
        <v>54.0625</v>
      </c>
    </row>
    <row r="173" spans="1:5" x14ac:dyDescent="0.25">
      <c r="C173" s="1">
        <f>25940</f>
        <v>25940</v>
      </c>
      <c r="D173" s="1">
        <f>55360</f>
        <v>55360</v>
      </c>
      <c r="E173" s="1">
        <f>54.0625</f>
        <v>54.0625</v>
      </c>
    </row>
    <row r="174" spans="1:5" x14ac:dyDescent="0.25">
      <c r="C174" s="1">
        <f>26095</f>
        <v>26095</v>
      </c>
      <c r="D174" s="1">
        <f>55361</f>
        <v>55361</v>
      </c>
      <c r="E174" s="1">
        <f>54.0634765625</f>
        <v>54.0634765625</v>
      </c>
    </row>
    <row r="175" spans="1:5" x14ac:dyDescent="0.25">
      <c r="C175" s="1">
        <f>26262</f>
        <v>26262</v>
      </c>
      <c r="D175" s="1">
        <f>55364</f>
        <v>55364</v>
      </c>
      <c r="E175" s="1">
        <f>54.06640625</f>
        <v>54.06640625</v>
      </c>
    </row>
    <row r="176" spans="1:5" x14ac:dyDescent="0.25">
      <c r="C176" s="1">
        <f>26432</f>
        <v>26432</v>
      </c>
      <c r="D176" s="1">
        <f>55370</f>
        <v>55370</v>
      </c>
      <c r="E176" s="1">
        <f>54.072265625</f>
        <v>54.072265625</v>
      </c>
    </row>
    <row r="177" spans="3:5" x14ac:dyDescent="0.25">
      <c r="C177" s="1">
        <f>26567</f>
        <v>26567</v>
      </c>
      <c r="D177" s="1">
        <f>55424</f>
        <v>55424</v>
      </c>
      <c r="E177" s="1">
        <f>54.125</f>
        <v>54.125</v>
      </c>
    </row>
    <row r="178" spans="3:5" x14ac:dyDescent="0.25">
      <c r="C178" s="1">
        <f>26714</f>
        <v>26714</v>
      </c>
      <c r="D178" s="1">
        <f>55476</f>
        <v>55476</v>
      </c>
      <c r="E178" s="1">
        <f>54.17578125</f>
        <v>54.17578125</v>
      </c>
    </row>
    <row r="179" spans="3:5" x14ac:dyDescent="0.25">
      <c r="C179" s="1">
        <f>26873</f>
        <v>26873</v>
      </c>
      <c r="D179" s="1">
        <f>55556</f>
        <v>55556</v>
      </c>
      <c r="E179" s="1">
        <f>54.25390625</f>
        <v>54.25390625</v>
      </c>
    </row>
    <row r="180" spans="3:5" x14ac:dyDescent="0.25">
      <c r="C180" s="1">
        <f>27017</f>
        <v>27017</v>
      </c>
      <c r="D180" s="1">
        <f>55696</f>
        <v>55696</v>
      </c>
      <c r="E180" s="1">
        <f>54.390625</f>
        <v>54.390625</v>
      </c>
    </row>
    <row r="181" spans="3:5" x14ac:dyDescent="0.25">
      <c r="C181" s="1">
        <f>27187</f>
        <v>27187</v>
      </c>
      <c r="D181" s="1">
        <f>55716</f>
        <v>55716</v>
      </c>
      <c r="E181" s="1">
        <f>54.41015625</f>
        <v>54.41015625</v>
      </c>
    </row>
    <row r="182" spans="3:5" x14ac:dyDescent="0.25">
      <c r="C182" s="1">
        <f>27393</f>
        <v>27393</v>
      </c>
      <c r="D182" s="1">
        <f>55764</f>
        <v>55764</v>
      </c>
      <c r="E182" s="1">
        <f>54.45703125</f>
        <v>54.45703125</v>
      </c>
    </row>
    <row r="183" spans="3:5" x14ac:dyDescent="0.25">
      <c r="C183" s="1">
        <f>27572</f>
        <v>27572</v>
      </c>
      <c r="D183" s="1">
        <f>55764</f>
        <v>55764</v>
      </c>
      <c r="E183" s="1">
        <f>54.45703125</f>
        <v>54.45703125</v>
      </c>
    </row>
    <row r="184" spans="3:5" x14ac:dyDescent="0.25">
      <c r="C184" s="1">
        <f>27723</f>
        <v>27723</v>
      </c>
      <c r="D184" s="1">
        <f>55780</f>
        <v>55780</v>
      </c>
      <c r="E184" s="1">
        <f>54.47265625</f>
        <v>54.47265625</v>
      </c>
    </row>
    <row r="185" spans="3:5" x14ac:dyDescent="0.25">
      <c r="C185" s="1">
        <f>27871</f>
        <v>27871</v>
      </c>
      <c r="D185" s="1">
        <f>55780</f>
        <v>55780</v>
      </c>
      <c r="E185" s="1">
        <f>54.47265625</f>
        <v>54.47265625</v>
      </c>
    </row>
    <row r="186" spans="3:5" x14ac:dyDescent="0.25">
      <c r="C186" s="1">
        <f>28023</f>
        <v>28023</v>
      </c>
      <c r="D186" s="1">
        <f>55780</f>
        <v>55780</v>
      </c>
      <c r="E186" s="1">
        <f>54.47265625</f>
        <v>54.47265625</v>
      </c>
    </row>
    <row r="187" spans="3:5" x14ac:dyDescent="0.25">
      <c r="C187" s="1">
        <f>28174</f>
        <v>28174</v>
      </c>
      <c r="D187" s="1">
        <f>55784</f>
        <v>55784</v>
      </c>
      <c r="E187" s="1">
        <f>54.4765625</f>
        <v>54.4765625</v>
      </c>
    </row>
    <row r="188" spans="3:5" x14ac:dyDescent="0.25">
      <c r="C188" s="1">
        <f>28328</f>
        <v>28328</v>
      </c>
      <c r="D188" s="1">
        <f>55784</f>
        <v>55784</v>
      </c>
      <c r="E188" s="1">
        <f>54.4765625</f>
        <v>54.4765625</v>
      </c>
    </row>
    <row r="189" spans="3:5" x14ac:dyDescent="0.25">
      <c r="C189" s="1">
        <f>28470</f>
        <v>28470</v>
      </c>
      <c r="D189" s="1">
        <f>55784</f>
        <v>55784</v>
      </c>
      <c r="E189" s="1">
        <f>54.4765625</f>
        <v>54.4765625</v>
      </c>
    </row>
    <row r="190" spans="3:5" x14ac:dyDescent="0.25">
      <c r="C190" s="1">
        <f>28618</f>
        <v>28618</v>
      </c>
      <c r="D190" s="1">
        <f>55788</f>
        <v>55788</v>
      </c>
      <c r="E190" s="1">
        <f>54.48046875</f>
        <v>54.48046875</v>
      </c>
    </row>
    <row r="191" spans="3:5" x14ac:dyDescent="0.25">
      <c r="C191" s="1">
        <f>28763</f>
        <v>28763</v>
      </c>
      <c r="D191" s="1">
        <f>55788</f>
        <v>55788</v>
      </c>
      <c r="E191" s="1">
        <f>54.48046875</f>
        <v>54.48046875</v>
      </c>
    </row>
    <row r="192" spans="3:5" x14ac:dyDescent="0.25">
      <c r="C192" s="1">
        <f>28908</f>
        <v>28908</v>
      </c>
      <c r="D192" s="1">
        <f>55788</f>
        <v>55788</v>
      </c>
      <c r="E192" s="1">
        <f>54.48046875</f>
        <v>54.48046875</v>
      </c>
    </row>
    <row r="193" spans="3:5" x14ac:dyDescent="0.25">
      <c r="C193" s="1">
        <f>29052</f>
        <v>29052</v>
      </c>
      <c r="D193" s="1">
        <f>55792</f>
        <v>55792</v>
      </c>
      <c r="E193" s="1">
        <f>54.484375</f>
        <v>54.484375</v>
      </c>
    </row>
    <row r="194" spans="3:5" x14ac:dyDescent="0.25">
      <c r="C194" s="1">
        <f>29211</f>
        <v>29211</v>
      </c>
      <c r="D194" s="1">
        <f>55792</f>
        <v>55792</v>
      </c>
      <c r="E194" s="1">
        <f>54.484375</f>
        <v>54.484375</v>
      </c>
    </row>
    <row r="195" spans="3:5" x14ac:dyDescent="0.25">
      <c r="C195" s="1">
        <f>29371</f>
        <v>29371</v>
      </c>
      <c r="D195" s="1">
        <f>55792</f>
        <v>55792</v>
      </c>
      <c r="E195" s="1">
        <f>54.484375</f>
        <v>54.484375</v>
      </c>
    </row>
    <row r="196" spans="3:5" x14ac:dyDescent="0.25">
      <c r="C196" s="1">
        <f>29526</f>
        <v>29526</v>
      </c>
      <c r="D196" s="1">
        <f>55798</f>
        <v>55798</v>
      </c>
      <c r="E196" s="1">
        <f>54.490234375</f>
        <v>54.490234375</v>
      </c>
    </row>
    <row r="197" spans="3:5" x14ac:dyDescent="0.25">
      <c r="C197" s="1">
        <f>29686</f>
        <v>29686</v>
      </c>
      <c r="D197" s="1">
        <f>55796</f>
        <v>55796</v>
      </c>
      <c r="E197" s="1">
        <f>54.48828125</f>
        <v>54.48828125</v>
      </c>
    </row>
    <row r="198" spans="3:5" x14ac:dyDescent="0.25">
      <c r="C198" s="1">
        <f>29834</f>
        <v>29834</v>
      </c>
      <c r="D198" s="1">
        <f>55796</f>
        <v>55796</v>
      </c>
      <c r="E198" s="1">
        <f>54.48828125</f>
        <v>54.48828125</v>
      </c>
    </row>
    <row r="199" spans="3:5" x14ac:dyDescent="0.25">
      <c r="C199" s="1">
        <f>29991</f>
        <v>29991</v>
      </c>
      <c r="D199" s="1">
        <f>55800</f>
        <v>55800</v>
      </c>
      <c r="E199" s="1">
        <f>54.4921875</f>
        <v>54.4921875</v>
      </c>
    </row>
    <row r="200" spans="3:5" x14ac:dyDescent="0.25">
      <c r="C200" s="1">
        <f>30156</f>
        <v>30156</v>
      </c>
      <c r="D200" s="1">
        <f>55800</f>
        <v>55800</v>
      </c>
      <c r="E200" s="1">
        <f>54.4921875</f>
        <v>54.4921875</v>
      </c>
    </row>
    <row r="201" spans="3:5" x14ac:dyDescent="0.25">
      <c r="C201" s="1">
        <f>30304</f>
        <v>30304</v>
      </c>
      <c r="D201" s="1">
        <f>55800</f>
        <v>55800</v>
      </c>
      <c r="E201" s="1">
        <f>54.4921875</f>
        <v>54.4921875</v>
      </c>
    </row>
    <row r="202" spans="3:5" x14ac:dyDescent="0.25">
      <c r="C202" s="1">
        <f>30460</f>
        <v>30460</v>
      </c>
      <c r="D202" s="1">
        <f>55804</f>
        <v>55804</v>
      </c>
      <c r="E202" s="1">
        <f>54.49609375</f>
        <v>54.49609375</v>
      </c>
    </row>
    <row r="203" spans="3:5" x14ac:dyDescent="0.25">
      <c r="C203" s="1">
        <f>30603</f>
        <v>30603</v>
      </c>
      <c r="D203" s="1">
        <f>55804</f>
        <v>55804</v>
      </c>
      <c r="E203" s="1">
        <f>54.49609375</f>
        <v>54.49609375</v>
      </c>
    </row>
    <row r="204" spans="3:5" x14ac:dyDescent="0.25">
      <c r="C204" s="1">
        <f>30746</f>
        <v>30746</v>
      </c>
      <c r="D204" s="1">
        <f>55804</f>
        <v>55804</v>
      </c>
      <c r="E204" s="1">
        <f>54.49609375</f>
        <v>54.49609375</v>
      </c>
    </row>
    <row r="205" spans="3:5" x14ac:dyDescent="0.25">
      <c r="C205" s="1">
        <f>30914</f>
        <v>30914</v>
      </c>
      <c r="D205" s="1">
        <f>55948</f>
        <v>55948</v>
      </c>
      <c r="E205" s="1">
        <f>54.63671875</f>
        <v>54.63671875</v>
      </c>
    </row>
    <row r="206" spans="3:5" x14ac:dyDescent="0.25">
      <c r="C206" s="1">
        <f>31045</f>
        <v>31045</v>
      </c>
      <c r="D206" s="1">
        <f>56280</f>
        <v>56280</v>
      </c>
      <c r="E206" s="1">
        <f>54.9609375</f>
        <v>54.9609375</v>
      </c>
    </row>
    <row r="207" spans="3:5" x14ac:dyDescent="0.25">
      <c r="C207" s="1">
        <f>31183</f>
        <v>31183</v>
      </c>
      <c r="D207" s="1">
        <f>56353</f>
        <v>56353</v>
      </c>
      <c r="E207" s="1">
        <f>55.0322265625</f>
        <v>55.0322265625</v>
      </c>
    </row>
    <row r="208" spans="3:5" x14ac:dyDescent="0.25">
      <c r="C208" s="1">
        <f>31337</f>
        <v>31337</v>
      </c>
      <c r="D208" s="1">
        <f>56492</f>
        <v>56492</v>
      </c>
      <c r="E208" s="1">
        <f>55.16796875</f>
        <v>55.16796875</v>
      </c>
    </row>
    <row r="209" spans="3:5" x14ac:dyDescent="0.25">
      <c r="C209" s="1">
        <f>31507</f>
        <v>31507</v>
      </c>
      <c r="D209" s="1">
        <f>56486</f>
        <v>56486</v>
      </c>
      <c r="E209" s="1">
        <f>55.162109375</f>
        <v>55.162109375</v>
      </c>
    </row>
    <row r="210" spans="3:5" x14ac:dyDescent="0.25">
      <c r="C210" s="1">
        <f>31676</f>
        <v>31676</v>
      </c>
      <c r="D210" s="1">
        <f>56488</f>
        <v>56488</v>
      </c>
      <c r="E210" s="1">
        <f>55.1640625</f>
        <v>55.1640625</v>
      </c>
    </row>
    <row r="211" spans="3:5" x14ac:dyDescent="0.25">
      <c r="C211" s="1">
        <f>31844</f>
        <v>31844</v>
      </c>
      <c r="D211" s="1">
        <f>56512</f>
        <v>56512</v>
      </c>
      <c r="E211" s="1">
        <f>55.1875</f>
        <v>55.1875</v>
      </c>
    </row>
    <row r="212" spans="3:5" x14ac:dyDescent="0.25">
      <c r="C212" s="1">
        <f>31997</f>
        <v>31997</v>
      </c>
      <c r="D212" s="1">
        <f>56512</f>
        <v>56512</v>
      </c>
      <c r="E212" s="1">
        <f>55.1875</f>
        <v>55.1875</v>
      </c>
    </row>
    <row r="213" spans="3:5" x14ac:dyDescent="0.25">
      <c r="C213" s="1">
        <f>32157</f>
        <v>32157</v>
      </c>
      <c r="D213" s="1">
        <f>56516</f>
        <v>56516</v>
      </c>
      <c r="E213" s="1">
        <f>55.19140625</f>
        <v>55.19140625</v>
      </c>
    </row>
    <row r="214" spans="3:5" x14ac:dyDescent="0.25">
      <c r="C214" s="1">
        <f>32309</f>
        <v>32309</v>
      </c>
      <c r="D214" s="1">
        <f>56516</f>
        <v>56516</v>
      </c>
      <c r="E214" s="1">
        <f>55.19140625</f>
        <v>55.19140625</v>
      </c>
    </row>
    <row r="215" spans="3:5" x14ac:dyDescent="0.25">
      <c r="C215" s="1">
        <f>32458</f>
        <v>32458</v>
      </c>
      <c r="D215" s="1">
        <f>56516</f>
        <v>56516</v>
      </c>
      <c r="E215" s="1">
        <f>55.19140625</f>
        <v>55.19140625</v>
      </c>
    </row>
    <row r="216" spans="3:5" x14ac:dyDescent="0.25">
      <c r="C216" s="1">
        <f>32605</f>
        <v>32605</v>
      </c>
      <c r="D216" s="1">
        <f>56522</f>
        <v>56522</v>
      </c>
      <c r="E216" s="1">
        <f>55.197265625</f>
        <v>55.197265625</v>
      </c>
    </row>
    <row r="217" spans="3:5" x14ac:dyDescent="0.25">
      <c r="C217" s="1">
        <f>32762</f>
        <v>32762</v>
      </c>
      <c r="D217" s="1">
        <f>56520</f>
        <v>56520</v>
      </c>
      <c r="E217" s="1">
        <f>55.1953125</f>
        <v>55.1953125</v>
      </c>
    </row>
    <row r="218" spans="3:5" x14ac:dyDescent="0.25">
      <c r="C218" s="1">
        <f>32908</f>
        <v>32908</v>
      </c>
      <c r="D218" s="1">
        <f>56522</f>
        <v>56522</v>
      </c>
      <c r="E218" s="1">
        <f>55.197265625</f>
        <v>55.197265625</v>
      </c>
    </row>
    <row r="219" spans="3:5" x14ac:dyDescent="0.25">
      <c r="C219" s="1">
        <f>33063</f>
        <v>33063</v>
      </c>
      <c r="D219" s="1">
        <f>56524</f>
        <v>56524</v>
      </c>
      <c r="E219" s="1">
        <f>55.19921875</f>
        <v>55.19921875</v>
      </c>
    </row>
    <row r="220" spans="3:5" x14ac:dyDescent="0.25">
      <c r="C220" s="1">
        <f>33210</f>
        <v>33210</v>
      </c>
      <c r="D220" s="1">
        <f>56526</f>
        <v>56526</v>
      </c>
      <c r="E220" s="1">
        <f>55.201171875</f>
        <v>55.201171875</v>
      </c>
    </row>
    <row r="221" spans="3:5" x14ac:dyDescent="0.25">
      <c r="C221" s="1">
        <f>33365</f>
        <v>33365</v>
      </c>
      <c r="D221" s="1">
        <f>56524</f>
        <v>56524</v>
      </c>
      <c r="E221" s="1">
        <f>55.19921875</f>
        <v>55.19921875</v>
      </c>
    </row>
    <row r="222" spans="3:5" x14ac:dyDescent="0.25">
      <c r="C222" s="1">
        <f>33532</f>
        <v>33532</v>
      </c>
      <c r="D222" s="1">
        <f>56528</f>
        <v>56528</v>
      </c>
      <c r="E222" s="1">
        <f>55.203125</f>
        <v>55.203125</v>
      </c>
    </row>
    <row r="223" spans="3:5" x14ac:dyDescent="0.25">
      <c r="C223" s="1">
        <f>33699</f>
        <v>33699</v>
      </c>
      <c r="D223" s="1">
        <f>56532</f>
        <v>56532</v>
      </c>
      <c r="E223" s="1">
        <f>55.20703125</f>
        <v>55.20703125</v>
      </c>
    </row>
    <row r="224" spans="3:5" x14ac:dyDescent="0.25">
      <c r="C224" s="1">
        <f>33843</f>
        <v>33843</v>
      </c>
      <c r="D224" s="1">
        <f>56532</f>
        <v>56532</v>
      </c>
      <c r="E224" s="1">
        <f>55.20703125</f>
        <v>55.20703125</v>
      </c>
    </row>
    <row r="225" spans="3:5" x14ac:dyDescent="0.25">
      <c r="C225" s="1">
        <f>34005</f>
        <v>34005</v>
      </c>
      <c r="D225" s="1">
        <f>56532</f>
        <v>56532</v>
      </c>
      <c r="E225" s="1">
        <f>55.20703125</f>
        <v>55.20703125</v>
      </c>
    </row>
    <row r="226" spans="3:5" x14ac:dyDescent="0.25">
      <c r="C226" s="1">
        <f>34156</f>
        <v>34156</v>
      </c>
      <c r="D226" s="1">
        <f>56532</f>
        <v>56532</v>
      </c>
      <c r="E226" s="1">
        <f>55.20703125</f>
        <v>55.20703125</v>
      </c>
    </row>
    <row r="227" spans="3:5" x14ac:dyDescent="0.25">
      <c r="C227" s="1">
        <f>34308</f>
        <v>34308</v>
      </c>
      <c r="D227" s="1">
        <f>56537</f>
        <v>56537</v>
      </c>
      <c r="E227" s="1">
        <f>55.2119140625</f>
        <v>55.2119140625</v>
      </c>
    </row>
    <row r="228" spans="3:5" x14ac:dyDescent="0.25">
      <c r="C228" s="1">
        <f>34465</f>
        <v>34465</v>
      </c>
      <c r="D228" s="1">
        <f>56536</f>
        <v>56536</v>
      </c>
      <c r="E228" s="1">
        <f>55.2109375</f>
        <v>55.2109375</v>
      </c>
    </row>
    <row r="229" spans="3:5" x14ac:dyDescent="0.25">
      <c r="C229" s="1">
        <f>34629</f>
        <v>34629</v>
      </c>
      <c r="D229" s="1">
        <f>56546</f>
        <v>56546</v>
      </c>
      <c r="E229" s="1">
        <f>55.220703125</f>
        <v>55.220703125</v>
      </c>
    </row>
    <row r="230" spans="3:5" x14ac:dyDescent="0.25">
      <c r="C230" s="1">
        <f>34780</f>
        <v>34780</v>
      </c>
      <c r="D230" s="1">
        <f>56640</f>
        <v>56640</v>
      </c>
      <c r="E230" s="1">
        <f>55.3125</f>
        <v>55.3125</v>
      </c>
    </row>
    <row r="231" spans="3:5" x14ac:dyDescent="0.25">
      <c r="C231" s="1">
        <f>34925</f>
        <v>34925</v>
      </c>
      <c r="D231" s="1">
        <f>56736</f>
        <v>56736</v>
      </c>
      <c r="E231" s="1">
        <f>55.40625</f>
        <v>55.40625</v>
      </c>
    </row>
    <row r="232" spans="3:5" x14ac:dyDescent="0.25">
      <c r="C232" s="1">
        <f>35064</f>
        <v>35064</v>
      </c>
      <c r="D232" s="1">
        <f>56880</f>
        <v>56880</v>
      </c>
      <c r="E232" s="1">
        <f>55.546875</f>
        <v>55.546875</v>
      </c>
    </row>
    <row r="233" spans="3:5" x14ac:dyDescent="0.25">
      <c r="C233" s="1">
        <f>35225</f>
        <v>35225</v>
      </c>
      <c r="D233" s="1">
        <f>56976</f>
        <v>56976</v>
      </c>
      <c r="E233" s="1">
        <f>55.640625</f>
        <v>55.640625</v>
      </c>
    </row>
    <row r="234" spans="3:5" x14ac:dyDescent="0.25">
      <c r="C234" s="1">
        <f>35394</f>
        <v>35394</v>
      </c>
      <c r="D234" s="1">
        <f>57016</f>
        <v>57016</v>
      </c>
      <c r="E234" s="1">
        <f>55.6796875</f>
        <v>55.6796875</v>
      </c>
    </row>
    <row r="235" spans="3:5" x14ac:dyDescent="0.25">
      <c r="C235" s="1">
        <f>35558</f>
        <v>35558</v>
      </c>
      <c r="D235" s="1">
        <f>57024</f>
        <v>57024</v>
      </c>
      <c r="E235" s="1">
        <f>55.6875</f>
        <v>55.6875</v>
      </c>
    </row>
    <row r="236" spans="3:5" x14ac:dyDescent="0.25">
      <c r="C236" s="1">
        <f>35712</f>
        <v>35712</v>
      </c>
      <c r="D236" s="1">
        <f>57064</f>
        <v>57064</v>
      </c>
      <c r="E236" s="1">
        <f>55.7265625</f>
        <v>55.7265625</v>
      </c>
    </row>
    <row r="237" spans="3:5" x14ac:dyDescent="0.25">
      <c r="C237" s="1">
        <f>35848</f>
        <v>35848</v>
      </c>
      <c r="D237" s="1">
        <f t="shared" ref="D237:D257" si="11">57068</f>
        <v>57068</v>
      </c>
      <c r="E237" s="1">
        <f t="shared" ref="E237:E257" si="12">55.73046875</f>
        <v>55.73046875</v>
      </c>
    </row>
    <row r="238" spans="3:5" x14ac:dyDescent="0.25">
      <c r="C238" s="1">
        <f>35981</f>
        <v>35981</v>
      </c>
      <c r="D238" s="1">
        <f t="shared" si="11"/>
        <v>57068</v>
      </c>
      <c r="E238" s="1">
        <f t="shared" si="12"/>
        <v>55.73046875</v>
      </c>
    </row>
    <row r="239" spans="3:5" x14ac:dyDescent="0.25">
      <c r="C239" s="1">
        <f>36117</f>
        <v>36117</v>
      </c>
      <c r="D239" s="1">
        <f t="shared" si="11"/>
        <v>57068</v>
      </c>
      <c r="E239" s="1">
        <f t="shared" si="12"/>
        <v>55.73046875</v>
      </c>
    </row>
    <row r="240" spans="3:5" x14ac:dyDescent="0.25">
      <c r="C240" s="1">
        <f>36253</f>
        <v>36253</v>
      </c>
      <c r="D240" s="1">
        <f t="shared" si="11"/>
        <v>57068</v>
      </c>
      <c r="E240" s="1">
        <f t="shared" si="12"/>
        <v>55.73046875</v>
      </c>
    </row>
    <row r="241" spans="3:5" x14ac:dyDescent="0.25">
      <c r="C241" s="1">
        <f>36385</f>
        <v>36385</v>
      </c>
      <c r="D241" s="1">
        <f t="shared" si="11"/>
        <v>57068</v>
      </c>
      <c r="E241" s="1">
        <f t="shared" si="12"/>
        <v>55.73046875</v>
      </c>
    </row>
    <row r="242" spans="3:5" x14ac:dyDescent="0.25">
      <c r="C242" s="1">
        <f>36520</f>
        <v>36520</v>
      </c>
      <c r="D242" s="1">
        <f t="shared" si="11"/>
        <v>57068</v>
      </c>
      <c r="E242" s="1">
        <f t="shared" si="12"/>
        <v>55.73046875</v>
      </c>
    </row>
    <row r="243" spans="3:5" x14ac:dyDescent="0.25">
      <c r="C243" s="1">
        <f>36655</f>
        <v>36655</v>
      </c>
      <c r="D243" s="1">
        <f t="shared" si="11"/>
        <v>57068</v>
      </c>
      <c r="E243" s="1">
        <f t="shared" si="12"/>
        <v>55.73046875</v>
      </c>
    </row>
    <row r="244" spans="3:5" x14ac:dyDescent="0.25">
      <c r="C244" s="1">
        <f>36830</f>
        <v>36830</v>
      </c>
      <c r="D244" s="1">
        <f t="shared" si="11"/>
        <v>57068</v>
      </c>
      <c r="E244" s="1">
        <f t="shared" si="12"/>
        <v>55.73046875</v>
      </c>
    </row>
    <row r="245" spans="3:5" x14ac:dyDescent="0.25">
      <c r="C245" s="1">
        <f>36976</f>
        <v>36976</v>
      </c>
      <c r="D245" s="1">
        <f t="shared" si="11"/>
        <v>57068</v>
      </c>
      <c r="E245" s="1">
        <f t="shared" si="12"/>
        <v>55.73046875</v>
      </c>
    </row>
    <row r="246" spans="3:5" x14ac:dyDescent="0.25">
      <c r="C246" s="1">
        <f>37126</f>
        <v>37126</v>
      </c>
      <c r="D246" s="1">
        <f t="shared" si="11"/>
        <v>57068</v>
      </c>
      <c r="E246" s="1">
        <f t="shared" si="12"/>
        <v>55.73046875</v>
      </c>
    </row>
    <row r="247" spans="3:5" x14ac:dyDescent="0.25">
      <c r="C247" s="1">
        <f>37282</f>
        <v>37282</v>
      </c>
      <c r="D247" s="1">
        <f t="shared" si="11"/>
        <v>57068</v>
      </c>
      <c r="E247" s="1">
        <f t="shared" si="12"/>
        <v>55.73046875</v>
      </c>
    </row>
    <row r="248" spans="3:5" x14ac:dyDescent="0.25">
      <c r="C248" s="1">
        <f>37436</f>
        <v>37436</v>
      </c>
      <c r="D248" s="1">
        <f t="shared" si="11"/>
        <v>57068</v>
      </c>
      <c r="E248" s="1">
        <f t="shared" si="12"/>
        <v>55.73046875</v>
      </c>
    </row>
    <row r="249" spans="3:5" x14ac:dyDescent="0.25">
      <c r="C249" s="1">
        <f>37611</f>
        <v>37611</v>
      </c>
      <c r="D249" s="1">
        <f t="shared" si="11"/>
        <v>57068</v>
      </c>
      <c r="E249" s="1">
        <f t="shared" si="12"/>
        <v>55.73046875</v>
      </c>
    </row>
    <row r="250" spans="3:5" x14ac:dyDescent="0.25">
      <c r="C250" s="1">
        <f>37767</f>
        <v>37767</v>
      </c>
      <c r="D250" s="1">
        <f t="shared" si="11"/>
        <v>57068</v>
      </c>
      <c r="E250" s="1">
        <f t="shared" si="12"/>
        <v>55.73046875</v>
      </c>
    </row>
    <row r="251" spans="3:5" x14ac:dyDescent="0.25">
      <c r="C251" s="1">
        <f>37919</f>
        <v>37919</v>
      </c>
      <c r="D251" s="1">
        <f t="shared" si="11"/>
        <v>57068</v>
      </c>
      <c r="E251" s="1">
        <f t="shared" si="12"/>
        <v>55.73046875</v>
      </c>
    </row>
    <row r="252" spans="3:5" x14ac:dyDescent="0.25">
      <c r="C252" s="1">
        <f>38075</f>
        <v>38075</v>
      </c>
      <c r="D252" s="1">
        <f t="shared" si="11"/>
        <v>57068</v>
      </c>
      <c r="E252" s="1">
        <f t="shared" si="12"/>
        <v>55.73046875</v>
      </c>
    </row>
    <row r="253" spans="3:5" x14ac:dyDescent="0.25">
      <c r="C253" s="1">
        <f>38240</f>
        <v>38240</v>
      </c>
      <c r="D253" s="1">
        <f t="shared" si="11"/>
        <v>57068</v>
      </c>
      <c r="E253" s="1">
        <f t="shared" si="12"/>
        <v>55.73046875</v>
      </c>
    </row>
    <row r="254" spans="3:5" x14ac:dyDescent="0.25">
      <c r="C254" s="1">
        <f>38416</f>
        <v>38416</v>
      </c>
      <c r="D254" s="1">
        <f t="shared" si="11"/>
        <v>57068</v>
      </c>
      <c r="E254" s="1">
        <f t="shared" si="12"/>
        <v>55.73046875</v>
      </c>
    </row>
    <row r="255" spans="3:5" x14ac:dyDescent="0.25">
      <c r="C255" s="1">
        <f>38581</f>
        <v>38581</v>
      </c>
      <c r="D255" s="1">
        <f t="shared" si="11"/>
        <v>57068</v>
      </c>
      <c r="E255" s="1">
        <f t="shared" si="12"/>
        <v>55.73046875</v>
      </c>
    </row>
    <row r="256" spans="3:5" x14ac:dyDescent="0.25">
      <c r="C256" s="1">
        <f>38735</f>
        <v>38735</v>
      </c>
      <c r="D256" s="1">
        <f t="shared" si="11"/>
        <v>57068</v>
      </c>
      <c r="E256" s="1">
        <f t="shared" si="12"/>
        <v>55.73046875</v>
      </c>
    </row>
    <row r="257" spans="3:5" x14ac:dyDescent="0.25">
      <c r="C257" s="1">
        <f>38895</f>
        <v>38895</v>
      </c>
      <c r="D257" s="1">
        <f t="shared" si="11"/>
        <v>57068</v>
      </c>
      <c r="E257" s="1">
        <f t="shared" si="12"/>
        <v>55.73046875</v>
      </c>
    </row>
    <row r="258" spans="3:5" x14ac:dyDescent="0.25">
      <c r="C258" s="1">
        <f>39064</f>
        <v>39064</v>
      </c>
      <c r="D258" s="1">
        <f>57128</f>
        <v>57128</v>
      </c>
      <c r="E258" s="1">
        <f>55.7890625</f>
        <v>55.7890625</v>
      </c>
    </row>
    <row r="259" spans="3:5" x14ac:dyDescent="0.25">
      <c r="C259" s="1">
        <f>39207</f>
        <v>39207</v>
      </c>
      <c r="D259" s="1">
        <f>57380</f>
        <v>57380</v>
      </c>
      <c r="E259" s="1">
        <f>56.03515625</f>
        <v>56.03515625</v>
      </c>
    </row>
    <row r="260" spans="3:5" x14ac:dyDescent="0.25">
      <c r="C260" s="1">
        <f>39346</f>
        <v>39346</v>
      </c>
      <c r="D260" s="1">
        <f>57380</f>
        <v>57380</v>
      </c>
      <c r="E260" s="1">
        <f>56.03515625</f>
        <v>56.03515625</v>
      </c>
    </row>
    <row r="261" spans="3:5" x14ac:dyDescent="0.25">
      <c r="C261" s="1">
        <f>39483</f>
        <v>39483</v>
      </c>
      <c r="D261" s="1">
        <f>57380</f>
        <v>57380</v>
      </c>
      <c r="E261" s="1">
        <f>56.03515625</f>
        <v>56.03515625</v>
      </c>
    </row>
    <row r="262" spans="3:5" x14ac:dyDescent="0.25">
      <c r="C262" s="1">
        <f>39634</f>
        <v>39634</v>
      </c>
      <c r="D262" s="1">
        <f>57382</f>
        <v>57382</v>
      </c>
      <c r="E262" s="1">
        <f>56.037109375</f>
        <v>56.037109375</v>
      </c>
    </row>
    <row r="263" spans="3:5" x14ac:dyDescent="0.25">
      <c r="C263" s="1">
        <f>39772</f>
        <v>39772</v>
      </c>
      <c r="D263" s="1">
        <f>57380</f>
        <v>57380</v>
      </c>
      <c r="E263" s="1">
        <f>56.03515625</f>
        <v>56.03515625</v>
      </c>
    </row>
    <row r="264" spans="3:5" x14ac:dyDescent="0.25">
      <c r="C264" s="1">
        <f>39928</f>
        <v>39928</v>
      </c>
      <c r="D264" s="1">
        <f>57382</f>
        <v>57382</v>
      </c>
      <c r="E264" s="1">
        <f>56.037109375</f>
        <v>56.037109375</v>
      </c>
    </row>
    <row r="265" spans="3:5" x14ac:dyDescent="0.25">
      <c r="C265" s="1">
        <f>40069</f>
        <v>40069</v>
      </c>
      <c r="D265" s="1">
        <f>57380</f>
        <v>57380</v>
      </c>
      <c r="E265" s="1">
        <f>56.03515625</f>
        <v>56.03515625</v>
      </c>
    </row>
    <row r="266" spans="3:5" x14ac:dyDescent="0.25">
      <c r="C266" s="1">
        <f>40220</f>
        <v>40220</v>
      </c>
      <c r="D266" s="1">
        <f>57381</f>
        <v>57381</v>
      </c>
      <c r="E266" s="1">
        <f>56.0361328125</f>
        <v>56.0361328125</v>
      </c>
    </row>
    <row r="267" spans="3:5" x14ac:dyDescent="0.25">
      <c r="C267" s="1">
        <f>40362</f>
        <v>40362</v>
      </c>
      <c r="D267" s="1">
        <f>57380</f>
        <v>57380</v>
      </c>
      <c r="E267" s="1">
        <f>56.03515625</f>
        <v>56.03515625</v>
      </c>
    </row>
    <row r="268" spans="3:5" x14ac:dyDescent="0.25">
      <c r="C268" s="1">
        <f>40530</f>
        <v>40530</v>
      </c>
      <c r="D268" s="1">
        <f>57380</f>
        <v>57380</v>
      </c>
      <c r="E268" s="1">
        <f>56.03515625</f>
        <v>56.03515625</v>
      </c>
    </row>
    <row r="269" spans="3:5" x14ac:dyDescent="0.25">
      <c r="C269" s="1">
        <f>40669</f>
        <v>40669</v>
      </c>
      <c r="D269" s="1">
        <f>57380</f>
        <v>57380</v>
      </c>
      <c r="E269" s="1">
        <f>56.03515625</f>
        <v>56.03515625</v>
      </c>
    </row>
    <row r="270" spans="3:5" x14ac:dyDescent="0.25">
      <c r="C270" s="1">
        <f>40832</f>
        <v>40832</v>
      </c>
      <c r="D270" s="1">
        <f>57381</f>
        <v>57381</v>
      </c>
      <c r="E270" s="1">
        <f>56.0361328125</f>
        <v>56.0361328125</v>
      </c>
    </row>
    <row r="271" spans="3:5" x14ac:dyDescent="0.25">
      <c r="C271" s="1">
        <f>40967</f>
        <v>40967</v>
      </c>
      <c r="D271" s="1">
        <f t="shared" ref="D271:D286" si="13">57380</f>
        <v>57380</v>
      </c>
      <c r="E271" s="1">
        <f t="shared" ref="E271:E286" si="14">56.03515625</f>
        <v>56.03515625</v>
      </c>
    </row>
    <row r="272" spans="3:5" x14ac:dyDescent="0.25">
      <c r="C272" s="1">
        <f>41105</f>
        <v>41105</v>
      </c>
      <c r="D272" s="1">
        <f t="shared" si="13"/>
        <v>57380</v>
      </c>
      <c r="E272" s="1">
        <f t="shared" si="14"/>
        <v>56.03515625</v>
      </c>
    </row>
    <row r="273" spans="3:5" x14ac:dyDescent="0.25">
      <c r="C273" s="1">
        <f>41240</f>
        <v>41240</v>
      </c>
      <c r="D273" s="1">
        <f t="shared" si="13"/>
        <v>57380</v>
      </c>
      <c r="E273" s="1">
        <f t="shared" si="14"/>
        <v>56.03515625</v>
      </c>
    </row>
    <row r="274" spans="3:5" x14ac:dyDescent="0.25">
      <c r="C274" s="1">
        <f>41373</f>
        <v>41373</v>
      </c>
      <c r="D274" s="1">
        <f t="shared" si="13"/>
        <v>57380</v>
      </c>
      <c r="E274" s="1">
        <f t="shared" si="14"/>
        <v>56.03515625</v>
      </c>
    </row>
    <row r="275" spans="3:5" x14ac:dyDescent="0.25">
      <c r="C275" s="1">
        <f>41513</f>
        <v>41513</v>
      </c>
      <c r="D275" s="1">
        <f t="shared" si="13"/>
        <v>57380</v>
      </c>
      <c r="E275" s="1">
        <f t="shared" si="14"/>
        <v>56.03515625</v>
      </c>
    </row>
    <row r="276" spans="3:5" x14ac:dyDescent="0.25">
      <c r="C276" s="1">
        <f>41656</f>
        <v>41656</v>
      </c>
      <c r="D276" s="1">
        <f t="shared" si="13"/>
        <v>57380</v>
      </c>
      <c r="E276" s="1">
        <f t="shared" si="14"/>
        <v>56.03515625</v>
      </c>
    </row>
    <row r="277" spans="3:5" x14ac:dyDescent="0.25">
      <c r="C277" s="1">
        <f>41829</f>
        <v>41829</v>
      </c>
      <c r="D277" s="1">
        <f t="shared" si="13"/>
        <v>57380</v>
      </c>
      <c r="E277" s="1">
        <f t="shared" si="14"/>
        <v>56.03515625</v>
      </c>
    </row>
    <row r="278" spans="3:5" x14ac:dyDescent="0.25">
      <c r="C278" s="1">
        <f>41962</f>
        <v>41962</v>
      </c>
      <c r="D278" s="1">
        <f t="shared" si="13"/>
        <v>57380</v>
      </c>
      <c r="E278" s="1">
        <f t="shared" si="14"/>
        <v>56.03515625</v>
      </c>
    </row>
    <row r="279" spans="3:5" x14ac:dyDescent="0.25">
      <c r="C279" s="1">
        <f>42091</f>
        <v>42091</v>
      </c>
      <c r="D279" s="1">
        <f t="shared" si="13"/>
        <v>57380</v>
      </c>
      <c r="E279" s="1">
        <f t="shared" si="14"/>
        <v>56.03515625</v>
      </c>
    </row>
    <row r="280" spans="3:5" x14ac:dyDescent="0.25">
      <c r="C280" s="1">
        <f>42235</f>
        <v>42235</v>
      </c>
      <c r="D280" s="1">
        <f t="shared" si="13"/>
        <v>57380</v>
      </c>
      <c r="E280" s="1">
        <f t="shared" si="14"/>
        <v>56.03515625</v>
      </c>
    </row>
    <row r="281" spans="3:5" x14ac:dyDescent="0.25">
      <c r="C281" s="1">
        <f>42371</f>
        <v>42371</v>
      </c>
      <c r="D281" s="1">
        <f t="shared" si="13"/>
        <v>57380</v>
      </c>
      <c r="E281" s="1">
        <f t="shared" si="14"/>
        <v>56.03515625</v>
      </c>
    </row>
    <row r="282" spans="3:5" x14ac:dyDescent="0.25">
      <c r="C282" s="1">
        <f>42510</f>
        <v>42510</v>
      </c>
      <c r="D282" s="1">
        <f t="shared" si="13"/>
        <v>57380</v>
      </c>
      <c r="E282" s="1">
        <f t="shared" si="14"/>
        <v>56.03515625</v>
      </c>
    </row>
    <row r="283" spans="3:5" x14ac:dyDescent="0.25">
      <c r="C283" s="1">
        <f>42649</f>
        <v>42649</v>
      </c>
      <c r="D283" s="1">
        <f t="shared" si="13"/>
        <v>57380</v>
      </c>
      <c r="E283" s="1">
        <f t="shared" si="14"/>
        <v>56.03515625</v>
      </c>
    </row>
    <row r="284" spans="3:5" x14ac:dyDescent="0.25">
      <c r="C284" s="1">
        <f>42793</f>
        <v>42793</v>
      </c>
      <c r="D284" s="1">
        <f t="shared" si="13"/>
        <v>57380</v>
      </c>
      <c r="E284" s="1">
        <f t="shared" si="14"/>
        <v>56.03515625</v>
      </c>
    </row>
    <row r="285" spans="3:5" x14ac:dyDescent="0.25">
      <c r="C285" s="1">
        <f>42939</f>
        <v>42939</v>
      </c>
      <c r="D285" s="1">
        <f t="shared" si="13"/>
        <v>57380</v>
      </c>
      <c r="E285" s="1">
        <f t="shared" si="14"/>
        <v>56.03515625</v>
      </c>
    </row>
    <row r="286" spans="3:5" x14ac:dyDescent="0.25">
      <c r="C286" s="1">
        <f>43148</f>
        <v>43148</v>
      </c>
      <c r="D286" s="1">
        <f t="shared" si="13"/>
        <v>57380</v>
      </c>
      <c r="E286" s="1">
        <f t="shared" si="14"/>
        <v>56.03515625</v>
      </c>
    </row>
    <row r="287" spans="3:5" x14ac:dyDescent="0.25">
      <c r="C287" s="1">
        <f>43286</f>
        <v>43286</v>
      </c>
      <c r="D287" s="1">
        <f>57442</f>
        <v>57442</v>
      </c>
      <c r="E287" s="1">
        <f>56.095703125</f>
        <v>56.095703125</v>
      </c>
    </row>
    <row r="288" spans="3:5" x14ac:dyDescent="0.25">
      <c r="C288" s="1">
        <f>43436</f>
        <v>43436</v>
      </c>
      <c r="D288" s="1">
        <f>57484</f>
        <v>57484</v>
      </c>
      <c r="E288" s="1">
        <f>56.13671875</f>
        <v>56.13671875</v>
      </c>
    </row>
    <row r="289" spans="3:5" x14ac:dyDescent="0.25">
      <c r="C289" s="1">
        <f>43603</f>
        <v>43603</v>
      </c>
      <c r="D289" s="1">
        <f>57550</f>
        <v>57550</v>
      </c>
      <c r="E289" s="1">
        <f>56.201171875</f>
        <v>56.201171875</v>
      </c>
    </row>
    <row r="290" spans="3:5" x14ac:dyDescent="0.25">
      <c r="C290" s="1">
        <f>43761</f>
        <v>43761</v>
      </c>
      <c r="D290" s="1">
        <f>57552</f>
        <v>57552</v>
      </c>
      <c r="E290" s="1">
        <f>56.203125</f>
        <v>56.203125</v>
      </c>
    </row>
    <row r="291" spans="3:5" x14ac:dyDescent="0.25">
      <c r="C291" s="1">
        <f>43947</f>
        <v>43947</v>
      </c>
      <c r="D291" s="1">
        <f>57572</f>
        <v>57572</v>
      </c>
      <c r="E291" s="1">
        <f>56.22265625</f>
        <v>56.22265625</v>
      </c>
    </row>
    <row r="292" spans="3:5" x14ac:dyDescent="0.25">
      <c r="C292" s="1">
        <f>44080</f>
        <v>44080</v>
      </c>
      <c r="D292" s="1">
        <f t="shared" ref="D292:D300" si="15">57604</f>
        <v>57604</v>
      </c>
      <c r="E292" s="1">
        <f t="shared" ref="E292:E300" si="16">56.25390625</f>
        <v>56.25390625</v>
      </c>
    </row>
    <row r="293" spans="3:5" x14ac:dyDescent="0.25">
      <c r="C293" s="1">
        <f>44217</f>
        <v>44217</v>
      </c>
      <c r="D293" s="1">
        <f t="shared" si="15"/>
        <v>57604</v>
      </c>
      <c r="E293" s="1">
        <f t="shared" si="16"/>
        <v>56.25390625</v>
      </c>
    </row>
    <row r="294" spans="3:5" x14ac:dyDescent="0.25">
      <c r="C294" s="1">
        <f>44354</f>
        <v>44354</v>
      </c>
      <c r="D294" s="1">
        <f t="shared" si="15"/>
        <v>57604</v>
      </c>
      <c r="E294" s="1">
        <f t="shared" si="16"/>
        <v>56.25390625</v>
      </c>
    </row>
    <row r="295" spans="3:5" x14ac:dyDescent="0.25">
      <c r="C295" s="1">
        <f>44487</f>
        <v>44487</v>
      </c>
      <c r="D295" s="1">
        <f t="shared" si="15"/>
        <v>57604</v>
      </c>
      <c r="E295" s="1">
        <f t="shared" si="16"/>
        <v>56.25390625</v>
      </c>
    </row>
    <row r="296" spans="3:5" x14ac:dyDescent="0.25">
      <c r="C296" s="1">
        <f>44622</f>
        <v>44622</v>
      </c>
      <c r="D296" s="1">
        <f t="shared" si="15"/>
        <v>57604</v>
      </c>
      <c r="E296" s="1">
        <f t="shared" si="16"/>
        <v>56.25390625</v>
      </c>
    </row>
    <row r="297" spans="3:5" x14ac:dyDescent="0.25">
      <c r="C297" s="1">
        <f>44768</f>
        <v>44768</v>
      </c>
      <c r="D297" s="1">
        <f t="shared" si="15"/>
        <v>57604</v>
      </c>
      <c r="E297" s="1">
        <f t="shared" si="16"/>
        <v>56.25390625</v>
      </c>
    </row>
    <row r="298" spans="3:5" x14ac:dyDescent="0.25">
      <c r="C298" s="1">
        <f>44923</f>
        <v>44923</v>
      </c>
      <c r="D298" s="1">
        <f t="shared" si="15"/>
        <v>57604</v>
      </c>
      <c r="E298" s="1">
        <f t="shared" si="16"/>
        <v>56.25390625</v>
      </c>
    </row>
    <row r="299" spans="3:5" x14ac:dyDescent="0.25">
      <c r="C299" s="1">
        <f>45074</f>
        <v>45074</v>
      </c>
      <c r="D299" s="1">
        <f t="shared" si="15"/>
        <v>57604</v>
      </c>
      <c r="E299" s="1">
        <f t="shared" si="16"/>
        <v>56.25390625</v>
      </c>
    </row>
    <row r="300" spans="3:5" x14ac:dyDescent="0.25">
      <c r="C300" s="1">
        <f>45233</f>
        <v>45233</v>
      </c>
      <c r="D300" s="1">
        <f t="shared" si="15"/>
        <v>57604</v>
      </c>
      <c r="E300" s="1">
        <f t="shared" si="16"/>
        <v>56.25390625</v>
      </c>
    </row>
    <row r="301" spans="3:5" x14ac:dyDescent="0.25">
      <c r="C301" s="1">
        <f>45388</f>
        <v>45388</v>
      </c>
      <c r="D301" s="1">
        <f>57606</f>
        <v>57606</v>
      </c>
      <c r="E301" s="1">
        <f>56.255859375</f>
        <v>56.255859375</v>
      </c>
    </row>
    <row r="302" spans="3:5" x14ac:dyDescent="0.25">
      <c r="C302" s="1">
        <f>45559</f>
        <v>45559</v>
      </c>
      <c r="D302" s="1">
        <f t="shared" ref="D302:D313" si="17">57608</f>
        <v>57608</v>
      </c>
      <c r="E302" s="1">
        <f t="shared" ref="E302:E313" si="18">56.2578125</f>
        <v>56.2578125</v>
      </c>
    </row>
    <row r="303" spans="3:5" x14ac:dyDescent="0.25">
      <c r="C303" s="1">
        <f>45745</f>
        <v>45745</v>
      </c>
      <c r="D303" s="1">
        <f t="shared" si="17"/>
        <v>57608</v>
      </c>
      <c r="E303" s="1">
        <f t="shared" si="18"/>
        <v>56.2578125</v>
      </c>
    </row>
    <row r="304" spans="3:5" x14ac:dyDescent="0.25">
      <c r="C304" s="1">
        <f>45896</f>
        <v>45896</v>
      </c>
      <c r="D304" s="1">
        <f t="shared" si="17"/>
        <v>57608</v>
      </c>
      <c r="E304" s="1">
        <f t="shared" si="18"/>
        <v>56.2578125</v>
      </c>
    </row>
    <row r="305" spans="3:5" x14ac:dyDescent="0.25">
      <c r="C305" s="1">
        <f>46059</f>
        <v>46059</v>
      </c>
      <c r="D305" s="1">
        <f t="shared" si="17"/>
        <v>57608</v>
      </c>
      <c r="E305" s="1">
        <f t="shared" si="18"/>
        <v>56.2578125</v>
      </c>
    </row>
    <row r="306" spans="3:5" x14ac:dyDescent="0.25">
      <c r="C306" s="1">
        <f>46213</f>
        <v>46213</v>
      </c>
      <c r="D306" s="1">
        <f t="shared" si="17"/>
        <v>57608</v>
      </c>
      <c r="E306" s="1">
        <f t="shared" si="18"/>
        <v>56.2578125</v>
      </c>
    </row>
    <row r="307" spans="3:5" x14ac:dyDescent="0.25">
      <c r="C307" s="1">
        <f>46374</f>
        <v>46374</v>
      </c>
      <c r="D307" s="1">
        <f t="shared" si="17"/>
        <v>57608</v>
      </c>
      <c r="E307" s="1">
        <f t="shared" si="18"/>
        <v>56.2578125</v>
      </c>
    </row>
    <row r="308" spans="3:5" x14ac:dyDescent="0.25">
      <c r="C308" s="1">
        <f>46527</f>
        <v>46527</v>
      </c>
      <c r="D308" s="1">
        <f t="shared" si="17"/>
        <v>57608</v>
      </c>
      <c r="E308" s="1">
        <f t="shared" si="18"/>
        <v>56.2578125</v>
      </c>
    </row>
    <row r="309" spans="3:5" x14ac:dyDescent="0.25">
      <c r="C309" s="1">
        <f>46711</f>
        <v>46711</v>
      </c>
      <c r="D309" s="1">
        <f t="shared" si="17"/>
        <v>57608</v>
      </c>
      <c r="E309" s="1">
        <f t="shared" si="18"/>
        <v>56.2578125</v>
      </c>
    </row>
    <row r="310" spans="3:5" x14ac:dyDescent="0.25">
      <c r="C310" s="1">
        <f>46908</f>
        <v>46908</v>
      </c>
      <c r="D310" s="1">
        <f t="shared" si="17"/>
        <v>57608</v>
      </c>
      <c r="E310" s="1">
        <f t="shared" si="18"/>
        <v>56.2578125</v>
      </c>
    </row>
    <row r="311" spans="3:5" x14ac:dyDescent="0.25">
      <c r="C311" s="1">
        <f>47072</f>
        <v>47072</v>
      </c>
      <c r="D311" s="1">
        <f t="shared" si="17"/>
        <v>57608</v>
      </c>
      <c r="E311" s="1">
        <f t="shared" si="18"/>
        <v>56.2578125</v>
      </c>
    </row>
    <row r="312" spans="3:5" x14ac:dyDescent="0.25">
      <c r="C312" s="1">
        <f>47234</f>
        <v>47234</v>
      </c>
      <c r="D312" s="1">
        <f t="shared" si="17"/>
        <v>57608</v>
      </c>
      <c r="E312" s="1">
        <f t="shared" si="18"/>
        <v>56.2578125</v>
      </c>
    </row>
    <row r="313" spans="3:5" x14ac:dyDescent="0.25">
      <c r="C313" s="1">
        <f>47378</f>
        <v>47378</v>
      </c>
      <c r="D313" s="1">
        <f t="shared" si="17"/>
        <v>57608</v>
      </c>
      <c r="E313" s="1">
        <f t="shared" si="18"/>
        <v>56.2578125</v>
      </c>
    </row>
    <row r="314" spans="3:5" x14ac:dyDescent="0.25">
      <c r="C314" s="1">
        <f>47519</f>
        <v>47519</v>
      </c>
      <c r="D314" s="1">
        <f>57640</f>
        <v>57640</v>
      </c>
      <c r="E314" s="1">
        <f>56.2890625</f>
        <v>56.2890625</v>
      </c>
    </row>
    <row r="315" spans="3:5" x14ac:dyDescent="0.25">
      <c r="C315" s="1">
        <f>47684</f>
        <v>47684</v>
      </c>
      <c r="D315" s="1">
        <f>57708</f>
        <v>57708</v>
      </c>
      <c r="E315" s="1">
        <f>56.35546875</f>
        <v>56.35546875</v>
      </c>
    </row>
    <row r="316" spans="3:5" x14ac:dyDescent="0.25">
      <c r="C316" s="1">
        <f>47826</f>
        <v>47826</v>
      </c>
      <c r="D316" s="1">
        <f>57772</f>
        <v>57772</v>
      </c>
      <c r="E316" s="1">
        <f>56.41796875</f>
        <v>56.41796875</v>
      </c>
    </row>
    <row r="317" spans="3:5" x14ac:dyDescent="0.25">
      <c r="C317" s="1">
        <f>47968</f>
        <v>47968</v>
      </c>
      <c r="D317" s="1">
        <f>57772</f>
        <v>57772</v>
      </c>
      <c r="E317" s="1">
        <f>56.41796875</f>
        <v>56.41796875</v>
      </c>
    </row>
    <row r="318" spans="3:5" x14ac:dyDescent="0.25">
      <c r="C318" s="1">
        <f>48125</f>
        <v>48125</v>
      </c>
      <c r="D318" s="1">
        <f>57832</f>
        <v>57832</v>
      </c>
      <c r="E318" s="1">
        <f>56.4765625</f>
        <v>56.4765625</v>
      </c>
    </row>
    <row r="319" spans="3:5" x14ac:dyDescent="0.25">
      <c r="C319" s="1">
        <f>48266</f>
        <v>48266</v>
      </c>
      <c r="D319" s="1">
        <f t="shared" ref="D319:D327" si="19">57816</f>
        <v>57816</v>
      </c>
      <c r="E319" s="1">
        <f t="shared" ref="E319:E327" si="20">56.4609375</f>
        <v>56.4609375</v>
      </c>
    </row>
    <row r="320" spans="3:5" x14ac:dyDescent="0.25">
      <c r="C320" s="1">
        <f>48400</f>
        <v>48400</v>
      </c>
      <c r="D320" s="1">
        <f t="shared" si="19"/>
        <v>57816</v>
      </c>
      <c r="E320" s="1">
        <f t="shared" si="20"/>
        <v>56.4609375</v>
      </c>
    </row>
    <row r="321" spans="3:5" x14ac:dyDescent="0.25">
      <c r="C321" s="1">
        <f>48558</f>
        <v>48558</v>
      </c>
      <c r="D321" s="1">
        <f t="shared" si="19"/>
        <v>57816</v>
      </c>
      <c r="E321" s="1">
        <f t="shared" si="20"/>
        <v>56.4609375</v>
      </c>
    </row>
    <row r="322" spans="3:5" x14ac:dyDescent="0.25">
      <c r="C322" s="1">
        <f>48694</f>
        <v>48694</v>
      </c>
      <c r="D322" s="1">
        <f t="shared" si="19"/>
        <v>57816</v>
      </c>
      <c r="E322" s="1">
        <f t="shared" si="20"/>
        <v>56.4609375</v>
      </c>
    </row>
    <row r="323" spans="3:5" x14ac:dyDescent="0.25">
      <c r="C323" s="1">
        <f>48848</f>
        <v>48848</v>
      </c>
      <c r="D323" s="1">
        <f t="shared" si="19"/>
        <v>57816</v>
      </c>
      <c r="E323" s="1">
        <f t="shared" si="20"/>
        <v>56.4609375</v>
      </c>
    </row>
    <row r="324" spans="3:5" x14ac:dyDescent="0.25">
      <c r="C324" s="1">
        <f>48991</f>
        <v>48991</v>
      </c>
      <c r="D324" s="1">
        <f t="shared" si="19"/>
        <v>57816</v>
      </c>
      <c r="E324" s="1">
        <f t="shared" si="20"/>
        <v>56.4609375</v>
      </c>
    </row>
    <row r="325" spans="3:5" x14ac:dyDescent="0.25">
      <c r="C325" s="1">
        <f>49134</f>
        <v>49134</v>
      </c>
      <c r="D325" s="1">
        <f t="shared" si="19"/>
        <v>57816</v>
      </c>
      <c r="E325" s="1">
        <f t="shared" si="20"/>
        <v>56.4609375</v>
      </c>
    </row>
    <row r="326" spans="3:5" x14ac:dyDescent="0.25">
      <c r="C326" s="1">
        <f>49275</f>
        <v>49275</v>
      </c>
      <c r="D326" s="1">
        <f t="shared" si="19"/>
        <v>57816</v>
      </c>
      <c r="E326" s="1">
        <f t="shared" si="20"/>
        <v>56.4609375</v>
      </c>
    </row>
    <row r="327" spans="3:5" x14ac:dyDescent="0.25">
      <c r="C327" s="1">
        <f>49417</f>
        <v>49417</v>
      </c>
      <c r="D327" s="1">
        <f t="shared" si="19"/>
        <v>57816</v>
      </c>
      <c r="E327" s="1">
        <f t="shared" si="20"/>
        <v>56.4609375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2016-01-08T15:46:54Z</cp:lastPrinted>
  <dcterms:created xsi:type="dcterms:W3CDTF">2016-01-08T15:46:54Z</dcterms:created>
  <dcterms:modified xsi:type="dcterms:W3CDTF">2016-01-08T15:42:27Z</dcterms:modified>
</cp:coreProperties>
</file>