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codeName="ThisWorkbook"/>
  <bookViews>
    <workbookView xWindow="240" yWindow="96" windowWidth="11100" windowHeight="6708" activeTab="1"/>
  </bookViews>
  <sheets>
    <sheet name="Grafiek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<sst xmlns="http://schemas.openxmlformats.org/spreadsheetml/2006/main" count="8" uniqueCount="8">
  <si>
    <t>CPU Timestamps</t>
  </si>
  <si>
    <t>CPU VALUES (%)</t>
  </si>
  <si>
    <t>MEM Timestamps</t>
  </si>
  <si>
    <t>MEM VALUES (KB)</t>
  </si>
  <si>
    <t>AVERAGE: 313(345x)</t>
  </si>
  <si>
    <t>AVERAGE: 175(618x)</t>
  </si>
  <si>
    <t>begin avg</t>
  </si>
  <si>
    <t>max</t>
  </si>
  <si>
    <t>end avg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</si>
</sst>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64"/>
      <name val="Arial"/>
    </font>
    <font>
      <b/>
      <sz val="18"/>
      <color rgb="00000000"/>
      <name val="Arial"/>
    </font>
    <font>
      <sz val="10"/>
      <color rgb="00000000"/>
      <name val="Arial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Sheet1!$A$2:$A$346</c:f>
              <c:numCache/>
            </c:numRef>
          </c:cat>
          <c:val>
            <c:numRef>
              <c:f>Sheet1!$B$2:$B$346</c:f>
              <c:numCache/>
            </c:numRef>
          </c:val>
          <c:smooth val="0"/>
        </c:ser>
        <c:marker val="1"/>
        <c:axId val="729375394"/>
        <c:axId val="1792109661"/>
      </c:lineChart>
      <c:catAx>
        <c:axId val="72937539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792109661"/>
        <c:crosses val="autoZero"/>
        <c:auto val="1"/>
        <c:lblOffset val="100"/>
        <c:tickLblSkip val="1"/>
        <c:tickMarkSkip val="1"/>
        <c:noMultiLvlLbl val="0"/>
      </c:catAx>
      <c:valAx>
        <c:axId val="1792109661"/>
        <c:scaling>
          <c:orientation val="minMax"/>
          <c:max val="100.0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729375394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Sheet1!$C$2:$C$619</c:f>
              <c:numCache/>
            </c:numRef>
          </c:cat>
          <c:val>
            <c:numRef>
              <c:f>Sheet1!$E$2:$E$619</c:f>
              <c:numCache/>
            </c:numRef>
          </c:val>
          <c:smooth val="0"/>
        </c:ser>
        <c:marker val="1"/>
        <c:axId val="1961510626"/>
        <c:axId val="1871778598"/>
      </c:lineChart>
      <c:catAx>
        <c:axId val="1961510626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</a:p>
        </c:txPr>
        <c:crossAx val="1871778598"/>
        <c:crosses val="autoZero"/>
        <c:auto val="1"/>
        <c:lblOffset val="100"/>
        <c:tickLblSkip val="1"/>
        <c:tickMarkSkip val="1"/>
        <c:noMultiLvlLbl val="0"/>
      </c:catAx>
      <c:valAx>
        <c:axId val="1871778598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TickMark val="none"/>
        <c:minorTickMark val="none"/>
        <c:tickLblPos val="nextTo"/>
        <c:crossAx val="1961510626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anchor="ctr" rot="0"/>
    <a:lstStyle/>
    <a:p>
      <a:pPr algn="ctr">
        <a:defRPr b="0" sz="1000">
          <a:solidFill>
            <a:srgbClr val="000000"/>
          </a:solidFill>
          <a:latin typeface="Arial" charset="0"/>
          <a:ea typeface="Arial" charset="0"/>
          <a:cs typeface="Arial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09375" defaultRowHeight="13.2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K620"/>
  <sheetViews>
    <sheetView tabSelected="1" topLeftCell="A1" workbookViewId="0"/>
  </sheetViews>
  <sheetFormatPr defaultColWidth="9.109375" defaultRowHeight="13.2"/>
  <sheetData>
    <row r="1">
      <c r="A1" s="21" t="s">
        <v>0</v>
      </c>
      <c r="B1" s="21" t="s">
        <v>1</v>
      </c>
      <c r="C1" s="21" t="s">
        <v>2</v>
      </c>
      <c r="D1" s="21" t="s">
        <v>3</v>
      </c>
      <c r="G1" s="21" t="s">
        <v>4</v>
      </c>
    </row>
    <row r="2">
      <c r="A2" s="21">
        <f>398</f>
        <v>398</v>
      </c>
      <c r="B2" s="21">
        <f>13</f>
        <v>13</v>
      </c>
      <c r="C2" s="21">
        <f>338</f>
        <v>338</v>
      </c>
      <c r="D2" s="21">
        <f>3555</f>
        <v>3555</v>
      </c>
      <c r="E2" s="21">
        <f>3.4716796875</f>
        <v>3.4716796875</v>
      </c>
      <c r="G2" s="21">
        <f>313</f>
        <v>313</v>
      </c>
    </row>
    <row r="3">
      <c r="A3" s="21">
        <f>703</f>
        <v>703</v>
      </c>
      <c r="B3" s="21">
        <f>27</f>
        <v>27</v>
      </c>
      <c r="C3" s="21">
        <f>581</f>
        <v>581</v>
      </c>
      <c r="D3" s="21">
        <f>12544</f>
        <v>12544</v>
      </c>
      <c r="E3" s="21">
        <f>12.25</f>
        <v>12.25</v>
      </c>
    </row>
    <row r="4">
      <c r="A4" s="21">
        <f>1026</f>
        <v>1026</v>
      </c>
      <c r="B4" s="21">
        <f>29</f>
        <v>29</v>
      </c>
      <c r="C4" s="21">
        <f>820</f>
        <v>820</v>
      </c>
      <c r="D4" s="21">
        <f>21420</f>
        <v>21420</v>
      </c>
      <c r="E4" s="21">
        <f>20.91796875</f>
        <v>20.91796875</v>
      </c>
      <c r="G4" s="21" t="s">
        <v>5</v>
      </c>
    </row>
    <row r="5">
      <c r="A5" s="21">
        <f>1333</f>
        <v>1333</v>
      </c>
      <c r="B5" s="21">
        <f>24</f>
        <v>24</v>
      </c>
      <c r="C5" s="21">
        <f>1010</f>
        <v>1010</v>
      </c>
      <c r="D5" s="21">
        <f>23175</f>
        <v>23175</v>
      </c>
      <c r="E5" s="21">
        <f>22.6318359375</f>
        <v>22.6318359375</v>
      </c>
      <c r="G5" s="21">
        <f>175</f>
        <v>175</v>
      </c>
    </row>
    <row r="6">
      <c r="A6" s="21">
        <f>1653</f>
        <v>1653</v>
      </c>
      <c r="B6" s="21">
        <f>27</f>
        <v>27</v>
      </c>
      <c r="C6" s="21">
        <f>1190</f>
        <v>1190</v>
      </c>
      <c r="D6" s="21">
        <f>24986</f>
        <v>24986</v>
      </c>
      <c r="E6" s="21">
        <f>24.400390625</f>
        <v>24.400390625</v>
      </c>
    </row>
    <row r="7">
      <c r="A7" s="21">
        <f>1987</f>
        <v>1987</v>
      </c>
      <c r="B7" s="21">
        <f>40</f>
        <v>40</v>
      </c>
      <c r="C7" s="21">
        <f>1399</f>
        <v>1399</v>
      </c>
      <c r="D7" s="21">
        <f>29406</f>
        <v>29406</v>
      </c>
      <c r="E7" s="21">
        <f>28.716796875</f>
        <v>28.716796875</v>
      </c>
    </row>
    <row r="8">
      <c r="A8" s="21">
        <f>2325</f>
        <v>2325</v>
      </c>
      <c r="B8" s="21">
        <f>25</f>
        <v>25</v>
      </c>
      <c r="C8" s="21">
        <f>1526</f>
        <v>1526</v>
      </c>
      <c r="D8" s="21">
        <f>26202</f>
        <v>26202</v>
      </c>
      <c r="E8" s="21">
        <f>25.587890625</f>
        <v>25.587890625</v>
      </c>
    </row>
    <row r="9">
      <c r="A9" s="21">
        <f>2673</f>
        <v>2673</v>
      </c>
      <c r="B9" s="21">
        <f>32</f>
        <v>32</v>
      </c>
      <c r="C9" s="21">
        <f>1665</f>
        <v>1665</v>
      </c>
      <c r="D9" s="21">
        <f>27867</f>
        <v>27867</v>
      </c>
      <c r="E9" s="21">
        <f>27.2138671875</f>
        <v>27.2138671875</v>
      </c>
    </row>
    <row r="10">
      <c r="A10" s="21">
        <f>2977</f>
        <v>2977</v>
      </c>
      <c r="B10" s="21">
        <f>32</f>
        <v>32</v>
      </c>
      <c r="C10" s="21">
        <f>1858</f>
        <v>1858</v>
      </c>
      <c r="D10" s="21">
        <f>30672</f>
        <v>30672</v>
      </c>
      <c r="E10" s="21">
        <f>29.953125</f>
        <v>29.953125</v>
      </c>
    </row>
    <row r="11">
      <c r="A11" s="21">
        <f>3288</f>
        <v>3288</v>
      </c>
      <c r="B11" s="21">
        <f>30</f>
        <v>30</v>
      </c>
      <c r="C11" s="21">
        <f>2035</f>
        <v>2035</v>
      </c>
      <c r="D11" s="21">
        <f>31756</f>
        <v>31756</v>
      </c>
      <c r="E11" s="21">
        <f>31.01171875</f>
        <v>31.01171875</v>
      </c>
    </row>
    <row r="12">
      <c r="A12" s="21">
        <f>3575</f>
        <v>3575</v>
      </c>
      <c r="B12" s="21">
        <f>33</f>
        <v>33</v>
      </c>
      <c r="C12" s="21">
        <f>2212</f>
        <v>2212</v>
      </c>
      <c r="D12" s="21">
        <f>33036</f>
        <v>33036</v>
      </c>
      <c r="E12" s="21">
        <f>32.26171875</f>
        <v>32.26171875</v>
      </c>
      <c r="H12" s="21" t="s">
        <v>6</v>
      </c>
      <c r="I12" s="21" t="s">
        <v>7</v>
      </c>
      <c r="J12" s="21" t="s">
        <v>8</v>
      </c>
    </row>
    <row r="13">
      <c r="A13" s="21">
        <f>3844</f>
        <v>3844</v>
      </c>
      <c r="B13" s="21">
        <f t="shared" ref="B13:B25" si="0">0</f>
        <v>0</v>
      </c>
      <c r="C13" s="21">
        <f>2414</f>
        <v>2414</v>
      </c>
      <c r="D13" s="21">
        <f>34526</f>
        <v>34526</v>
      </c>
      <c r="E13" s="21">
        <f>33.716796875</f>
        <v>33.716796875</v>
      </c>
      <c r="H13" s="21">
        <v>42</v>
      </c>
      <c r="I13" s="21">
        <f>MAX(E2:E668)</f>
        <v>57.1298828125</v>
      </c>
      <c r="J13" s="21">
        <v>57</v>
      </c>
    </row>
    <row r="14">
      <c r="A14" s="21">
        <f>4161</f>
        <v>4161</v>
      </c>
      <c r="B14" s="21">
        <f t="shared" si="0"/>
        <v>0</v>
      </c>
      <c r="C14" s="21">
        <f>2574</f>
        <v>2574</v>
      </c>
      <c r="D14" s="21">
        <f>35926</f>
        <v>35926</v>
      </c>
      <c r="E14" s="21">
        <f>35.083984375</f>
        <v>35.083984375</v>
      </c>
    </row>
    <row r="15">
      <c r="A15" s="21">
        <f>4506</f>
        <v>4506</v>
      </c>
      <c r="B15" s="21">
        <f t="shared" si="0"/>
        <v>0</v>
      </c>
      <c r="C15" s="21">
        <f>2754</f>
        <v>2754</v>
      </c>
      <c r="D15" s="21">
        <f>37388</f>
        <v>37388</v>
      </c>
      <c r="E15" s="21">
        <f>36.51171875</f>
        <v>36.51171875</v>
      </c>
    </row>
    <row r="16">
      <c r="A16" s="21">
        <f>4823</f>
        <v>4823</v>
      </c>
      <c r="B16" s="21">
        <f t="shared" si="0"/>
        <v>0</v>
      </c>
      <c r="C16" s="21">
        <f>2916</f>
        <v>2916</v>
      </c>
      <c r="D16" s="21">
        <f>38302</f>
        <v>38302</v>
      </c>
      <c r="E16" s="21">
        <f>37.404296875</f>
        <v>37.404296875</v>
      </c>
    </row>
    <row r="17">
      <c r="A17" s="21">
        <f>5167</f>
        <v>5167</v>
      </c>
      <c r="B17" s="21">
        <f t="shared" si="0"/>
        <v>0</v>
      </c>
      <c r="C17" s="21">
        <f>3114</f>
        <v>3114</v>
      </c>
      <c r="D17" s="21">
        <f>39908</f>
        <v>39908</v>
      </c>
      <c r="E17" s="21">
        <f>38.97265625</f>
        <v>38.97265625</v>
      </c>
    </row>
    <row r="18">
      <c r="A18" s="21">
        <f>5498</f>
        <v>5498</v>
      </c>
      <c r="B18" s="21">
        <f t="shared" si="0"/>
        <v>0</v>
      </c>
      <c r="C18" s="21">
        <f>3269</f>
        <v>3269</v>
      </c>
      <c r="D18" s="21">
        <f>41529</f>
        <v>41529</v>
      </c>
      <c r="E18" s="21">
        <f>40.5556640625</f>
        <v>40.5556640625</v>
      </c>
    </row>
    <row r="19">
      <c r="A19" s="21">
        <f>5888</f>
        <v>5888</v>
      </c>
      <c r="B19" s="21">
        <f t="shared" si="0"/>
        <v>0</v>
      </c>
      <c r="C19" s="21">
        <f>3421</f>
        <v>3421</v>
      </c>
      <c r="D19" s="21">
        <f>42854</f>
        <v>42854</v>
      </c>
      <c r="E19" s="21">
        <f>41.849609375</f>
        <v>41.849609375</v>
      </c>
    </row>
    <row r="20">
      <c r="A20" s="21">
        <f>6219</f>
        <v>6219</v>
      </c>
      <c r="B20" s="21">
        <f t="shared" si="0"/>
        <v>0</v>
      </c>
      <c r="C20" s="21">
        <f>3571</f>
        <v>3571</v>
      </c>
      <c r="D20" s="21">
        <f>43200</f>
        <v>43200</v>
      </c>
      <c r="E20" s="21">
        <f>42.1875</f>
        <v>42.1875</v>
      </c>
    </row>
    <row r="21">
      <c r="A21" s="21">
        <f>6573</f>
        <v>6573</v>
      </c>
      <c r="B21" s="21">
        <f t="shared" si="0"/>
        <v>0</v>
      </c>
      <c r="C21" s="21">
        <f>3699</f>
        <v>3699</v>
      </c>
      <c r="D21" s="21">
        <f t="shared" ref="D21:D34" si="1">43252</f>
        <v>43252</v>
      </c>
      <c r="E21" s="21">
        <f t="shared" ref="E21:E34" si="2">42.23828125</f>
        <v>42.23828125</v>
      </c>
    </row>
    <row r="22">
      <c r="A22" s="21">
        <f>6890</f>
        <v>6890</v>
      </c>
      <c r="B22" s="21">
        <f t="shared" si="0"/>
        <v>0</v>
      </c>
      <c r="C22" s="21">
        <f>3824</f>
        <v>3824</v>
      </c>
      <c r="D22" s="21">
        <f t="shared" si="1"/>
        <v>43252</v>
      </c>
      <c r="E22" s="21">
        <f t="shared" si="2"/>
        <v>42.23828125</v>
      </c>
    </row>
    <row r="23">
      <c r="A23" s="21">
        <f>7315</f>
        <v>7315</v>
      </c>
      <c r="B23" s="21">
        <f t="shared" si="0"/>
        <v>0</v>
      </c>
      <c r="C23" s="21">
        <f>3993</f>
        <v>3993</v>
      </c>
      <c r="D23" s="21">
        <f t="shared" si="1"/>
        <v>43252</v>
      </c>
      <c r="E23" s="21">
        <f t="shared" si="2"/>
        <v>42.23828125</v>
      </c>
    </row>
    <row r="24">
      <c r="A24" s="21">
        <f>7735</f>
        <v>7735</v>
      </c>
      <c r="B24" s="21">
        <f t="shared" si="0"/>
        <v>0</v>
      </c>
      <c r="C24" s="21">
        <f>4152</f>
        <v>4152</v>
      </c>
      <c r="D24" s="21">
        <f t="shared" si="1"/>
        <v>43252</v>
      </c>
      <c r="E24" s="21">
        <f t="shared" si="2"/>
        <v>42.23828125</v>
      </c>
    </row>
    <row r="25">
      <c r="A25" s="21">
        <f>8087</f>
        <v>8087</v>
      </c>
      <c r="B25" s="21">
        <f t="shared" si="0"/>
        <v>0</v>
      </c>
      <c r="C25" s="21">
        <f>4342</f>
        <v>4342</v>
      </c>
      <c r="D25" s="21">
        <f t="shared" si="1"/>
        <v>43252</v>
      </c>
      <c r="E25" s="21">
        <f t="shared" si="2"/>
        <v>42.23828125</v>
      </c>
    </row>
    <row r="26">
      <c r="A26" s="21">
        <f>8454</f>
        <v>8454</v>
      </c>
      <c r="B26" s="21">
        <f>30</f>
        <v>30</v>
      </c>
      <c r="C26" s="21">
        <f>4529</f>
        <v>4529</v>
      </c>
      <c r="D26" s="21">
        <f t="shared" si="1"/>
        <v>43252</v>
      </c>
      <c r="E26" s="21">
        <f t="shared" si="2"/>
        <v>42.23828125</v>
      </c>
    </row>
    <row r="27">
      <c r="A27" s="21">
        <f>8769</f>
        <v>8769</v>
      </c>
      <c r="B27" s="21">
        <f>16</f>
        <v>16</v>
      </c>
      <c r="C27" s="21">
        <f>4670</f>
        <v>4670</v>
      </c>
      <c r="D27" s="21">
        <f t="shared" si="1"/>
        <v>43252</v>
      </c>
      <c r="E27" s="21">
        <f t="shared" si="2"/>
        <v>42.23828125</v>
      </c>
    </row>
    <row r="28">
      <c r="A28" s="21">
        <f>9082</f>
        <v>9082</v>
      </c>
      <c r="B28" s="21">
        <f>32</f>
        <v>32</v>
      </c>
      <c r="C28" s="21">
        <f>4859</f>
        <v>4859</v>
      </c>
      <c r="D28" s="21">
        <f t="shared" si="1"/>
        <v>43252</v>
      </c>
      <c r="E28" s="21">
        <f t="shared" si="2"/>
        <v>42.23828125</v>
      </c>
    </row>
    <row r="29">
      <c r="A29" s="21">
        <f>9366</f>
        <v>9366</v>
      </c>
      <c r="B29" s="21">
        <f>25</f>
        <v>25</v>
      </c>
      <c r="C29" s="21">
        <f>5011</f>
        <v>5011</v>
      </c>
      <c r="D29" s="21">
        <f t="shared" si="1"/>
        <v>43252</v>
      </c>
      <c r="E29" s="21">
        <f t="shared" si="2"/>
        <v>42.23828125</v>
      </c>
    </row>
    <row r="30">
      <c r="A30" s="21">
        <f>9681</f>
        <v>9681</v>
      </c>
      <c r="B30" s="21">
        <f>32</f>
        <v>32</v>
      </c>
      <c r="C30" s="21">
        <f>5200</f>
        <v>5200</v>
      </c>
      <c r="D30" s="21">
        <f t="shared" si="1"/>
        <v>43252</v>
      </c>
      <c r="E30" s="21">
        <f t="shared" si="2"/>
        <v>42.23828125</v>
      </c>
    </row>
    <row r="31">
      <c r="A31" s="21">
        <f>9965</f>
        <v>9965</v>
      </c>
      <c r="B31" s="21">
        <f>26</f>
        <v>26</v>
      </c>
      <c r="C31" s="21">
        <f>5354</f>
        <v>5354</v>
      </c>
      <c r="D31" s="21">
        <f t="shared" si="1"/>
        <v>43252</v>
      </c>
      <c r="E31" s="21">
        <f t="shared" si="2"/>
        <v>42.23828125</v>
      </c>
    </row>
    <row r="32">
      <c r="A32" s="21">
        <f>10279</f>
        <v>10279</v>
      </c>
      <c r="B32" s="21">
        <f>30</f>
        <v>30</v>
      </c>
      <c r="C32" s="21">
        <f>5548</f>
        <v>5548</v>
      </c>
      <c r="D32" s="21">
        <f t="shared" si="1"/>
        <v>43252</v>
      </c>
      <c r="E32" s="21">
        <f t="shared" si="2"/>
        <v>42.23828125</v>
      </c>
    </row>
    <row r="33">
      <c r="A33" s="21">
        <f>10578</f>
        <v>10578</v>
      </c>
      <c r="B33" s="21">
        <f>25</f>
        <v>25</v>
      </c>
      <c r="C33" s="21">
        <f>5717</f>
        <v>5717</v>
      </c>
      <c r="D33" s="21">
        <f t="shared" si="1"/>
        <v>43252</v>
      </c>
      <c r="E33" s="21">
        <f t="shared" si="2"/>
        <v>42.23828125</v>
      </c>
    </row>
    <row r="34">
      <c r="A34" s="21">
        <f>10851</f>
        <v>10851</v>
      </c>
      <c r="B34" s="21">
        <f>32</f>
        <v>32</v>
      </c>
      <c r="C34" s="21">
        <f>5874</f>
        <v>5874</v>
      </c>
      <c r="D34" s="21">
        <f t="shared" si="1"/>
        <v>43252</v>
      </c>
      <c r="E34" s="21">
        <f t="shared" si="2"/>
        <v>42.23828125</v>
      </c>
    </row>
    <row r="35">
      <c r="A35" s="21">
        <f>11135</f>
        <v>11135</v>
      </c>
      <c r="B35" s="21">
        <f>28</f>
        <v>28</v>
      </c>
      <c r="C35" s="21">
        <f>6046</f>
        <v>6046</v>
      </c>
      <c r="D35" s="21">
        <f t="shared" ref="D35:D46" si="3">43256</f>
        <v>43256</v>
      </c>
      <c r="E35" s="21">
        <f t="shared" ref="E35:E46" si="4">42.2421875</f>
        <v>42.2421875</v>
      </c>
    </row>
    <row r="36">
      <c r="A36" s="21">
        <f>11464</f>
        <v>11464</v>
      </c>
      <c r="B36" s="21">
        <f>40</f>
        <v>40</v>
      </c>
      <c r="C36" s="21">
        <f>6210</f>
        <v>6210</v>
      </c>
      <c r="D36" s="21">
        <f t="shared" si="3"/>
        <v>43256</v>
      </c>
      <c r="E36" s="21">
        <f t="shared" si="4"/>
        <v>42.2421875</v>
      </c>
    </row>
    <row r="37">
      <c r="A37" s="21">
        <f>11788</f>
        <v>11788</v>
      </c>
      <c r="B37" s="21">
        <f>31</f>
        <v>31</v>
      </c>
      <c r="C37" s="21">
        <f>6409</f>
        <v>6409</v>
      </c>
      <c r="D37" s="21">
        <f t="shared" si="3"/>
        <v>43256</v>
      </c>
      <c r="E37" s="21">
        <f t="shared" si="4"/>
        <v>42.2421875</v>
      </c>
    </row>
    <row r="38">
      <c r="A38" s="21">
        <f>12085</f>
        <v>12085</v>
      </c>
      <c r="B38" s="21">
        <f>26</f>
        <v>26</v>
      </c>
      <c r="C38" s="21">
        <f>6612</f>
        <v>6612</v>
      </c>
      <c r="D38" s="21">
        <f t="shared" si="3"/>
        <v>43256</v>
      </c>
      <c r="E38" s="21">
        <f t="shared" si="4"/>
        <v>42.2421875</v>
      </c>
    </row>
    <row r="39">
      <c r="A39" s="21">
        <f>12425</f>
        <v>12425</v>
      </c>
      <c r="B39" s="21">
        <f>22</f>
        <v>22</v>
      </c>
      <c r="C39" s="21">
        <f>6762</f>
        <v>6762</v>
      </c>
      <c r="D39" s="21">
        <f t="shared" si="3"/>
        <v>43256</v>
      </c>
      <c r="E39" s="21">
        <f t="shared" si="4"/>
        <v>42.2421875</v>
      </c>
    </row>
    <row r="40">
      <c r="A40" s="21">
        <f>12713</f>
        <v>12713</v>
      </c>
      <c r="B40" s="21">
        <f>13</f>
        <v>13</v>
      </c>
      <c r="C40" s="21">
        <f>6905</f>
        <v>6905</v>
      </c>
      <c r="D40" s="21">
        <f t="shared" si="3"/>
        <v>43256</v>
      </c>
      <c r="E40" s="21">
        <f t="shared" si="4"/>
        <v>42.2421875</v>
      </c>
    </row>
    <row r="41">
      <c r="A41" s="21">
        <f>13008</f>
        <v>13008</v>
      </c>
      <c r="B41" s="21">
        <f>14</f>
        <v>14</v>
      </c>
      <c r="C41" s="21">
        <f>7121</f>
        <v>7121</v>
      </c>
      <c r="D41" s="21">
        <f t="shared" si="3"/>
        <v>43256</v>
      </c>
      <c r="E41" s="21">
        <f t="shared" si="4"/>
        <v>42.2421875</v>
      </c>
    </row>
    <row r="42">
      <c r="A42" s="21">
        <f>13314</f>
        <v>13314</v>
      </c>
      <c r="B42" s="21">
        <f>15</f>
        <v>15</v>
      </c>
      <c r="C42" s="21">
        <f>7305</f>
        <v>7305</v>
      </c>
      <c r="D42" s="21">
        <f t="shared" si="3"/>
        <v>43256</v>
      </c>
      <c r="E42" s="21">
        <f t="shared" si="4"/>
        <v>42.2421875</v>
      </c>
    </row>
    <row r="43">
      <c r="A43" s="21">
        <f>13630</f>
        <v>13630</v>
      </c>
      <c r="B43" s="21">
        <f>13</f>
        <v>13</v>
      </c>
      <c r="C43" s="21">
        <f>7508</f>
        <v>7508</v>
      </c>
      <c r="D43" s="21">
        <f t="shared" si="3"/>
        <v>43256</v>
      </c>
      <c r="E43" s="21">
        <f t="shared" si="4"/>
        <v>42.2421875</v>
      </c>
    </row>
    <row r="44">
      <c r="A44" s="21">
        <f>13981</f>
        <v>13981</v>
      </c>
      <c r="B44" s="21">
        <f>16</f>
        <v>16</v>
      </c>
      <c r="C44" s="21">
        <f>7709</f>
        <v>7709</v>
      </c>
      <c r="D44" s="21">
        <f t="shared" si="3"/>
        <v>43256</v>
      </c>
      <c r="E44" s="21">
        <f t="shared" si="4"/>
        <v>42.2421875</v>
      </c>
    </row>
    <row r="45">
      <c r="A45" s="21">
        <f>14324</f>
        <v>14324</v>
      </c>
      <c r="B45" s="21">
        <f>12</f>
        <v>12</v>
      </c>
      <c r="C45" s="21">
        <f>7906</f>
        <v>7906</v>
      </c>
      <c r="D45" s="21">
        <f t="shared" si="3"/>
        <v>43256</v>
      </c>
      <c r="E45" s="21">
        <f t="shared" si="4"/>
        <v>42.2421875</v>
      </c>
    </row>
    <row r="46">
      <c r="A46" s="21">
        <f>14703</f>
        <v>14703</v>
      </c>
      <c r="B46" s="21">
        <f>16</f>
        <v>16</v>
      </c>
      <c r="C46" s="21">
        <f>8079</f>
        <v>8079</v>
      </c>
      <c r="D46" s="21">
        <f t="shared" si="3"/>
        <v>43256</v>
      </c>
      <c r="E46" s="21">
        <f t="shared" si="4"/>
        <v>42.2421875</v>
      </c>
    </row>
    <row r="47">
      <c r="A47" s="21">
        <f>15074</f>
        <v>15074</v>
      </c>
      <c r="B47" s="21">
        <f>19</f>
        <v>19</v>
      </c>
      <c r="C47" s="21">
        <f>8253</f>
        <v>8253</v>
      </c>
      <c r="D47" s="21">
        <f>43420</f>
        <v>43420</v>
      </c>
      <c r="E47" s="21">
        <f>42.40234375</f>
        <v>42.40234375</v>
      </c>
    </row>
    <row r="48">
      <c r="A48" s="21">
        <f>15409</f>
        <v>15409</v>
      </c>
      <c r="B48" s="21">
        <f>12</f>
        <v>12</v>
      </c>
      <c r="C48" s="21">
        <f>8462</f>
        <v>8462</v>
      </c>
      <c r="D48" s="21">
        <f>44211</f>
        <v>44211</v>
      </c>
      <c r="E48" s="21">
        <f>43.1748046875</f>
        <v>43.1748046875</v>
      </c>
    </row>
    <row r="49">
      <c r="A49" s="21">
        <f>15747</f>
        <v>15747</v>
      </c>
      <c r="B49" s="21">
        <f>12</f>
        <v>12</v>
      </c>
      <c r="C49" s="21">
        <f>8615</f>
        <v>8615</v>
      </c>
      <c r="D49" s="21">
        <f>44297</f>
        <v>44297</v>
      </c>
      <c r="E49" s="21">
        <f>43.2587890625</f>
        <v>43.2587890625</v>
      </c>
    </row>
    <row r="50">
      <c r="A50" s="21">
        <f>16106</f>
        <v>16106</v>
      </c>
      <c r="B50" s="21">
        <f>14</f>
        <v>14</v>
      </c>
      <c r="C50" s="21">
        <f>8825</f>
        <v>8825</v>
      </c>
      <c r="D50" s="21">
        <f>44969</f>
        <v>44969</v>
      </c>
      <c r="E50" s="21">
        <f>43.9150390625</f>
        <v>43.9150390625</v>
      </c>
    </row>
    <row r="51">
      <c r="A51" s="21">
        <f>16471</f>
        <v>16471</v>
      </c>
      <c r="B51" s="21">
        <f>18</f>
        <v>18</v>
      </c>
      <c r="C51" s="21">
        <f>9014</f>
        <v>9014</v>
      </c>
      <c r="D51" s="21">
        <f>45617</f>
        <v>45617</v>
      </c>
      <c r="E51" s="21">
        <f>44.5478515625</f>
        <v>44.5478515625</v>
      </c>
    </row>
    <row r="52">
      <c r="A52" s="21">
        <f>16829</f>
        <v>16829</v>
      </c>
      <c r="B52" s="21">
        <f>17</f>
        <v>17</v>
      </c>
      <c r="C52" s="21">
        <f>9193</f>
        <v>9193</v>
      </c>
      <c r="D52" s="21">
        <f>46694</f>
        <v>46694</v>
      </c>
      <c r="E52" s="21">
        <f>45.599609375</f>
        <v>45.599609375</v>
      </c>
    </row>
    <row r="53">
      <c r="A53" s="21">
        <f>17179</f>
        <v>17179</v>
      </c>
      <c r="B53" s="21">
        <f>19</f>
        <v>19</v>
      </c>
      <c r="C53" s="21">
        <f>9377</f>
        <v>9377</v>
      </c>
      <c r="D53" s="21">
        <f>48017</f>
        <v>48017</v>
      </c>
      <c r="E53" s="21">
        <f>46.8916015625</f>
        <v>46.8916015625</v>
      </c>
    </row>
    <row r="54">
      <c r="A54" s="21">
        <f>17471</f>
        <v>17471</v>
      </c>
      <c r="B54" s="21">
        <f>28</f>
        <v>28</v>
      </c>
      <c r="C54" s="21">
        <f>9546</f>
        <v>9546</v>
      </c>
      <c r="D54" s="21">
        <f>48645</f>
        <v>48645</v>
      </c>
      <c r="E54" s="21">
        <f>47.5048828125</f>
        <v>47.5048828125</v>
      </c>
    </row>
    <row r="55">
      <c r="A55" s="21">
        <f>17761</f>
        <v>17761</v>
      </c>
      <c r="B55" s="21">
        <f>32</f>
        <v>32</v>
      </c>
      <c r="C55" s="21">
        <f>9690</f>
        <v>9690</v>
      </c>
      <c r="D55" s="21">
        <f>49353</f>
        <v>49353</v>
      </c>
      <c r="E55" s="21">
        <f>48.1962890625</f>
        <v>48.1962890625</v>
      </c>
    </row>
    <row r="56">
      <c r="A56" s="21">
        <f>18065</f>
        <v>18065</v>
      </c>
      <c r="B56" s="21">
        <f>44</f>
        <v>44</v>
      </c>
      <c r="C56" s="21">
        <f>9828</f>
        <v>9828</v>
      </c>
      <c r="D56" s="21">
        <f>50473</f>
        <v>50473</v>
      </c>
      <c r="E56" s="21">
        <f>49.2900390625</f>
        <v>49.2900390625</v>
      </c>
    </row>
    <row r="57">
      <c r="A57" s="21">
        <f>18391</f>
        <v>18391</v>
      </c>
      <c r="B57" s="21">
        <f>20</f>
        <v>20</v>
      </c>
      <c r="C57" s="21">
        <f>9965</f>
        <v>9965</v>
      </c>
      <c r="D57" s="21">
        <f>50505</f>
        <v>50505</v>
      </c>
      <c r="E57" s="21">
        <f>49.3212890625</f>
        <v>49.3212890625</v>
      </c>
    </row>
    <row r="58">
      <c r="A58" s="21">
        <f>18710</f>
        <v>18710</v>
      </c>
      <c r="B58" s="21">
        <f>12</f>
        <v>12</v>
      </c>
      <c r="C58" s="21">
        <f>10130</f>
        <v>10130</v>
      </c>
      <c r="D58" s="21">
        <f>50657</f>
        <v>50657</v>
      </c>
      <c r="E58" s="21">
        <f>49.4697265625</f>
        <v>49.4697265625</v>
      </c>
    </row>
    <row r="59">
      <c r="A59" s="21">
        <f>19050</f>
        <v>19050</v>
      </c>
      <c r="B59" s="21">
        <f>15</f>
        <v>15</v>
      </c>
      <c r="C59" s="21">
        <f>10290</f>
        <v>10290</v>
      </c>
      <c r="D59" s="21">
        <f>50793</f>
        <v>50793</v>
      </c>
      <c r="E59" s="21">
        <f>49.6025390625</f>
        <v>49.6025390625</v>
      </c>
    </row>
    <row r="60">
      <c r="A60" s="21">
        <f>19376</f>
        <v>19376</v>
      </c>
      <c r="B60" s="21">
        <f>18</f>
        <v>18</v>
      </c>
      <c r="C60" s="21">
        <f>10466</f>
        <v>10466</v>
      </c>
      <c r="D60" s="21">
        <f>51149</f>
        <v>51149</v>
      </c>
      <c r="E60" s="21">
        <f>49.9501953125</f>
        <v>49.9501953125</v>
      </c>
    </row>
    <row r="61">
      <c r="A61" s="21">
        <f>19679</f>
        <v>19679</v>
      </c>
      <c r="B61" s="21">
        <f>11</f>
        <v>11</v>
      </c>
      <c r="C61" s="21">
        <f>10656</f>
        <v>10656</v>
      </c>
      <c r="D61" s="21">
        <f>51466</f>
        <v>51466</v>
      </c>
      <c r="E61" s="21">
        <f>50.259765625</f>
        <v>50.259765625</v>
      </c>
    </row>
    <row r="62">
      <c r="A62" s="21">
        <f>20007</f>
        <v>20007</v>
      </c>
      <c r="B62" s="21">
        <f>13</f>
        <v>13</v>
      </c>
      <c r="C62" s="21">
        <f>10829</f>
        <v>10829</v>
      </c>
      <c r="D62" s="21">
        <f>51854</f>
        <v>51854</v>
      </c>
      <c r="E62" s="21">
        <f>50.638671875</f>
        <v>50.638671875</v>
      </c>
    </row>
    <row r="63">
      <c r="A63" s="21">
        <f>20373</f>
        <v>20373</v>
      </c>
      <c r="B63" s="21">
        <f>14</f>
        <v>14</v>
      </c>
      <c r="C63" s="21">
        <f>10992</f>
        <v>10992</v>
      </c>
      <c r="D63" s="21">
        <f>51866</f>
        <v>51866</v>
      </c>
      <c r="E63" s="21">
        <f>50.650390625</f>
        <v>50.650390625</v>
      </c>
    </row>
    <row r="64">
      <c r="A64" s="21">
        <f>20716</f>
        <v>20716</v>
      </c>
      <c r="B64" s="21">
        <f>18</f>
        <v>18</v>
      </c>
      <c r="C64" s="21">
        <f>11171</f>
        <v>11171</v>
      </c>
      <c r="D64" s="21">
        <f>52002</f>
        <v>52002</v>
      </c>
      <c r="E64" s="21">
        <f>50.783203125</f>
        <v>50.783203125</v>
      </c>
    </row>
    <row r="65">
      <c r="A65" s="21">
        <f>21084</f>
        <v>21084</v>
      </c>
      <c r="B65" s="21">
        <f>20</f>
        <v>20</v>
      </c>
      <c r="C65" s="21">
        <f>11377</f>
        <v>11377</v>
      </c>
      <c r="D65" s="21">
        <f>52262</f>
        <v>52262</v>
      </c>
      <c r="E65" s="21">
        <f>51.037109375</f>
        <v>51.037109375</v>
      </c>
    </row>
    <row r="66">
      <c r="A66" s="21">
        <f>21445</f>
        <v>21445</v>
      </c>
      <c r="B66" s="21">
        <f>19</f>
        <v>19</v>
      </c>
      <c r="C66" s="21">
        <f>11544</f>
        <v>11544</v>
      </c>
      <c r="D66" s="21">
        <f>52499</f>
        <v>52499</v>
      </c>
      <c r="E66" s="21">
        <f>51.2685546875</f>
        <v>51.2685546875</v>
      </c>
    </row>
    <row r="67">
      <c r="A67" s="21">
        <f>21750</f>
        <v>21750</v>
      </c>
      <c r="B67" s="21">
        <f>12</f>
        <v>12</v>
      </c>
      <c r="C67" s="21">
        <f>11718</f>
        <v>11718</v>
      </c>
      <c r="D67" s="21">
        <f>52654</f>
        <v>52654</v>
      </c>
      <c r="E67" s="21">
        <f>51.419921875</f>
        <v>51.419921875</v>
      </c>
    </row>
    <row r="68">
      <c r="A68" s="21">
        <f>22072</f>
        <v>22072</v>
      </c>
      <c r="B68" s="21">
        <f>14</f>
        <v>14</v>
      </c>
      <c r="C68" s="21">
        <f>11927</f>
        <v>11927</v>
      </c>
      <c r="D68" s="21">
        <f>52767</f>
        <v>52767</v>
      </c>
      <c r="E68" s="21">
        <f>51.5302734375</f>
        <v>51.5302734375</v>
      </c>
    </row>
    <row r="69">
      <c r="A69" s="21">
        <f>22361</f>
        <v>22361</v>
      </c>
      <c r="B69" s="21">
        <f>16</f>
        <v>16</v>
      </c>
      <c r="C69" s="21">
        <f>12103</f>
        <v>12103</v>
      </c>
      <c r="D69" s="21">
        <f>52926</f>
        <v>52926</v>
      </c>
      <c r="E69" s="21">
        <f>51.685546875</f>
        <v>51.685546875</v>
      </c>
    </row>
    <row r="70">
      <c r="A70" s="21">
        <f>22666</f>
        <v>22666</v>
      </c>
      <c r="B70" s="21">
        <f>16</f>
        <v>16</v>
      </c>
      <c r="C70" s="21">
        <f>12270</f>
        <v>12270</v>
      </c>
      <c r="D70" s="21">
        <f>53128</f>
        <v>53128</v>
      </c>
      <c r="E70" s="21">
        <f>51.8828125</f>
        <v>51.8828125</v>
      </c>
    </row>
    <row r="71">
      <c r="A71" s="21">
        <f>22947</f>
        <v>22947</v>
      </c>
      <c r="B71" s="21">
        <f>21</f>
        <v>21</v>
      </c>
      <c r="C71" s="21">
        <f>12435</f>
        <v>12435</v>
      </c>
      <c r="D71" s="21">
        <f>53216</f>
        <v>53216</v>
      </c>
      <c r="E71" s="21">
        <f>51.96875</f>
        <v>51.96875</v>
      </c>
    </row>
    <row r="72">
      <c r="A72" s="21">
        <f>23244</f>
        <v>23244</v>
      </c>
      <c r="B72" s="21">
        <f>19</f>
        <v>19</v>
      </c>
      <c r="C72" s="21">
        <f>12573</f>
        <v>12573</v>
      </c>
      <c r="D72" s="21">
        <f>53240</f>
        <v>53240</v>
      </c>
      <c r="E72" s="21">
        <f>51.9921875</f>
        <v>51.9921875</v>
      </c>
    </row>
    <row r="73">
      <c r="A73" s="21">
        <f>23561</f>
        <v>23561</v>
      </c>
      <c r="B73" s="21">
        <f>17</f>
        <v>17</v>
      </c>
      <c r="C73" s="21">
        <f>12761</f>
        <v>12761</v>
      </c>
      <c r="D73" s="21">
        <f>53268</f>
        <v>53268</v>
      </c>
      <c r="E73" s="21">
        <f>52.01953125</f>
        <v>52.01953125</v>
      </c>
    </row>
    <row r="74">
      <c r="A74" s="21">
        <f>23892</f>
        <v>23892</v>
      </c>
      <c r="B74" s="21">
        <f>18</f>
        <v>18</v>
      </c>
      <c r="C74" s="21">
        <f>12906</f>
        <v>12906</v>
      </c>
      <c r="D74" s="21">
        <f>53296</f>
        <v>53296</v>
      </c>
      <c r="E74" s="21">
        <f>52.046875</f>
        <v>52.046875</v>
      </c>
    </row>
    <row r="75">
      <c r="A75" s="21">
        <f>24209</f>
        <v>24209</v>
      </c>
      <c r="B75" s="21">
        <f>15</f>
        <v>15</v>
      </c>
      <c r="C75" s="21">
        <f>13084</f>
        <v>13084</v>
      </c>
      <c r="D75" s="21">
        <f>53320</f>
        <v>53320</v>
      </c>
      <c r="E75" s="21">
        <f>52.0703125</f>
        <v>52.0703125</v>
      </c>
    </row>
    <row r="76">
      <c r="A76" s="21">
        <f>24521</f>
        <v>24521</v>
      </c>
      <c r="B76" s="21">
        <f>16</f>
        <v>16</v>
      </c>
      <c r="C76" s="21">
        <f>13247</f>
        <v>13247</v>
      </c>
      <c r="D76" s="21">
        <f>53344</f>
        <v>53344</v>
      </c>
      <c r="E76" s="21">
        <f>52.09375</f>
        <v>52.09375</v>
      </c>
    </row>
    <row r="77">
      <c r="A77" s="21">
        <f>24803</f>
        <v>24803</v>
      </c>
      <c r="B77" s="21">
        <f>14</f>
        <v>14</v>
      </c>
      <c r="C77" s="21">
        <f>13456</f>
        <v>13456</v>
      </c>
      <c r="D77" s="21">
        <f>53381</f>
        <v>53381</v>
      </c>
      <c r="E77" s="21">
        <f>52.1298828125</f>
        <v>52.1298828125</v>
      </c>
    </row>
    <row r="78">
      <c r="A78" s="21">
        <f>25107</f>
        <v>25107</v>
      </c>
      <c r="B78" s="21">
        <f>14</f>
        <v>14</v>
      </c>
      <c r="C78" s="21">
        <f>13647</f>
        <v>13647</v>
      </c>
      <c r="D78" s="21">
        <f>53408</f>
        <v>53408</v>
      </c>
      <c r="E78" s="21">
        <f>52.15625</f>
        <v>52.15625</v>
      </c>
    </row>
    <row r="79">
      <c r="A79" s="21">
        <f>25410</f>
        <v>25410</v>
      </c>
      <c r="B79" s="21">
        <f>15</f>
        <v>15</v>
      </c>
      <c r="C79" s="21">
        <f>13830</f>
        <v>13830</v>
      </c>
      <c r="D79" s="21">
        <f>53440</f>
        <v>53440</v>
      </c>
      <c r="E79" s="21">
        <f>52.1875</f>
        <v>52.1875</v>
      </c>
    </row>
    <row r="80">
      <c r="A80" s="21">
        <f>25743</f>
        <v>25743</v>
      </c>
      <c r="B80" s="21">
        <f>17</f>
        <v>17</v>
      </c>
      <c r="C80" s="21">
        <f>14032</f>
        <v>14032</v>
      </c>
      <c r="D80" s="21">
        <f>53522</f>
        <v>53522</v>
      </c>
      <c r="E80" s="21">
        <f>52.267578125</f>
        <v>52.267578125</v>
      </c>
    </row>
    <row r="81">
      <c r="A81" s="21">
        <f>26023</f>
        <v>26023</v>
      </c>
      <c r="B81" s="21">
        <f>17</f>
        <v>17</v>
      </c>
      <c r="C81" s="21">
        <f>14212</f>
        <v>14212</v>
      </c>
      <c r="D81" s="21">
        <f>53546</f>
        <v>53546</v>
      </c>
      <c r="E81" s="21">
        <f>52.291015625</f>
        <v>52.291015625</v>
      </c>
    </row>
    <row r="82">
      <c r="A82" s="21">
        <f>26354</f>
        <v>26354</v>
      </c>
      <c r="B82" s="21">
        <f>17</f>
        <v>17</v>
      </c>
      <c r="C82" s="21">
        <f>14400</f>
        <v>14400</v>
      </c>
      <c r="D82" s="21">
        <f>53587</f>
        <v>53587</v>
      </c>
      <c r="E82" s="21">
        <f>52.3310546875</f>
        <v>52.3310546875</v>
      </c>
    </row>
    <row r="83">
      <c r="A83" s="21">
        <f>26637</f>
        <v>26637</v>
      </c>
      <c r="B83" s="21">
        <f>17</f>
        <v>17</v>
      </c>
      <c r="C83" s="21">
        <f>14583</f>
        <v>14583</v>
      </c>
      <c r="D83" s="21">
        <f>53610</f>
        <v>53610</v>
      </c>
      <c r="E83" s="21">
        <f>52.353515625</f>
        <v>52.353515625</v>
      </c>
    </row>
    <row r="84">
      <c r="A84" s="21">
        <f>26950</f>
        <v>26950</v>
      </c>
      <c r="B84" s="21">
        <f>17</f>
        <v>17</v>
      </c>
      <c r="C84" s="21">
        <f>14772</f>
        <v>14772</v>
      </c>
      <c r="D84" s="21">
        <f>53642</f>
        <v>53642</v>
      </c>
      <c r="E84" s="21">
        <f>52.384765625</f>
        <v>52.384765625</v>
      </c>
    </row>
    <row r="85">
      <c r="A85" s="21">
        <f>27248</f>
        <v>27248</v>
      </c>
      <c r="B85" s="21">
        <f>20</f>
        <v>20</v>
      </c>
      <c r="C85" s="21">
        <f>14960</f>
        <v>14960</v>
      </c>
      <c r="D85" s="21">
        <f>53670</f>
        <v>53670</v>
      </c>
      <c r="E85" s="21">
        <f>52.412109375</f>
        <v>52.412109375</v>
      </c>
    </row>
    <row r="86">
      <c r="A86" s="21">
        <f>27560</f>
        <v>27560</v>
      </c>
      <c r="B86" s="21">
        <f>18</f>
        <v>18</v>
      </c>
      <c r="C86" s="21">
        <f>15189</f>
        <v>15189</v>
      </c>
      <c r="D86" s="21">
        <f>53712</f>
        <v>53712</v>
      </c>
      <c r="E86" s="21">
        <f>52.453125</f>
        <v>52.453125</v>
      </c>
    </row>
    <row r="87">
      <c r="A87" s="21">
        <f>27874</f>
        <v>27874</v>
      </c>
      <c r="B87" s="21">
        <f>13</f>
        <v>13</v>
      </c>
      <c r="C87" s="21">
        <f>15386</f>
        <v>15386</v>
      </c>
      <c r="D87" s="21">
        <f>53738</f>
        <v>53738</v>
      </c>
      <c r="E87" s="21">
        <f>52.478515625</f>
        <v>52.478515625</v>
      </c>
    </row>
    <row r="88">
      <c r="A88" s="21">
        <f>28182</f>
        <v>28182</v>
      </c>
      <c r="B88" s="21">
        <f>17</f>
        <v>17</v>
      </c>
      <c r="C88" s="21">
        <f>15574</f>
        <v>15574</v>
      </c>
      <c r="D88" s="21">
        <f>53770</f>
        <v>53770</v>
      </c>
      <c r="E88" s="21">
        <f>52.509765625</f>
        <v>52.509765625</v>
      </c>
    </row>
    <row r="89">
      <c r="A89" s="21">
        <f>28511</f>
        <v>28511</v>
      </c>
      <c r="B89" s="21">
        <f>13</f>
        <v>13</v>
      </c>
      <c r="C89" s="21">
        <f>15768</f>
        <v>15768</v>
      </c>
      <c r="D89" s="21">
        <f>53798</f>
        <v>53798</v>
      </c>
      <c r="E89" s="21">
        <f>52.537109375</f>
        <v>52.537109375</v>
      </c>
    </row>
    <row r="90">
      <c r="A90" s="21">
        <f>28852</f>
        <v>28852</v>
      </c>
      <c r="B90" s="21">
        <f>17</f>
        <v>17</v>
      </c>
      <c r="C90" s="21">
        <f>15953</f>
        <v>15953</v>
      </c>
      <c r="D90" s="21">
        <f>53830</f>
        <v>53830</v>
      </c>
      <c r="E90" s="21">
        <f>52.568359375</f>
        <v>52.568359375</v>
      </c>
    </row>
    <row r="91">
      <c r="A91" s="21">
        <f>29176</f>
        <v>29176</v>
      </c>
      <c r="B91" s="21">
        <f>17</f>
        <v>17</v>
      </c>
      <c r="C91" s="21">
        <f>16166</f>
        <v>16166</v>
      </c>
      <c r="D91" s="21">
        <f>53866</f>
        <v>53866</v>
      </c>
      <c r="E91" s="21">
        <f>52.603515625</f>
        <v>52.603515625</v>
      </c>
    </row>
    <row r="92">
      <c r="A92" s="21">
        <f>29458</f>
        <v>29458</v>
      </c>
      <c r="B92" s="21">
        <f>18</f>
        <v>18</v>
      </c>
      <c r="C92" s="21">
        <f>16364</f>
        <v>16364</v>
      </c>
      <c r="D92" s="21">
        <f>53894</f>
        <v>53894</v>
      </c>
      <c r="E92" s="21">
        <f>52.630859375</f>
        <v>52.630859375</v>
      </c>
    </row>
    <row r="93">
      <c r="A93" s="21">
        <f>29788</f>
        <v>29788</v>
      </c>
      <c r="B93" s="21">
        <f>14</f>
        <v>14</v>
      </c>
      <c r="C93" s="21">
        <f>16570</f>
        <v>16570</v>
      </c>
      <c r="D93" s="21">
        <f>53927</f>
        <v>53927</v>
      </c>
      <c r="E93" s="21">
        <f>52.6630859375</f>
        <v>52.6630859375</v>
      </c>
    </row>
    <row r="94">
      <c r="A94" s="21">
        <f>30107</f>
        <v>30107</v>
      </c>
      <c r="B94" s="21">
        <f>16</f>
        <v>16</v>
      </c>
      <c r="C94" s="21">
        <f>16756</f>
        <v>16756</v>
      </c>
      <c r="D94" s="21">
        <f>53958</f>
        <v>53958</v>
      </c>
      <c r="E94" s="21">
        <f>52.693359375</f>
        <v>52.693359375</v>
      </c>
    </row>
    <row r="95">
      <c r="A95" s="21">
        <f>30433</f>
        <v>30433</v>
      </c>
      <c r="B95" s="21">
        <f>16</f>
        <v>16</v>
      </c>
      <c r="C95" s="21">
        <f>16983</f>
        <v>16983</v>
      </c>
      <c r="D95" s="21">
        <f>53996</f>
        <v>53996</v>
      </c>
      <c r="E95" s="21">
        <f>52.73046875</f>
        <v>52.73046875</v>
      </c>
    </row>
    <row r="96">
      <c r="A96" s="21">
        <f>30765</f>
        <v>30765</v>
      </c>
      <c r="B96" s="21">
        <f>18</f>
        <v>18</v>
      </c>
      <c r="C96" s="21">
        <f>17164</f>
        <v>17164</v>
      </c>
      <c r="D96" s="21">
        <f>54018</f>
        <v>54018</v>
      </c>
      <c r="E96" s="21">
        <f>52.751953125</f>
        <v>52.751953125</v>
      </c>
    </row>
    <row r="97">
      <c r="A97" s="21">
        <f>31091</f>
        <v>31091</v>
      </c>
      <c r="B97" s="21">
        <f>17</f>
        <v>17</v>
      </c>
      <c r="C97" s="21">
        <f>17314</f>
        <v>17314</v>
      </c>
      <c r="D97" s="21">
        <f>54190</f>
        <v>54190</v>
      </c>
      <c r="E97" s="21">
        <f>52.919921875</f>
        <v>52.919921875</v>
      </c>
    </row>
    <row r="98">
      <c r="A98" s="21">
        <f>31418</f>
        <v>31418</v>
      </c>
      <c r="B98" s="21">
        <f>16</f>
        <v>16</v>
      </c>
      <c r="C98" s="21">
        <f>17445</f>
        <v>17445</v>
      </c>
      <c r="D98" s="21">
        <f>54322</f>
        <v>54322</v>
      </c>
      <c r="E98" s="21">
        <f>53.048828125</f>
        <v>53.048828125</v>
      </c>
    </row>
    <row r="99">
      <c r="A99" s="21">
        <f>31698</f>
        <v>31698</v>
      </c>
      <c r="B99" s="21">
        <f>13</f>
        <v>13</v>
      </c>
      <c r="C99" s="21">
        <f>17619</f>
        <v>17619</v>
      </c>
      <c r="D99" s="21">
        <f>54406</f>
        <v>54406</v>
      </c>
      <c r="E99" s="21">
        <f>53.130859375</f>
        <v>53.130859375</v>
      </c>
    </row>
    <row r="100">
      <c r="A100" s="21">
        <f>31975</f>
        <v>31975</v>
      </c>
      <c r="B100" s="21">
        <f>15</f>
        <v>15</v>
      </c>
      <c r="C100" s="21">
        <f>17822</f>
        <v>17822</v>
      </c>
      <c r="D100" s="21">
        <f>54534</f>
        <v>54534</v>
      </c>
      <c r="E100" s="21">
        <f>53.255859375</f>
        <v>53.255859375</v>
      </c>
    </row>
    <row r="101">
      <c r="A101" s="21">
        <f>32273</f>
        <v>32273</v>
      </c>
      <c r="B101" s="21">
        <f>14</f>
        <v>14</v>
      </c>
      <c r="C101" s="21">
        <f>17990</f>
        <v>17990</v>
      </c>
      <c r="D101" s="21">
        <f>54686</f>
        <v>54686</v>
      </c>
      <c r="E101" s="21">
        <f>53.404296875</f>
        <v>53.404296875</v>
      </c>
    </row>
    <row r="102">
      <c r="A102" s="21">
        <f>32596</f>
        <v>32596</v>
      </c>
      <c r="B102" s="21">
        <f>18</f>
        <v>18</v>
      </c>
      <c r="C102" s="21">
        <f>18165</f>
        <v>18165</v>
      </c>
      <c r="D102" s="21">
        <f>54848</f>
        <v>54848</v>
      </c>
      <c r="E102" s="21">
        <f>53.5625</f>
        <v>53.5625</v>
      </c>
    </row>
    <row r="103">
      <c r="A103" s="21">
        <f>32888</f>
        <v>32888</v>
      </c>
      <c r="B103" s="21">
        <f>13</f>
        <v>13</v>
      </c>
      <c r="C103" s="21">
        <f>18350</f>
        <v>18350</v>
      </c>
      <c r="D103" s="21">
        <f>54937</f>
        <v>54937</v>
      </c>
      <c r="E103" s="21">
        <f>53.6494140625</f>
        <v>53.6494140625</v>
      </c>
    </row>
    <row r="104">
      <c r="A104" s="21">
        <f>33182</f>
        <v>33182</v>
      </c>
      <c r="B104" s="21">
        <f>12</f>
        <v>12</v>
      </c>
      <c r="C104" s="21">
        <f>18541</f>
        <v>18541</v>
      </c>
      <c r="D104" s="21">
        <f>55039</f>
        <v>55039</v>
      </c>
      <c r="E104" s="21">
        <f>53.7490234375</f>
        <v>53.7490234375</v>
      </c>
    </row>
    <row r="105">
      <c r="A105" s="21">
        <f>33479</f>
        <v>33479</v>
      </c>
      <c r="B105" s="21">
        <f>13</f>
        <v>13</v>
      </c>
      <c r="C105" s="21">
        <f>18742</f>
        <v>18742</v>
      </c>
      <c r="D105" s="21">
        <f>55041</f>
        <v>55041</v>
      </c>
      <c r="E105" s="21">
        <f>53.7509765625</f>
        <v>53.7509765625</v>
      </c>
    </row>
    <row r="106">
      <c r="A106" s="21">
        <f>33779</f>
        <v>33779</v>
      </c>
      <c r="B106" s="21">
        <f>21</f>
        <v>21</v>
      </c>
      <c r="C106" s="21">
        <f>18909</f>
        <v>18909</v>
      </c>
      <c r="D106" s="21">
        <f>55041</f>
        <v>55041</v>
      </c>
      <c r="E106" s="21">
        <f>53.7509765625</f>
        <v>53.7509765625</v>
      </c>
    </row>
    <row r="107">
      <c r="A107" s="21">
        <f>34092</f>
        <v>34092</v>
      </c>
      <c r="B107" s="21">
        <f>17</f>
        <v>17</v>
      </c>
      <c r="C107" s="21">
        <f>19076</f>
        <v>19076</v>
      </c>
      <c r="D107" s="21">
        <f>55021</f>
        <v>55021</v>
      </c>
      <c r="E107" s="21">
        <f>53.7314453125</f>
        <v>53.7314453125</v>
      </c>
    </row>
    <row r="108">
      <c r="A108" s="21">
        <f>34412</f>
        <v>34412</v>
      </c>
      <c r="B108" s="21">
        <f>17</f>
        <v>17</v>
      </c>
      <c r="C108" s="21">
        <f>19260</f>
        <v>19260</v>
      </c>
      <c r="D108" s="21">
        <f>55029</f>
        <v>55029</v>
      </c>
      <c r="E108" s="21">
        <f>53.7392578125</f>
        <v>53.7392578125</v>
      </c>
    </row>
    <row r="109">
      <c r="A109" s="21">
        <f>34725</f>
        <v>34725</v>
      </c>
      <c r="B109" s="21">
        <f>15</f>
        <v>15</v>
      </c>
      <c r="C109" s="21">
        <f>19439</f>
        <v>19439</v>
      </c>
      <c r="D109" s="21">
        <f>55029</f>
        <v>55029</v>
      </c>
      <c r="E109" s="21">
        <f>53.7392578125</f>
        <v>53.7392578125</v>
      </c>
    </row>
    <row r="110">
      <c r="A110" s="21">
        <f>35037</f>
        <v>35037</v>
      </c>
      <c r="B110" s="21">
        <f>16</f>
        <v>16</v>
      </c>
      <c r="C110" s="21">
        <f>19573</f>
        <v>19573</v>
      </c>
      <c r="D110" s="21">
        <f>55029</f>
        <v>55029</v>
      </c>
      <c r="E110" s="21">
        <f>53.7392578125</f>
        <v>53.7392578125</v>
      </c>
    </row>
    <row r="111">
      <c r="A111" s="21">
        <f>35371</f>
        <v>35371</v>
      </c>
      <c r="B111" s="21">
        <f>18</f>
        <v>18</v>
      </c>
      <c r="C111" s="21">
        <f>19782</f>
        <v>19782</v>
      </c>
      <c r="D111" s="21">
        <f>55123</f>
        <v>55123</v>
      </c>
      <c r="E111" s="21">
        <f>53.8310546875</f>
        <v>53.8310546875</v>
      </c>
    </row>
    <row r="112">
      <c r="A112" s="21">
        <f>35713</f>
        <v>35713</v>
      </c>
      <c r="B112" s="21">
        <f>18</f>
        <v>18</v>
      </c>
      <c r="C112" s="21">
        <f>19931</f>
        <v>19931</v>
      </c>
      <c r="D112" s="21">
        <f>55121</f>
        <v>55121</v>
      </c>
      <c r="E112" s="21">
        <f>53.8291015625</f>
        <v>53.8291015625</v>
      </c>
    </row>
    <row r="113">
      <c r="A113" s="21">
        <f>36019</f>
        <v>36019</v>
      </c>
      <c r="B113" s="21">
        <f>14</f>
        <v>14</v>
      </c>
      <c r="C113" s="21">
        <f>20160</f>
        <v>20160</v>
      </c>
      <c r="D113" s="21">
        <f>55123</f>
        <v>55123</v>
      </c>
      <c r="E113" s="21">
        <f>53.8310546875</f>
        <v>53.8310546875</v>
      </c>
    </row>
    <row r="114">
      <c r="A114" s="21">
        <f>36340</f>
        <v>36340</v>
      </c>
      <c r="B114" s="21">
        <f>15</f>
        <v>15</v>
      </c>
      <c r="C114" s="21">
        <f>20357</f>
        <v>20357</v>
      </c>
      <c r="D114" s="21">
        <f>55129</f>
        <v>55129</v>
      </c>
      <c r="E114" s="21">
        <f>53.8369140625</f>
        <v>53.8369140625</v>
      </c>
    </row>
    <row r="115">
      <c r="A115" s="21">
        <f>36675</f>
        <v>36675</v>
      </c>
      <c r="B115" s="21">
        <f>16</f>
        <v>16</v>
      </c>
      <c r="C115" s="21">
        <f>20544</f>
        <v>20544</v>
      </c>
      <c r="D115" s="21">
        <f>55134</f>
        <v>55134</v>
      </c>
      <c r="E115" s="21">
        <f>53.841796875</f>
        <v>53.841796875</v>
      </c>
    </row>
    <row r="116">
      <c r="A116" s="21">
        <f>36992</f>
        <v>36992</v>
      </c>
      <c r="B116" s="21">
        <f>16</f>
        <v>16</v>
      </c>
      <c r="C116" s="21">
        <f>20738</f>
        <v>20738</v>
      </c>
      <c r="D116" s="21">
        <f>55133</f>
        <v>55133</v>
      </c>
      <c r="E116" s="21">
        <f>53.8408203125</f>
        <v>53.8408203125</v>
      </c>
    </row>
    <row r="117">
      <c r="A117" s="21">
        <f>37320</f>
        <v>37320</v>
      </c>
      <c r="B117" s="21">
        <f>15</f>
        <v>15</v>
      </c>
      <c r="C117" s="21">
        <f>20928</f>
        <v>20928</v>
      </c>
      <c r="D117" s="21">
        <f>55137</f>
        <v>55137</v>
      </c>
      <c r="E117" s="21">
        <f>53.8447265625</f>
        <v>53.8447265625</v>
      </c>
    </row>
    <row r="118">
      <c r="A118" s="21">
        <f>37633</f>
        <v>37633</v>
      </c>
      <c r="B118" s="21">
        <f>20</f>
        <v>20</v>
      </c>
      <c r="C118" s="21">
        <f>21133</f>
        <v>21133</v>
      </c>
      <c r="D118" s="21">
        <f>55113</f>
        <v>55113</v>
      </c>
      <c r="E118" s="21">
        <f>53.8212890625</f>
        <v>53.8212890625</v>
      </c>
    </row>
    <row r="119">
      <c r="A119" s="21">
        <f>37928</f>
        <v>37928</v>
      </c>
      <c r="B119" s="21">
        <f>25</f>
        <v>25</v>
      </c>
      <c r="C119" s="21">
        <f>21338</f>
        <v>21338</v>
      </c>
      <c r="D119" s="21">
        <f>55113</f>
        <v>55113</v>
      </c>
      <c r="E119" s="21">
        <f>53.8212890625</f>
        <v>53.8212890625</v>
      </c>
    </row>
    <row r="120">
      <c r="A120" s="21">
        <f>38217</f>
        <v>38217</v>
      </c>
      <c r="B120" s="21">
        <f>27</f>
        <v>27</v>
      </c>
      <c r="C120" s="21">
        <f>21515</f>
        <v>21515</v>
      </c>
      <c r="D120" s="21">
        <f>55117</f>
        <v>55117</v>
      </c>
      <c r="E120" s="21">
        <f>53.8251953125</f>
        <v>53.8251953125</v>
      </c>
    </row>
    <row r="121">
      <c r="A121" s="21">
        <f>38510</f>
        <v>38510</v>
      </c>
      <c r="B121" s="21">
        <f>38</f>
        <v>38</v>
      </c>
      <c r="C121" s="21">
        <f>21658</f>
        <v>21658</v>
      </c>
      <c r="D121" s="21">
        <f>55117</f>
        <v>55117</v>
      </c>
      <c r="E121" s="21">
        <f>53.8251953125</f>
        <v>53.8251953125</v>
      </c>
    </row>
    <row r="122">
      <c r="A122" s="21">
        <f>38805</f>
        <v>38805</v>
      </c>
      <c r="B122" s="21">
        <f>15</f>
        <v>15</v>
      </c>
      <c r="C122" s="21">
        <f>21833</f>
        <v>21833</v>
      </c>
      <c r="D122" s="21">
        <f>55119</f>
        <v>55119</v>
      </c>
      <c r="E122" s="21">
        <f>53.8271484375</f>
        <v>53.8271484375</v>
      </c>
    </row>
    <row r="123">
      <c r="A123" s="21">
        <f>39118</f>
        <v>39118</v>
      </c>
      <c r="B123" s="21">
        <f>37</f>
        <v>37</v>
      </c>
      <c r="C123" s="21">
        <f>22008</f>
        <v>22008</v>
      </c>
      <c r="D123" s="21">
        <f>55117</f>
        <v>55117</v>
      </c>
      <c r="E123" s="21">
        <f>53.8251953125</f>
        <v>53.8251953125</v>
      </c>
    </row>
    <row r="124">
      <c r="A124" s="21">
        <f>39409</f>
        <v>39409</v>
      </c>
      <c r="B124" s="21">
        <f t="shared" ref="B124:B137" si="5">0</f>
        <v>0</v>
      </c>
      <c r="C124" s="21">
        <f>22225</f>
        <v>22225</v>
      </c>
      <c r="D124" s="21">
        <f>55123</f>
        <v>55123</v>
      </c>
      <c r="E124" s="21">
        <f>53.8310546875</f>
        <v>53.8310546875</v>
      </c>
    </row>
    <row r="125">
      <c r="A125" s="21">
        <f>39699</f>
        <v>39699</v>
      </c>
      <c r="B125" s="21">
        <f t="shared" si="5"/>
        <v>0</v>
      </c>
      <c r="C125" s="21">
        <f>22444</f>
        <v>22444</v>
      </c>
      <c r="D125" s="21">
        <f>55121</f>
        <v>55121</v>
      </c>
      <c r="E125" s="21">
        <f>53.8291015625</f>
        <v>53.8291015625</v>
      </c>
    </row>
    <row r="126">
      <c r="A126" s="21">
        <f>39969</f>
        <v>39969</v>
      </c>
      <c r="B126" s="21">
        <f t="shared" si="5"/>
        <v>0</v>
      </c>
      <c r="C126" s="21">
        <f>22587</f>
        <v>22587</v>
      </c>
      <c r="D126" s="21">
        <f>55125</f>
        <v>55125</v>
      </c>
      <c r="E126" s="21">
        <f>53.8330078125</f>
        <v>53.8330078125</v>
      </c>
    </row>
    <row r="127">
      <c r="A127" s="21">
        <f>40262</f>
        <v>40262</v>
      </c>
      <c r="B127" s="21">
        <f t="shared" si="5"/>
        <v>0</v>
      </c>
      <c r="C127" s="21">
        <f>22747</f>
        <v>22747</v>
      </c>
      <c r="D127" s="21">
        <f>55129</f>
        <v>55129</v>
      </c>
      <c r="E127" s="21">
        <f>53.8369140625</f>
        <v>53.8369140625</v>
      </c>
    </row>
    <row r="128">
      <c r="A128" s="21">
        <f>40541</f>
        <v>40541</v>
      </c>
      <c r="B128" s="21">
        <f t="shared" si="5"/>
        <v>0</v>
      </c>
      <c r="C128" s="21">
        <f>22922</f>
        <v>22922</v>
      </c>
      <c r="D128" s="21">
        <f>55129</f>
        <v>55129</v>
      </c>
      <c r="E128" s="21">
        <f>53.8369140625</f>
        <v>53.8369140625</v>
      </c>
    </row>
    <row r="129">
      <c r="A129" s="21">
        <f>40850</f>
        <v>40850</v>
      </c>
      <c r="B129" s="21">
        <f t="shared" si="5"/>
        <v>0</v>
      </c>
      <c r="C129" s="21">
        <f>23094</f>
        <v>23094</v>
      </c>
      <c r="D129" s="21">
        <f>55130</f>
        <v>55130</v>
      </c>
      <c r="E129" s="21">
        <f>53.837890625</f>
        <v>53.837890625</v>
      </c>
    </row>
    <row r="130">
      <c r="A130" s="21">
        <f>41114</f>
        <v>41114</v>
      </c>
      <c r="B130" s="21">
        <f t="shared" si="5"/>
        <v>0</v>
      </c>
      <c r="C130" s="21">
        <f>23262</f>
        <v>23262</v>
      </c>
      <c r="D130" s="21">
        <f>55129</f>
        <v>55129</v>
      </c>
      <c r="E130" s="21">
        <f>53.8369140625</f>
        <v>53.8369140625</v>
      </c>
    </row>
    <row r="131">
      <c r="A131" s="21">
        <f>41429</f>
        <v>41429</v>
      </c>
      <c r="B131" s="21">
        <f t="shared" si="5"/>
        <v>0</v>
      </c>
      <c r="C131" s="21">
        <f>23417</f>
        <v>23417</v>
      </c>
      <c r="D131" s="21">
        <f>55133</f>
        <v>55133</v>
      </c>
      <c r="E131" s="21">
        <f>53.8408203125</f>
        <v>53.8408203125</v>
      </c>
    </row>
    <row r="132">
      <c r="A132" s="21">
        <f>41747</f>
        <v>41747</v>
      </c>
      <c r="B132" s="21">
        <f t="shared" si="5"/>
        <v>0</v>
      </c>
      <c r="C132" s="21">
        <f>23598</f>
        <v>23598</v>
      </c>
      <c r="D132" s="21">
        <f>55133</f>
        <v>55133</v>
      </c>
      <c r="E132" s="21">
        <f>53.8408203125</f>
        <v>53.8408203125</v>
      </c>
    </row>
    <row r="133">
      <c r="A133" s="21">
        <f>42091</f>
        <v>42091</v>
      </c>
      <c r="B133" s="21">
        <f t="shared" si="5"/>
        <v>0</v>
      </c>
      <c r="C133" s="21">
        <f>23761</f>
        <v>23761</v>
      </c>
      <c r="D133" s="21">
        <f>55133</f>
        <v>55133</v>
      </c>
      <c r="E133" s="21">
        <f>53.8408203125</f>
        <v>53.8408203125</v>
      </c>
    </row>
    <row r="134">
      <c r="A134" s="21">
        <f>42389</f>
        <v>42389</v>
      </c>
      <c r="B134" s="21">
        <f t="shared" si="5"/>
        <v>0</v>
      </c>
      <c r="C134" s="21">
        <f>23967</f>
        <v>23967</v>
      </c>
      <c r="D134" s="21">
        <f>55137</f>
        <v>55137</v>
      </c>
      <c r="E134" s="21">
        <f>53.8447265625</f>
        <v>53.8447265625</v>
      </c>
    </row>
    <row r="135">
      <c r="A135" s="21">
        <f>42699</f>
        <v>42699</v>
      </c>
      <c r="B135" s="21">
        <f t="shared" si="5"/>
        <v>0</v>
      </c>
      <c r="C135" s="21">
        <f>24119</f>
        <v>24119</v>
      </c>
      <c r="D135" s="21">
        <f>55137</f>
        <v>55137</v>
      </c>
      <c r="E135" s="21">
        <f>53.8447265625</f>
        <v>53.8447265625</v>
      </c>
    </row>
    <row r="136">
      <c r="A136" s="21">
        <f>43021</f>
        <v>43021</v>
      </c>
      <c r="B136" s="21">
        <f t="shared" si="5"/>
        <v>0</v>
      </c>
      <c r="C136" s="21">
        <f>24294</f>
        <v>24294</v>
      </c>
      <c r="D136" s="21">
        <f>55139</f>
        <v>55139</v>
      </c>
      <c r="E136" s="21">
        <f>53.8466796875</f>
        <v>53.8466796875</v>
      </c>
    </row>
    <row r="137">
      <c r="A137" s="21">
        <f>43345</f>
        <v>43345</v>
      </c>
      <c r="B137" s="21">
        <f t="shared" si="5"/>
        <v>0</v>
      </c>
      <c r="C137" s="21">
        <f>24452</f>
        <v>24452</v>
      </c>
      <c r="D137" s="21">
        <f>55137</f>
        <v>55137</v>
      </c>
      <c r="E137" s="21">
        <f>53.8447265625</f>
        <v>53.8447265625</v>
      </c>
    </row>
    <row r="138">
      <c r="A138" s="21">
        <f>43681</f>
        <v>43681</v>
      </c>
      <c r="B138" s="21">
        <f>4</f>
        <v>4</v>
      </c>
      <c r="C138" s="21">
        <f>24638</f>
        <v>24638</v>
      </c>
      <c r="D138" s="21">
        <f>55143</f>
        <v>55143</v>
      </c>
      <c r="E138" s="21">
        <f>53.8505859375</f>
        <v>53.8505859375</v>
      </c>
    </row>
    <row r="139">
      <c r="A139" s="21">
        <f>44033</f>
        <v>44033</v>
      </c>
      <c r="B139" s="21">
        <f t="shared" ref="B139:B146" si="6">0</f>
        <v>0</v>
      </c>
      <c r="C139" s="21">
        <f>24850</f>
        <v>24850</v>
      </c>
      <c r="D139" s="21">
        <f>55141</f>
        <v>55141</v>
      </c>
      <c r="E139" s="21">
        <f>53.8486328125</f>
        <v>53.8486328125</v>
      </c>
    </row>
    <row r="140">
      <c r="A140" s="21">
        <f>44342</f>
        <v>44342</v>
      </c>
      <c r="B140" s="21">
        <f t="shared" si="6"/>
        <v>0</v>
      </c>
      <c r="C140" s="21">
        <f>25035</f>
        <v>25035</v>
      </c>
      <c r="D140" s="21">
        <f>55141</f>
        <v>55141</v>
      </c>
      <c r="E140" s="21">
        <f>53.8486328125</f>
        <v>53.8486328125</v>
      </c>
    </row>
    <row r="141">
      <c r="A141" s="21">
        <f>44642</f>
        <v>44642</v>
      </c>
      <c r="B141" s="21">
        <f t="shared" si="6"/>
        <v>0</v>
      </c>
      <c r="C141" s="21">
        <f>25241</f>
        <v>25241</v>
      </c>
      <c r="D141" s="21">
        <f>55147</f>
        <v>55147</v>
      </c>
      <c r="E141" s="21">
        <f>53.8544921875</f>
        <v>53.8544921875</v>
      </c>
    </row>
    <row r="142">
      <c r="A142" s="21">
        <f>44984</f>
        <v>44984</v>
      </c>
      <c r="B142" s="21">
        <f t="shared" si="6"/>
        <v>0</v>
      </c>
      <c r="C142" s="21">
        <f>25459</f>
        <v>25459</v>
      </c>
      <c r="D142" s="21">
        <f>55145</f>
        <v>55145</v>
      </c>
      <c r="E142" s="21">
        <f>53.8525390625</f>
        <v>53.8525390625</v>
      </c>
    </row>
    <row r="143">
      <c r="A143" s="21">
        <f>45290</f>
        <v>45290</v>
      </c>
      <c r="B143" s="21">
        <f t="shared" si="6"/>
        <v>0</v>
      </c>
      <c r="C143" s="21">
        <f>25641</f>
        <v>25641</v>
      </c>
      <c r="D143" s="21">
        <f>55145</f>
        <v>55145</v>
      </c>
      <c r="E143" s="21">
        <f>53.8525390625</f>
        <v>53.8525390625</v>
      </c>
    </row>
    <row r="144">
      <c r="A144" s="21">
        <f>45606</f>
        <v>45606</v>
      </c>
      <c r="B144" s="21">
        <f t="shared" si="6"/>
        <v>0</v>
      </c>
      <c r="C144" s="21">
        <f>25853</f>
        <v>25853</v>
      </c>
      <c r="D144" s="21">
        <f>55151</f>
        <v>55151</v>
      </c>
      <c r="E144" s="21">
        <f>53.8583984375</f>
        <v>53.8583984375</v>
      </c>
    </row>
    <row r="145">
      <c r="A145" s="21">
        <f>45934</f>
        <v>45934</v>
      </c>
      <c r="B145" s="21">
        <f t="shared" si="6"/>
        <v>0</v>
      </c>
      <c r="C145" s="21">
        <f>26056</f>
        <v>26056</v>
      </c>
      <c r="D145" s="21">
        <f>55149</f>
        <v>55149</v>
      </c>
      <c r="E145" s="21">
        <f>53.8564453125</f>
        <v>53.8564453125</v>
      </c>
    </row>
    <row r="146">
      <c r="A146" s="21">
        <f>46242</f>
        <v>46242</v>
      </c>
      <c r="B146" s="21">
        <f t="shared" si="6"/>
        <v>0</v>
      </c>
      <c r="C146" s="21">
        <f>26246</f>
        <v>26246</v>
      </c>
      <c r="D146" s="21">
        <f>55149</f>
        <v>55149</v>
      </c>
      <c r="E146" s="21">
        <f>53.8564453125</f>
        <v>53.8564453125</v>
      </c>
    </row>
    <row r="147">
      <c r="A147" s="21">
        <f>46547</f>
        <v>46547</v>
      </c>
      <c r="B147" s="21">
        <f>30</f>
        <v>30</v>
      </c>
      <c r="C147" s="21">
        <f>26458</f>
        <v>26458</v>
      </c>
      <c r="D147" s="21">
        <f>55155</f>
        <v>55155</v>
      </c>
      <c r="E147" s="21">
        <f>53.8623046875</f>
        <v>53.8623046875</v>
      </c>
    </row>
    <row r="148">
      <c r="A148" s="21">
        <f>46877</f>
        <v>46877</v>
      </c>
      <c r="B148" s="21">
        <f>0</f>
        <v>0</v>
      </c>
      <c r="C148" s="21">
        <f>26624</f>
        <v>26624</v>
      </c>
      <c r="D148" s="21">
        <f>55153</f>
        <v>55153</v>
      </c>
      <c r="E148" s="21">
        <f>53.8603515625</f>
        <v>53.8603515625</v>
      </c>
    </row>
    <row r="149">
      <c r="A149" s="21">
        <f>47225</f>
        <v>47225</v>
      </c>
      <c r="B149" s="21">
        <f>0</f>
        <v>0</v>
      </c>
      <c r="C149" s="21">
        <f>26810</f>
        <v>26810</v>
      </c>
      <c r="D149" s="21">
        <f>55153</f>
        <v>55153</v>
      </c>
      <c r="E149" s="21">
        <f>53.8603515625</f>
        <v>53.8603515625</v>
      </c>
    </row>
    <row r="150">
      <c r="A150" s="21">
        <f>47538</f>
        <v>47538</v>
      </c>
      <c r="B150" s="21">
        <f>39</f>
        <v>39</v>
      </c>
      <c r="C150" s="21">
        <f>26970</f>
        <v>26970</v>
      </c>
      <c r="D150" s="21">
        <f>55157</f>
        <v>55157</v>
      </c>
      <c r="E150" s="21">
        <f>53.8642578125</f>
        <v>53.8642578125</v>
      </c>
    </row>
    <row r="151">
      <c r="A151" s="21">
        <f>47817</f>
        <v>47817</v>
      </c>
      <c r="B151" s="21">
        <f>28</f>
        <v>28</v>
      </c>
      <c r="C151" s="21">
        <f>27144</f>
        <v>27144</v>
      </c>
      <c r="D151" s="21">
        <f>55157</f>
        <v>55157</v>
      </c>
      <c r="E151" s="21">
        <f>53.8642578125</f>
        <v>53.8642578125</v>
      </c>
    </row>
    <row r="152">
      <c r="A152" s="21">
        <f>48134</f>
        <v>48134</v>
      </c>
      <c r="B152" s="21">
        <f>37</f>
        <v>37</v>
      </c>
      <c r="C152" s="21">
        <f>27324</f>
        <v>27324</v>
      </c>
      <c r="D152" s="21">
        <f>55163</f>
        <v>55163</v>
      </c>
      <c r="E152" s="21">
        <f>53.8701171875</f>
        <v>53.8701171875</v>
      </c>
    </row>
    <row r="153">
      <c r="A153" s="21">
        <f>48419</f>
        <v>48419</v>
      </c>
      <c r="B153" s="21">
        <f>31</f>
        <v>31</v>
      </c>
      <c r="C153" s="21">
        <f>27510</f>
        <v>27510</v>
      </c>
      <c r="D153" s="21">
        <f>55233</f>
        <v>55233</v>
      </c>
      <c r="E153" s="21">
        <f>53.9384765625</f>
        <v>53.9384765625</v>
      </c>
    </row>
    <row r="154">
      <c r="A154" s="21">
        <f>48720</f>
        <v>48720</v>
      </c>
      <c r="B154" s="21">
        <f t="shared" ref="B154:B182" si="7">0</f>
        <v>0</v>
      </c>
      <c r="C154" s="21">
        <f>27667</f>
        <v>27667</v>
      </c>
      <c r="D154" s="21">
        <f>55235</f>
        <v>55235</v>
      </c>
      <c r="E154" s="21">
        <f>53.9404296875</f>
        <v>53.9404296875</v>
      </c>
    </row>
    <row r="155">
      <c r="A155" s="21">
        <f>49040</f>
        <v>49040</v>
      </c>
      <c r="B155" s="21">
        <f t="shared" si="7"/>
        <v>0</v>
      </c>
      <c r="C155" s="21">
        <f>27846</f>
        <v>27846</v>
      </c>
      <c r="D155" s="21">
        <f>55233</f>
        <v>55233</v>
      </c>
      <c r="E155" s="21">
        <f>53.9384765625</f>
        <v>53.9384765625</v>
      </c>
    </row>
    <row r="156">
      <c r="A156" s="21">
        <f>49317</f>
        <v>49317</v>
      </c>
      <c r="B156" s="21">
        <f t="shared" si="7"/>
        <v>0</v>
      </c>
      <c r="C156" s="21">
        <f>28029</f>
        <v>28029</v>
      </c>
      <c r="D156" s="21">
        <f>55239</f>
        <v>55239</v>
      </c>
      <c r="E156" s="21">
        <f>53.9443359375</f>
        <v>53.9443359375</v>
      </c>
    </row>
    <row r="157">
      <c r="A157" s="21">
        <f>49579</f>
        <v>49579</v>
      </c>
      <c r="B157" s="21">
        <f t="shared" si="7"/>
        <v>0</v>
      </c>
      <c r="C157" s="21">
        <f>28202</f>
        <v>28202</v>
      </c>
      <c r="D157" s="21">
        <f>55237</f>
        <v>55237</v>
      </c>
      <c r="E157" s="21">
        <f>53.9423828125</f>
        <v>53.9423828125</v>
      </c>
    </row>
    <row r="158">
      <c r="A158" s="21">
        <f>49840</f>
        <v>49840</v>
      </c>
      <c r="B158" s="21">
        <f t="shared" si="7"/>
        <v>0</v>
      </c>
      <c r="C158" s="21">
        <f>28400</f>
        <v>28400</v>
      </c>
      <c r="D158" s="21">
        <f>55237</f>
        <v>55237</v>
      </c>
      <c r="E158" s="21">
        <f>53.9423828125</f>
        <v>53.9423828125</v>
      </c>
    </row>
    <row r="159">
      <c r="A159" s="21">
        <f>50147</f>
        <v>50147</v>
      </c>
      <c r="B159" s="21">
        <f t="shared" si="7"/>
        <v>0</v>
      </c>
      <c r="C159" s="21">
        <f>28578</f>
        <v>28578</v>
      </c>
      <c r="D159" s="21">
        <f>55241</f>
        <v>55241</v>
      </c>
      <c r="E159" s="21">
        <f>53.9462890625</f>
        <v>53.9462890625</v>
      </c>
    </row>
    <row r="160">
      <c r="A160" s="21">
        <f>50427</f>
        <v>50427</v>
      </c>
      <c r="B160" s="21">
        <f t="shared" si="7"/>
        <v>0</v>
      </c>
      <c r="C160" s="21">
        <f>28756</f>
        <v>28756</v>
      </c>
      <c r="D160" s="21">
        <f>55241</f>
        <v>55241</v>
      </c>
      <c r="E160" s="21">
        <f>53.9462890625</f>
        <v>53.9462890625</v>
      </c>
    </row>
    <row r="161">
      <c r="A161" s="21">
        <f>50713</f>
        <v>50713</v>
      </c>
      <c r="B161" s="21">
        <f t="shared" si="7"/>
        <v>0</v>
      </c>
      <c r="C161" s="21">
        <f>28925</f>
        <v>28925</v>
      </c>
      <c r="D161" s="21">
        <f>55241</f>
        <v>55241</v>
      </c>
      <c r="E161" s="21">
        <f>53.9462890625</f>
        <v>53.9462890625</v>
      </c>
    </row>
    <row r="162">
      <c r="A162" s="21">
        <f>50991</f>
        <v>50991</v>
      </c>
      <c r="B162" s="21">
        <f t="shared" si="7"/>
        <v>0</v>
      </c>
      <c r="C162" s="21">
        <f>29078</f>
        <v>29078</v>
      </c>
      <c r="D162" s="21">
        <f>55241</f>
        <v>55241</v>
      </c>
      <c r="E162" s="21">
        <f>53.9462890625</f>
        <v>53.9462890625</v>
      </c>
    </row>
    <row r="163">
      <c r="A163" s="21">
        <f>51287</f>
        <v>51287</v>
      </c>
      <c r="B163" s="21">
        <f t="shared" si="7"/>
        <v>0</v>
      </c>
      <c r="C163" s="21">
        <f>29251</f>
        <v>29251</v>
      </c>
      <c r="D163" s="21">
        <f>55245</f>
        <v>55245</v>
      </c>
      <c r="E163" s="21">
        <f>53.9501953125</f>
        <v>53.9501953125</v>
      </c>
    </row>
    <row r="164">
      <c r="A164" s="21">
        <f>51601</f>
        <v>51601</v>
      </c>
      <c r="B164" s="21">
        <f t="shared" si="7"/>
        <v>0</v>
      </c>
      <c r="C164" s="21">
        <f>29392</f>
        <v>29392</v>
      </c>
      <c r="D164" s="21">
        <f>55245</f>
        <v>55245</v>
      </c>
      <c r="E164" s="21">
        <f>53.9501953125</f>
        <v>53.9501953125</v>
      </c>
    </row>
    <row r="165">
      <c r="A165" s="21">
        <f>51879</f>
        <v>51879</v>
      </c>
      <c r="B165" s="21">
        <f t="shared" si="7"/>
        <v>0</v>
      </c>
      <c r="C165" s="21">
        <f>29559</f>
        <v>29559</v>
      </c>
      <c r="D165" s="21">
        <f>55247</f>
        <v>55247</v>
      </c>
      <c r="E165" s="21">
        <f>53.9521484375</f>
        <v>53.9521484375</v>
      </c>
    </row>
    <row r="166">
      <c r="A166" s="21">
        <f>52153</f>
        <v>52153</v>
      </c>
      <c r="B166" s="21">
        <f t="shared" si="7"/>
        <v>0</v>
      </c>
      <c r="C166" s="21">
        <f>29742</f>
        <v>29742</v>
      </c>
      <c r="D166" s="21">
        <f>55245</f>
        <v>55245</v>
      </c>
      <c r="E166" s="21">
        <f>53.9501953125</f>
        <v>53.9501953125</v>
      </c>
    </row>
    <row r="167">
      <c r="A167" s="21">
        <f>52450</f>
        <v>52450</v>
      </c>
      <c r="B167" s="21">
        <f t="shared" si="7"/>
        <v>0</v>
      </c>
      <c r="C167" s="21">
        <f>29961</f>
        <v>29961</v>
      </c>
      <c r="D167" s="21">
        <f>55255</f>
        <v>55255</v>
      </c>
      <c r="E167" s="21">
        <f>53.9599609375</f>
        <v>53.9599609375</v>
      </c>
    </row>
    <row r="168">
      <c r="A168" s="21">
        <f>52711</f>
        <v>52711</v>
      </c>
      <c r="B168" s="21">
        <f t="shared" si="7"/>
        <v>0</v>
      </c>
      <c r="C168" s="21">
        <f>30148</f>
        <v>30148</v>
      </c>
      <c r="D168" s="21">
        <f>55253</f>
        <v>55253</v>
      </c>
      <c r="E168" s="21">
        <f>53.9580078125</f>
        <v>53.9580078125</v>
      </c>
    </row>
    <row r="169">
      <c r="A169" s="21">
        <f>52989</f>
        <v>52989</v>
      </c>
      <c r="B169" s="21">
        <f t="shared" si="7"/>
        <v>0</v>
      </c>
      <c r="C169" s="21">
        <f>30325</f>
        <v>30325</v>
      </c>
      <c r="D169" s="21">
        <f>55253</f>
        <v>55253</v>
      </c>
      <c r="E169" s="21">
        <f>53.9580078125</f>
        <v>53.9580078125</v>
      </c>
    </row>
    <row r="170">
      <c r="A170" s="21">
        <f>53271</f>
        <v>53271</v>
      </c>
      <c r="B170" s="21">
        <f t="shared" si="7"/>
        <v>0</v>
      </c>
      <c r="C170" s="21">
        <f>30499</f>
        <v>30499</v>
      </c>
      <c r="D170" s="21">
        <f>55257</f>
        <v>55257</v>
      </c>
      <c r="E170" s="21">
        <f>53.9619140625</f>
        <v>53.9619140625</v>
      </c>
    </row>
    <row r="171">
      <c r="A171" s="21">
        <f>53536</f>
        <v>53536</v>
      </c>
      <c r="B171" s="21">
        <f t="shared" si="7"/>
        <v>0</v>
      </c>
      <c r="C171" s="21">
        <f>30691</f>
        <v>30691</v>
      </c>
      <c r="D171" s="21">
        <f>55257</f>
        <v>55257</v>
      </c>
      <c r="E171" s="21">
        <f>53.9619140625</f>
        <v>53.9619140625</v>
      </c>
    </row>
    <row r="172">
      <c r="A172" s="21">
        <f>53808</f>
        <v>53808</v>
      </c>
      <c r="B172" s="21">
        <f t="shared" si="7"/>
        <v>0</v>
      </c>
      <c r="C172" s="21">
        <f>30904</f>
        <v>30904</v>
      </c>
      <c r="D172" s="21">
        <f>55259</f>
        <v>55259</v>
      </c>
      <c r="E172" s="21">
        <f>53.9638671875</f>
        <v>53.9638671875</v>
      </c>
    </row>
    <row r="173">
      <c r="A173" s="21">
        <f>54116</f>
        <v>54116</v>
      </c>
      <c r="B173" s="21">
        <f t="shared" si="7"/>
        <v>0</v>
      </c>
      <c r="C173" s="21">
        <f>31095</f>
        <v>31095</v>
      </c>
      <c r="D173" s="21">
        <f>55261</f>
        <v>55261</v>
      </c>
      <c r="E173" s="21">
        <f>53.9658203125</f>
        <v>53.9658203125</v>
      </c>
    </row>
    <row r="174">
      <c r="A174" s="21">
        <f>54375</f>
        <v>54375</v>
      </c>
      <c r="B174" s="21">
        <f t="shared" si="7"/>
        <v>0</v>
      </c>
      <c r="C174" s="21">
        <f>31278</f>
        <v>31278</v>
      </c>
      <c r="D174" s="21">
        <f>55261</f>
        <v>55261</v>
      </c>
      <c r="E174" s="21">
        <f>53.9658203125</f>
        <v>53.9658203125</v>
      </c>
    </row>
    <row r="175">
      <c r="A175" s="21">
        <f>54674</f>
        <v>54674</v>
      </c>
      <c r="B175" s="21">
        <f t="shared" si="7"/>
        <v>0</v>
      </c>
      <c r="C175" s="21">
        <f>31472</f>
        <v>31472</v>
      </c>
      <c r="D175" s="21">
        <f>55261</f>
        <v>55261</v>
      </c>
      <c r="E175" s="21">
        <f>53.9658203125</f>
        <v>53.9658203125</v>
      </c>
    </row>
    <row r="176">
      <c r="A176" s="21">
        <f>54977</f>
        <v>54977</v>
      </c>
      <c r="B176" s="21">
        <f t="shared" si="7"/>
        <v>0</v>
      </c>
      <c r="C176" s="21">
        <f>31607</f>
        <v>31607</v>
      </c>
      <c r="D176" s="21">
        <f>55265</f>
        <v>55265</v>
      </c>
      <c r="E176" s="21">
        <f>53.9697265625</f>
        <v>53.9697265625</v>
      </c>
    </row>
    <row r="177">
      <c r="A177" s="21">
        <f>55257</f>
        <v>55257</v>
      </c>
      <c r="B177" s="21">
        <f t="shared" si="7"/>
        <v>0</v>
      </c>
      <c r="C177" s="21">
        <f>31754</f>
        <v>31754</v>
      </c>
      <c r="D177" s="21">
        <f>55265</f>
        <v>55265</v>
      </c>
      <c r="E177" s="21">
        <f>53.9697265625</f>
        <v>53.9697265625</v>
      </c>
    </row>
    <row r="178">
      <c r="A178" s="21">
        <f>55548</f>
        <v>55548</v>
      </c>
      <c r="B178" s="21">
        <f t="shared" si="7"/>
        <v>0</v>
      </c>
      <c r="C178" s="21">
        <f>31919</f>
        <v>31919</v>
      </c>
      <c r="D178" s="21">
        <f>55265</f>
        <v>55265</v>
      </c>
      <c r="E178" s="21">
        <f>53.9697265625</f>
        <v>53.9697265625</v>
      </c>
    </row>
    <row r="179">
      <c r="A179" s="21">
        <f>55851</f>
        <v>55851</v>
      </c>
      <c r="B179" s="21">
        <f t="shared" si="7"/>
        <v>0</v>
      </c>
      <c r="C179" s="21">
        <f>32073</f>
        <v>32073</v>
      </c>
      <c r="D179" s="21">
        <f>55267</f>
        <v>55267</v>
      </c>
      <c r="E179" s="21">
        <f>53.9716796875</f>
        <v>53.9716796875</v>
      </c>
    </row>
    <row r="180">
      <c r="A180" s="21">
        <f>56183</f>
        <v>56183</v>
      </c>
      <c r="B180" s="21">
        <f t="shared" si="7"/>
        <v>0</v>
      </c>
      <c r="C180" s="21">
        <f>32279</f>
        <v>32279</v>
      </c>
      <c r="D180" s="21">
        <f>55269</f>
        <v>55269</v>
      </c>
      <c r="E180" s="21">
        <f>53.9736328125</f>
        <v>53.9736328125</v>
      </c>
    </row>
    <row r="181">
      <c r="A181" s="21">
        <f>56505</f>
        <v>56505</v>
      </c>
      <c r="B181" s="21">
        <f t="shared" si="7"/>
        <v>0</v>
      </c>
      <c r="C181" s="21">
        <f>32446</f>
        <v>32446</v>
      </c>
      <c r="D181" s="21">
        <f>55269</f>
        <v>55269</v>
      </c>
      <c r="E181" s="21">
        <f>53.9736328125</f>
        <v>53.9736328125</v>
      </c>
    </row>
    <row r="182">
      <c r="A182" s="21">
        <f>56807</f>
        <v>56807</v>
      </c>
      <c r="B182" s="21">
        <f t="shared" si="7"/>
        <v>0</v>
      </c>
      <c r="C182" s="21">
        <f>32622</f>
        <v>32622</v>
      </c>
      <c r="D182" s="21">
        <f>55269</f>
        <v>55269</v>
      </c>
      <c r="E182" s="21">
        <f>53.9736328125</f>
        <v>53.9736328125</v>
      </c>
    </row>
    <row r="183">
      <c r="A183" s="21">
        <f>57129</f>
        <v>57129</v>
      </c>
      <c r="B183" s="21">
        <f>23</f>
        <v>23</v>
      </c>
      <c r="C183" s="21">
        <f>32770</f>
        <v>32770</v>
      </c>
      <c r="D183" s="21">
        <f>55269</f>
        <v>55269</v>
      </c>
      <c r="E183" s="21">
        <f>53.9736328125</f>
        <v>53.9736328125</v>
      </c>
    </row>
    <row r="184">
      <c r="A184" s="21">
        <f>57452</f>
        <v>57452</v>
      </c>
      <c r="B184" s="21">
        <f>32</f>
        <v>32</v>
      </c>
      <c r="C184" s="21">
        <f>32964</f>
        <v>32964</v>
      </c>
      <c r="D184" s="21">
        <f>55273</f>
        <v>55273</v>
      </c>
      <c r="E184" s="21">
        <f>53.9775390625</f>
        <v>53.9775390625</v>
      </c>
    </row>
    <row r="185">
      <c r="A185" s="21">
        <f>57765</f>
        <v>57765</v>
      </c>
      <c r="B185" s="21">
        <f>23</f>
        <v>23</v>
      </c>
      <c r="C185" s="21">
        <f>33135</f>
        <v>33135</v>
      </c>
      <c r="D185" s="21">
        <f>55273</f>
        <v>55273</v>
      </c>
      <c r="E185" s="21">
        <f>53.9775390625</f>
        <v>53.9775390625</v>
      </c>
    </row>
    <row r="186">
      <c r="A186" s="21">
        <f>58059</f>
        <v>58059</v>
      </c>
      <c r="B186" s="21">
        <f>19</f>
        <v>19</v>
      </c>
      <c r="C186" s="21">
        <f>33297</f>
        <v>33297</v>
      </c>
      <c r="D186" s="21">
        <f>55275</f>
        <v>55275</v>
      </c>
      <c r="E186" s="21">
        <f>53.9794921875</f>
        <v>53.9794921875</v>
      </c>
    </row>
    <row r="187">
      <c r="A187" s="21">
        <f>58399</f>
        <v>58399</v>
      </c>
      <c r="B187" s="21">
        <f>13</f>
        <v>13</v>
      </c>
      <c r="C187" s="21">
        <f>33440</f>
        <v>33440</v>
      </c>
      <c r="D187" s="21">
        <f>55277</f>
        <v>55277</v>
      </c>
      <c r="E187" s="21">
        <f>53.9814453125</f>
        <v>53.9814453125</v>
      </c>
    </row>
    <row r="188">
      <c r="A188" s="21">
        <f>58717</f>
        <v>58717</v>
      </c>
      <c r="B188" s="21">
        <f>15</f>
        <v>15</v>
      </c>
      <c r="C188" s="21">
        <f>33629</f>
        <v>33629</v>
      </c>
      <c r="D188" s="21">
        <f>55278</f>
        <v>55278</v>
      </c>
      <c r="E188" s="21">
        <f>53.982421875</f>
        <v>53.982421875</v>
      </c>
    </row>
    <row r="189">
      <c r="A189" s="21">
        <f>58994</f>
        <v>58994</v>
      </c>
      <c r="B189" s="21">
        <f>16</f>
        <v>16</v>
      </c>
      <c r="C189" s="21">
        <f>33815</f>
        <v>33815</v>
      </c>
      <c r="D189" s="21">
        <f>55277</f>
        <v>55277</v>
      </c>
      <c r="E189" s="21">
        <f>53.9814453125</f>
        <v>53.9814453125</v>
      </c>
    </row>
    <row r="190">
      <c r="A190" s="21">
        <f>59288</f>
        <v>59288</v>
      </c>
      <c r="B190" s="21">
        <f>16</f>
        <v>16</v>
      </c>
      <c r="C190" s="21">
        <f>33975</f>
        <v>33975</v>
      </c>
      <c r="D190" s="21">
        <f>55277</f>
        <v>55277</v>
      </c>
      <c r="E190" s="21">
        <f>53.9814453125</f>
        <v>53.9814453125</v>
      </c>
    </row>
    <row r="191">
      <c r="A191" s="21">
        <f>59579</f>
        <v>59579</v>
      </c>
      <c r="B191" s="21">
        <f>20</f>
        <v>20</v>
      </c>
      <c r="C191" s="21">
        <f>34146</f>
        <v>34146</v>
      </c>
      <c r="D191" s="21">
        <f>55281</f>
        <v>55281</v>
      </c>
      <c r="E191" s="21">
        <f>53.9853515625</f>
        <v>53.9853515625</v>
      </c>
    </row>
    <row r="192">
      <c r="A192" s="21">
        <f>59893</f>
        <v>59893</v>
      </c>
      <c r="B192" s="21">
        <f>17</f>
        <v>17</v>
      </c>
      <c r="C192" s="21">
        <f>34327</f>
        <v>34327</v>
      </c>
      <c r="D192" s="21">
        <f>55281</f>
        <v>55281</v>
      </c>
      <c r="E192" s="21">
        <f>53.9853515625</f>
        <v>53.9853515625</v>
      </c>
    </row>
    <row r="193">
      <c r="A193" s="21">
        <f>60223</f>
        <v>60223</v>
      </c>
      <c r="B193" s="21">
        <f>13</f>
        <v>13</v>
      </c>
      <c r="C193" s="21">
        <f>34527</f>
        <v>34527</v>
      </c>
      <c r="D193" s="21">
        <f>55283</f>
        <v>55283</v>
      </c>
      <c r="E193" s="21">
        <f>53.9873046875</f>
        <v>53.9873046875</v>
      </c>
    </row>
    <row r="194">
      <c r="A194" s="21">
        <f>60528</f>
        <v>60528</v>
      </c>
      <c r="B194" s="21">
        <f>14</f>
        <v>14</v>
      </c>
      <c r="C194" s="21">
        <f>34703</f>
        <v>34703</v>
      </c>
      <c r="D194" s="21">
        <f>55285</f>
        <v>55285</v>
      </c>
      <c r="E194" s="21">
        <f>53.9892578125</f>
        <v>53.9892578125</v>
      </c>
    </row>
    <row r="195">
      <c r="A195" s="21">
        <f>60828</f>
        <v>60828</v>
      </c>
      <c r="B195" s="21">
        <f>18</f>
        <v>18</v>
      </c>
      <c r="C195" s="21">
        <f>34878</f>
        <v>34878</v>
      </c>
      <c r="D195" s="21">
        <f>55286</f>
        <v>55286</v>
      </c>
      <c r="E195" s="21">
        <f>53.990234375</f>
        <v>53.990234375</v>
      </c>
    </row>
    <row r="196">
      <c r="A196" s="21">
        <f>61111</f>
        <v>61111</v>
      </c>
      <c r="B196" s="21">
        <f>14</f>
        <v>14</v>
      </c>
      <c r="C196" s="21">
        <f>35052</f>
        <v>35052</v>
      </c>
      <c r="D196" s="21">
        <f>55285</f>
        <v>55285</v>
      </c>
      <c r="E196" s="21">
        <f>53.9892578125</f>
        <v>53.9892578125</v>
      </c>
    </row>
    <row r="197">
      <c r="A197" s="21">
        <f>61391</f>
        <v>61391</v>
      </c>
      <c r="B197" s="21">
        <f>13</f>
        <v>13</v>
      </c>
      <c r="C197" s="21">
        <f>35221</f>
        <v>35221</v>
      </c>
      <c r="D197" s="21">
        <f>55285</f>
        <v>55285</v>
      </c>
      <c r="E197" s="21">
        <f>53.9892578125</f>
        <v>53.9892578125</v>
      </c>
    </row>
    <row r="198">
      <c r="A198" s="21">
        <f>61717</f>
        <v>61717</v>
      </c>
      <c r="B198" s="21">
        <f>19</f>
        <v>19</v>
      </c>
      <c r="C198" s="21">
        <f>35438</f>
        <v>35438</v>
      </c>
      <c r="D198" s="21">
        <f>55289</f>
        <v>55289</v>
      </c>
      <c r="E198" s="21">
        <f>53.9931640625</f>
        <v>53.9931640625</v>
      </c>
    </row>
    <row r="199">
      <c r="A199" s="21">
        <f>62044</f>
        <v>62044</v>
      </c>
      <c r="B199" s="21">
        <f>15</f>
        <v>15</v>
      </c>
      <c r="C199" s="21">
        <f>35625</f>
        <v>35625</v>
      </c>
      <c r="D199" s="21">
        <f>55289</f>
        <v>55289</v>
      </c>
      <c r="E199" s="21">
        <f>53.9931640625</f>
        <v>53.9931640625</v>
      </c>
    </row>
    <row r="200">
      <c r="A200" s="21">
        <f>62370</f>
        <v>62370</v>
      </c>
      <c r="B200" s="21">
        <f>15</f>
        <v>15</v>
      </c>
      <c r="C200" s="21">
        <f>35804</f>
        <v>35804</v>
      </c>
      <c r="D200" s="21">
        <f>55291</f>
        <v>55291</v>
      </c>
      <c r="E200" s="21">
        <f>53.9951171875</f>
        <v>53.9951171875</v>
      </c>
    </row>
    <row r="201">
      <c r="A201" s="21">
        <f>62660</f>
        <v>62660</v>
      </c>
      <c r="B201" s="21">
        <f>16</f>
        <v>16</v>
      </c>
      <c r="C201" s="21">
        <f>35959</f>
        <v>35959</v>
      </c>
      <c r="D201" s="21">
        <f>55293</f>
        <v>55293</v>
      </c>
      <c r="E201" s="21">
        <f>53.9970703125</f>
        <v>53.9970703125</v>
      </c>
    </row>
    <row r="202">
      <c r="A202" s="21">
        <f>62970</f>
        <v>62970</v>
      </c>
      <c r="B202" s="21">
        <f>17</f>
        <v>17</v>
      </c>
      <c r="C202" s="21">
        <f>36171</f>
        <v>36171</v>
      </c>
      <c r="D202" s="21">
        <f>55294</f>
        <v>55294</v>
      </c>
      <c r="E202" s="21">
        <f>53.998046875</f>
        <v>53.998046875</v>
      </c>
    </row>
    <row r="203">
      <c r="A203" s="21">
        <f>63280</f>
        <v>63280</v>
      </c>
      <c r="B203" s="21">
        <f>15</f>
        <v>15</v>
      </c>
      <c r="C203" s="21">
        <f>36391</f>
        <v>36391</v>
      </c>
      <c r="D203" s="21">
        <f>55293</f>
        <v>55293</v>
      </c>
      <c r="E203" s="21">
        <f>53.9970703125</f>
        <v>53.9970703125</v>
      </c>
    </row>
    <row r="204">
      <c r="A204" s="21">
        <f>63605</f>
        <v>63605</v>
      </c>
      <c r="B204" s="21">
        <f>15</f>
        <v>15</v>
      </c>
      <c r="C204" s="21">
        <f>36549</f>
        <v>36549</v>
      </c>
      <c r="D204" s="21">
        <f>55297</f>
        <v>55297</v>
      </c>
      <c r="E204" s="21">
        <f>54.0009765625</f>
        <v>54.0009765625</v>
      </c>
    </row>
    <row r="205">
      <c r="A205" s="21">
        <f>63924</f>
        <v>63924</v>
      </c>
      <c r="B205" s="21">
        <f>13</f>
        <v>13</v>
      </c>
      <c r="C205" s="21">
        <f>36754</f>
        <v>36754</v>
      </c>
      <c r="D205" s="21">
        <f>55297</f>
        <v>55297</v>
      </c>
      <c r="E205" s="21">
        <f>54.0009765625</f>
        <v>54.0009765625</v>
      </c>
    </row>
    <row r="206">
      <c r="A206" s="21">
        <f>64209</f>
        <v>64209</v>
      </c>
      <c r="B206" s="21">
        <f>18</f>
        <v>18</v>
      </c>
      <c r="C206" s="21">
        <f>36918</f>
        <v>36918</v>
      </c>
      <c r="D206" s="21">
        <f>55297</f>
        <v>55297</v>
      </c>
      <c r="E206" s="21">
        <f>54.0009765625</f>
        <v>54.0009765625</v>
      </c>
    </row>
    <row r="207">
      <c r="A207" s="21">
        <f>64516</f>
        <v>64516</v>
      </c>
      <c r="B207" s="21">
        <f>19</f>
        <v>19</v>
      </c>
      <c r="C207" s="21">
        <f>37119</f>
        <v>37119</v>
      </c>
      <c r="D207" s="21">
        <f>55303</f>
        <v>55303</v>
      </c>
      <c r="E207" s="21">
        <f>54.0068359375</f>
        <v>54.0068359375</v>
      </c>
    </row>
    <row r="208">
      <c r="A208" s="21">
        <f>64832</f>
        <v>64832</v>
      </c>
      <c r="B208" s="21">
        <f>16</f>
        <v>16</v>
      </c>
      <c r="C208" s="21">
        <f>37347</f>
        <v>37347</v>
      </c>
      <c r="D208" s="21">
        <f>55301</f>
        <v>55301</v>
      </c>
      <c r="E208" s="21">
        <f>54.0048828125</f>
        <v>54.0048828125</v>
      </c>
    </row>
    <row r="209">
      <c r="A209" s="21">
        <f>65184</f>
        <v>65184</v>
      </c>
      <c r="B209" s="21">
        <f>23</f>
        <v>23</v>
      </c>
      <c r="C209" s="21">
        <f>37510</f>
        <v>37510</v>
      </c>
      <c r="D209" s="21">
        <f>55305</f>
        <v>55305</v>
      </c>
      <c r="E209" s="21">
        <f>54.0087890625</f>
        <v>54.0087890625</v>
      </c>
    </row>
    <row r="210">
      <c r="A210" s="21">
        <f>65474</f>
        <v>65474</v>
      </c>
      <c r="B210" s="21">
        <f>14</f>
        <v>14</v>
      </c>
      <c r="C210" s="21">
        <f>37752</f>
        <v>37752</v>
      </c>
      <c r="D210" s="21">
        <f>55311</f>
        <v>55311</v>
      </c>
      <c r="E210" s="21">
        <f>54.0146484375</f>
        <v>54.0146484375</v>
      </c>
    </row>
    <row r="211">
      <c r="A211" s="21">
        <f>65823</f>
        <v>65823</v>
      </c>
      <c r="B211" s="21">
        <f>22</f>
        <v>22</v>
      </c>
      <c r="C211" s="21">
        <f>37909</f>
        <v>37909</v>
      </c>
      <c r="D211" s="21">
        <f>55389</f>
        <v>55389</v>
      </c>
      <c r="E211" s="21">
        <f>54.0908203125</f>
        <v>54.0908203125</v>
      </c>
    </row>
    <row r="212">
      <c r="A212" s="21">
        <f>66193</f>
        <v>66193</v>
      </c>
      <c r="B212" s="21">
        <f>18</f>
        <v>18</v>
      </c>
      <c r="C212" s="21">
        <f>38087</f>
        <v>38087</v>
      </c>
      <c r="D212" s="21">
        <f>55453</f>
        <v>55453</v>
      </c>
      <c r="E212" s="21">
        <f>54.1533203125</f>
        <v>54.1533203125</v>
      </c>
    </row>
    <row r="213">
      <c r="A213" s="21">
        <f>66551</f>
        <v>66551</v>
      </c>
      <c r="B213" s="21">
        <f>19</f>
        <v>19</v>
      </c>
      <c r="C213" s="21">
        <f>38297</f>
        <v>38297</v>
      </c>
      <c r="D213" s="21">
        <f>55483</f>
        <v>55483</v>
      </c>
      <c r="E213" s="21">
        <f>54.1826171875</f>
        <v>54.1826171875</v>
      </c>
    </row>
    <row r="214">
      <c r="A214" s="21">
        <f>66929</f>
        <v>66929</v>
      </c>
      <c r="B214" s="21">
        <f>18</f>
        <v>18</v>
      </c>
      <c r="C214" s="21">
        <f>38454</f>
        <v>38454</v>
      </c>
      <c r="D214" s="21">
        <f>55613</f>
        <v>55613</v>
      </c>
      <c r="E214" s="21">
        <f>54.3095703125</f>
        <v>54.3095703125</v>
      </c>
    </row>
    <row r="215">
      <c r="A215" s="21">
        <f>67267</f>
        <v>67267</v>
      </c>
      <c r="B215" s="21">
        <f>20</f>
        <v>20</v>
      </c>
      <c r="C215" s="21">
        <f>38602</f>
        <v>38602</v>
      </c>
      <c r="D215" s="21">
        <f>55715</f>
        <v>55715</v>
      </c>
      <c r="E215" s="21">
        <f>54.4091796875</f>
        <v>54.4091796875</v>
      </c>
    </row>
    <row r="216">
      <c r="A216" s="21">
        <f>67592</f>
        <v>67592</v>
      </c>
      <c r="B216" s="21">
        <f>33</f>
        <v>33</v>
      </c>
      <c r="C216" s="21">
        <f>38748</f>
        <v>38748</v>
      </c>
      <c r="D216" s="21">
        <f>55713</f>
        <v>55713</v>
      </c>
      <c r="E216" s="21">
        <f>54.4072265625</f>
        <v>54.4072265625</v>
      </c>
    </row>
    <row r="217">
      <c r="A217" s="21">
        <f>67931</f>
        <v>67931</v>
      </c>
      <c r="B217" s="21">
        <f>40</f>
        <v>40</v>
      </c>
      <c r="C217" s="21">
        <f>38911</f>
        <v>38911</v>
      </c>
      <c r="D217" s="21">
        <f>55759</f>
        <v>55759</v>
      </c>
      <c r="E217" s="21">
        <f>54.4521484375</f>
        <v>54.4521484375</v>
      </c>
    </row>
    <row r="218">
      <c r="A218" s="21">
        <f>68234</f>
        <v>68234</v>
      </c>
      <c r="B218" s="21">
        <f>31</f>
        <v>31</v>
      </c>
      <c r="C218" s="21">
        <f>39130</f>
        <v>39130</v>
      </c>
      <c r="D218" s="21">
        <f>55817</f>
        <v>55817</v>
      </c>
      <c r="E218" s="21">
        <f>54.5087890625</f>
        <v>54.5087890625</v>
      </c>
    </row>
    <row r="219">
      <c r="A219" s="21">
        <f>68525</f>
        <v>68525</v>
      </c>
      <c r="B219" s="21">
        <f t="shared" ref="B219:B249" si="8">0</f>
        <v>0</v>
      </c>
      <c r="C219" s="21">
        <f>39283</f>
        <v>39283</v>
      </c>
      <c r="D219" s="21">
        <f>55845</f>
        <v>55845</v>
      </c>
      <c r="E219" s="21">
        <f>54.5361328125</f>
        <v>54.5361328125</v>
      </c>
    </row>
    <row r="220">
      <c r="A220" s="21">
        <f>68850</f>
        <v>68850</v>
      </c>
      <c r="B220" s="21">
        <f t="shared" si="8"/>
        <v>0</v>
      </c>
      <c r="C220" s="21">
        <f>39471</f>
        <v>39471</v>
      </c>
      <c r="D220" s="21">
        <f>55845</f>
        <v>55845</v>
      </c>
      <c r="E220" s="21">
        <f>54.5361328125</f>
        <v>54.5361328125</v>
      </c>
    </row>
    <row r="221">
      <c r="A221" s="21">
        <f>69135</f>
        <v>69135</v>
      </c>
      <c r="B221" s="21">
        <f t="shared" si="8"/>
        <v>0</v>
      </c>
      <c r="C221" s="21">
        <f>39600</f>
        <v>39600</v>
      </c>
      <c r="D221" s="21">
        <f>55845</f>
        <v>55845</v>
      </c>
      <c r="E221" s="21">
        <f>54.5361328125</f>
        <v>54.5361328125</v>
      </c>
    </row>
    <row r="222">
      <c r="A222" s="21">
        <f>69435</f>
        <v>69435</v>
      </c>
      <c r="B222" s="21">
        <f t="shared" si="8"/>
        <v>0</v>
      </c>
      <c r="C222" s="21">
        <f>39764</f>
        <v>39764</v>
      </c>
      <c r="D222" s="21">
        <f>55845</f>
        <v>55845</v>
      </c>
      <c r="E222" s="21">
        <f>54.5361328125</f>
        <v>54.5361328125</v>
      </c>
    </row>
    <row r="223">
      <c r="A223" s="21">
        <f>69723</f>
        <v>69723</v>
      </c>
      <c r="B223" s="21">
        <f t="shared" si="8"/>
        <v>0</v>
      </c>
      <c r="C223" s="21">
        <f>39932</f>
        <v>39932</v>
      </c>
      <c r="D223" s="21">
        <f>55845</f>
        <v>55845</v>
      </c>
      <c r="E223" s="21">
        <f>54.5361328125</f>
        <v>54.5361328125</v>
      </c>
    </row>
    <row r="224">
      <c r="A224" s="21">
        <f>69983</f>
        <v>69983</v>
      </c>
      <c r="B224" s="21">
        <f t="shared" si="8"/>
        <v>0</v>
      </c>
      <c r="C224" s="21">
        <f>40126</f>
        <v>40126</v>
      </c>
      <c r="D224" s="21">
        <f>55846</f>
        <v>55846</v>
      </c>
      <c r="E224" s="21">
        <f>54.537109375</f>
        <v>54.537109375</v>
      </c>
    </row>
    <row r="225">
      <c r="A225" s="21">
        <f>70264</f>
        <v>70264</v>
      </c>
      <c r="B225" s="21">
        <f t="shared" si="8"/>
        <v>0</v>
      </c>
      <c r="C225" s="21">
        <f>40319</f>
        <v>40319</v>
      </c>
      <c r="D225" s="21">
        <f>55845</f>
        <v>55845</v>
      </c>
      <c r="E225" s="21">
        <f>54.5361328125</f>
        <v>54.5361328125</v>
      </c>
    </row>
    <row r="226">
      <c r="A226" s="21">
        <f>70557</f>
        <v>70557</v>
      </c>
      <c r="B226" s="21">
        <f t="shared" si="8"/>
        <v>0</v>
      </c>
      <c r="C226" s="21">
        <f>40446</f>
        <v>40446</v>
      </c>
      <c r="D226" s="21">
        <f>55845</f>
        <v>55845</v>
      </c>
      <c r="E226" s="21">
        <f>54.5361328125</f>
        <v>54.5361328125</v>
      </c>
    </row>
    <row r="227">
      <c r="A227" s="21">
        <f>70824</f>
        <v>70824</v>
      </c>
      <c r="B227" s="21">
        <f t="shared" si="8"/>
        <v>0</v>
      </c>
      <c r="C227" s="21">
        <f>40616</f>
        <v>40616</v>
      </c>
      <c r="D227" s="21">
        <f>55845</f>
        <v>55845</v>
      </c>
      <c r="E227" s="21">
        <f>54.5361328125</f>
        <v>54.5361328125</v>
      </c>
    </row>
    <row r="228">
      <c r="A228" s="21">
        <f>71131</f>
        <v>71131</v>
      </c>
      <c r="B228" s="21">
        <f t="shared" si="8"/>
        <v>0</v>
      </c>
      <c r="C228" s="21">
        <f>40754</f>
        <v>40754</v>
      </c>
      <c r="D228" s="21">
        <f>55845</f>
        <v>55845</v>
      </c>
      <c r="E228" s="21">
        <f>54.5361328125</f>
        <v>54.5361328125</v>
      </c>
    </row>
    <row r="229">
      <c r="A229" s="21">
        <f>71442</f>
        <v>71442</v>
      </c>
      <c r="B229" s="21">
        <f t="shared" si="8"/>
        <v>0</v>
      </c>
      <c r="C229" s="21">
        <f>40946</f>
        <v>40946</v>
      </c>
      <c r="D229" s="21">
        <f>55847</f>
        <v>55847</v>
      </c>
      <c r="E229" s="21">
        <f>54.5380859375</f>
        <v>54.5380859375</v>
      </c>
    </row>
    <row r="230">
      <c r="A230" s="21">
        <f>71704</f>
        <v>71704</v>
      </c>
      <c r="B230" s="21">
        <f t="shared" si="8"/>
        <v>0</v>
      </c>
      <c r="C230" s="21">
        <f>41126</f>
        <v>41126</v>
      </c>
      <c r="D230" s="21">
        <f>55845</f>
        <v>55845</v>
      </c>
      <c r="E230" s="21">
        <f>54.5361328125</f>
        <v>54.5361328125</v>
      </c>
    </row>
    <row r="231">
      <c r="A231" s="21">
        <f>71964</f>
        <v>71964</v>
      </c>
      <c r="B231" s="21">
        <f t="shared" si="8"/>
        <v>0</v>
      </c>
      <c r="C231" s="21">
        <f>41297</f>
        <v>41297</v>
      </c>
      <c r="D231" s="21">
        <f>55845</f>
        <v>55845</v>
      </c>
      <c r="E231" s="21">
        <f>54.5361328125</f>
        <v>54.5361328125</v>
      </c>
    </row>
    <row r="232">
      <c r="A232" s="21">
        <f>72304</f>
        <v>72304</v>
      </c>
      <c r="B232" s="21">
        <f t="shared" si="8"/>
        <v>0</v>
      </c>
      <c r="C232" s="21">
        <f>41504</f>
        <v>41504</v>
      </c>
      <c r="D232" s="21">
        <f>55845</f>
        <v>55845</v>
      </c>
      <c r="E232" s="21">
        <f>54.5361328125</f>
        <v>54.5361328125</v>
      </c>
    </row>
    <row r="233">
      <c r="A233" s="21">
        <f>72617</f>
        <v>72617</v>
      </c>
      <c r="B233" s="21">
        <f t="shared" si="8"/>
        <v>0</v>
      </c>
      <c r="C233" s="21">
        <f>41662</f>
        <v>41662</v>
      </c>
      <c r="D233" s="21">
        <f>55845</f>
        <v>55845</v>
      </c>
      <c r="E233" s="21">
        <f>54.5361328125</f>
        <v>54.5361328125</v>
      </c>
    </row>
    <row r="234">
      <c r="A234" s="21">
        <f>72980</f>
        <v>72980</v>
      </c>
      <c r="B234" s="21">
        <f t="shared" si="8"/>
        <v>0</v>
      </c>
      <c r="C234" s="21">
        <f>41878</f>
        <v>41878</v>
      </c>
      <c r="D234" s="21">
        <f>55847</f>
        <v>55847</v>
      </c>
      <c r="E234" s="21">
        <f>54.5380859375</f>
        <v>54.5380859375</v>
      </c>
    </row>
    <row r="235">
      <c r="A235" s="21">
        <f>73333</f>
        <v>73333</v>
      </c>
      <c r="B235" s="21">
        <f t="shared" si="8"/>
        <v>0</v>
      </c>
      <c r="C235" s="21">
        <f>42076</f>
        <v>42076</v>
      </c>
      <c r="D235" s="21">
        <f>55837</f>
        <v>55837</v>
      </c>
      <c r="E235" s="21">
        <f>54.5283203125</f>
        <v>54.5283203125</v>
      </c>
    </row>
    <row r="236">
      <c r="A236" s="21">
        <f>73652</f>
        <v>73652</v>
      </c>
      <c r="B236" s="21">
        <f t="shared" si="8"/>
        <v>0</v>
      </c>
      <c r="C236" s="21">
        <f>42253</f>
        <v>42253</v>
      </c>
      <c r="D236" s="21">
        <f>55838</f>
        <v>55838</v>
      </c>
      <c r="E236" s="21">
        <f>54.529296875</f>
        <v>54.529296875</v>
      </c>
    </row>
    <row r="237">
      <c r="A237" s="21">
        <f>73946</f>
        <v>73946</v>
      </c>
      <c r="B237" s="21">
        <f t="shared" si="8"/>
        <v>0</v>
      </c>
      <c r="C237" s="21">
        <f>42427</f>
        <v>42427</v>
      </c>
      <c r="D237" s="21">
        <f t="shared" ref="D237:D244" si="9">55837</f>
        <v>55837</v>
      </c>
      <c r="E237" s="21">
        <f t="shared" ref="E237:E244" si="10">54.5283203125</f>
        <v>54.5283203125</v>
      </c>
    </row>
    <row r="238">
      <c r="A238" s="21">
        <f>74250</f>
        <v>74250</v>
      </c>
      <c r="B238" s="21">
        <f t="shared" si="8"/>
        <v>0</v>
      </c>
      <c r="C238" s="21">
        <f>42578</f>
        <v>42578</v>
      </c>
      <c r="D238" s="21">
        <f t="shared" si="9"/>
        <v>55837</v>
      </c>
      <c r="E238" s="21">
        <f t="shared" si="10"/>
        <v>54.5283203125</v>
      </c>
    </row>
    <row r="239">
      <c r="A239" s="21">
        <f>74552</f>
        <v>74552</v>
      </c>
      <c r="B239" s="21">
        <f t="shared" si="8"/>
        <v>0</v>
      </c>
      <c r="C239" s="21">
        <f>42755</f>
        <v>42755</v>
      </c>
      <c r="D239" s="21">
        <f t="shared" si="9"/>
        <v>55837</v>
      </c>
      <c r="E239" s="21">
        <f t="shared" si="10"/>
        <v>54.5283203125</v>
      </c>
    </row>
    <row r="240">
      <c r="A240" s="21">
        <f>74840</f>
        <v>74840</v>
      </c>
      <c r="B240" s="21">
        <f t="shared" si="8"/>
        <v>0</v>
      </c>
      <c r="C240" s="21">
        <f>42915</f>
        <v>42915</v>
      </c>
      <c r="D240" s="21">
        <f t="shared" si="9"/>
        <v>55837</v>
      </c>
      <c r="E240" s="21">
        <f t="shared" si="10"/>
        <v>54.5283203125</v>
      </c>
    </row>
    <row r="241">
      <c r="A241" s="21">
        <f>75142</f>
        <v>75142</v>
      </c>
      <c r="B241" s="21">
        <f t="shared" si="8"/>
        <v>0</v>
      </c>
      <c r="C241" s="21">
        <f>43086</f>
        <v>43086</v>
      </c>
      <c r="D241" s="21">
        <f t="shared" si="9"/>
        <v>55837</v>
      </c>
      <c r="E241" s="21">
        <f t="shared" si="10"/>
        <v>54.5283203125</v>
      </c>
    </row>
    <row r="242">
      <c r="A242" s="21">
        <f>75457</f>
        <v>75457</v>
      </c>
      <c r="B242" s="21">
        <f t="shared" si="8"/>
        <v>0</v>
      </c>
      <c r="C242" s="21">
        <f>43233</f>
        <v>43233</v>
      </c>
      <c r="D242" s="21">
        <f t="shared" si="9"/>
        <v>55837</v>
      </c>
      <c r="E242" s="21">
        <f t="shared" si="10"/>
        <v>54.5283203125</v>
      </c>
    </row>
    <row r="243">
      <c r="A243" s="21">
        <f>75772</f>
        <v>75772</v>
      </c>
      <c r="B243" s="21">
        <f t="shared" si="8"/>
        <v>0</v>
      </c>
      <c r="C243" s="21">
        <f>43426</f>
        <v>43426</v>
      </c>
      <c r="D243" s="21">
        <f t="shared" si="9"/>
        <v>55837</v>
      </c>
      <c r="E243" s="21">
        <f t="shared" si="10"/>
        <v>54.5283203125</v>
      </c>
    </row>
    <row r="244">
      <c r="A244" s="21">
        <f>76117</f>
        <v>76117</v>
      </c>
      <c r="B244" s="21">
        <f t="shared" si="8"/>
        <v>0</v>
      </c>
      <c r="C244" s="21">
        <f>43578</f>
        <v>43578</v>
      </c>
      <c r="D244" s="21">
        <f t="shared" si="9"/>
        <v>55837</v>
      </c>
      <c r="E244" s="21">
        <f t="shared" si="10"/>
        <v>54.5283203125</v>
      </c>
    </row>
    <row r="245">
      <c r="A245" s="21">
        <f>76458</f>
        <v>76458</v>
      </c>
      <c r="B245" s="21">
        <f t="shared" si="8"/>
        <v>0</v>
      </c>
      <c r="C245" s="21">
        <f>43780</f>
        <v>43780</v>
      </c>
      <c r="D245" s="21">
        <f>55839</f>
        <v>55839</v>
      </c>
      <c r="E245" s="21">
        <f>54.5302734375</f>
        <v>54.5302734375</v>
      </c>
    </row>
    <row r="246">
      <c r="A246" s="21">
        <f>76759</f>
        <v>76759</v>
      </c>
      <c r="B246" s="21">
        <f t="shared" si="8"/>
        <v>0</v>
      </c>
      <c r="C246" s="21">
        <f>43957</f>
        <v>43957</v>
      </c>
      <c r="D246" s="21">
        <f>55837</f>
        <v>55837</v>
      </c>
      <c r="E246" s="21">
        <f>54.5283203125</f>
        <v>54.5283203125</v>
      </c>
    </row>
    <row r="247">
      <c r="A247" s="21">
        <f>77100</f>
        <v>77100</v>
      </c>
      <c r="B247" s="21">
        <f t="shared" si="8"/>
        <v>0</v>
      </c>
      <c r="C247" s="21">
        <f>44161</f>
        <v>44161</v>
      </c>
      <c r="D247" s="21">
        <f>55839</f>
        <v>55839</v>
      </c>
      <c r="E247" s="21">
        <f>54.5302734375</f>
        <v>54.5302734375</v>
      </c>
    </row>
    <row r="248">
      <c r="A248" s="21">
        <f>77408</f>
        <v>77408</v>
      </c>
      <c r="B248" s="21">
        <f t="shared" si="8"/>
        <v>0</v>
      </c>
      <c r="C248" s="21">
        <f>44312</f>
        <v>44312</v>
      </c>
      <c r="D248" s="21">
        <f>55837</f>
        <v>55837</v>
      </c>
      <c r="E248" s="21">
        <f>54.5283203125</f>
        <v>54.5283203125</v>
      </c>
    </row>
    <row r="249">
      <c r="A249" s="21">
        <f>77705</f>
        <v>77705</v>
      </c>
      <c r="B249" s="21">
        <f t="shared" si="8"/>
        <v>0</v>
      </c>
      <c r="C249" s="21">
        <f>44464</f>
        <v>44464</v>
      </c>
      <c r="D249" s="21">
        <f>55839</f>
        <v>55839</v>
      </c>
      <c r="E249" s="21">
        <f>54.5302734375</f>
        <v>54.5302734375</v>
      </c>
    </row>
    <row r="250">
      <c r="A250" s="21">
        <f>78065</f>
        <v>78065</v>
      </c>
      <c r="B250" s="21">
        <f>25</f>
        <v>25</v>
      </c>
      <c r="C250" s="21">
        <f>44665</f>
        <v>44665</v>
      </c>
      <c r="D250" s="21">
        <f>55837</f>
        <v>55837</v>
      </c>
      <c r="E250" s="21">
        <f>54.5283203125</f>
        <v>54.5283203125</v>
      </c>
    </row>
    <row r="251">
      <c r="A251" s="21">
        <f>78333</f>
        <v>78333</v>
      </c>
      <c r="B251" s="21">
        <f t="shared" ref="B251:B277" si="11">0</f>
        <v>0</v>
      </c>
      <c r="C251" s="21">
        <f>44838</f>
        <v>44838</v>
      </c>
      <c r="D251" s="21">
        <f>55837</f>
        <v>55837</v>
      </c>
      <c r="E251" s="21">
        <f>54.5283203125</f>
        <v>54.5283203125</v>
      </c>
    </row>
    <row r="252">
      <c r="A252" s="21">
        <f>78619</f>
        <v>78619</v>
      </c>
      <c r="B252" s="21">
        <f t="shared" si="11"/>
        <v>0</v>
      </c>
      <c r="C252" s="21">
        <f>45024</f>
        <v>45024</v>
      </c>
      <c r="D252" s="21">
        <f>55837</f>
        <v>55837</v>
      </c>
      <c r="E252" s="21">
        <f>54.5283203125</f>
        <v>54.5283203125</v>
      </c>
    </row>
    <row r="253">
      <c r="A253" s="21">
        <f>78947</f>
        <v>78947</v>
      </c>
      <c r="B253" s="21">
        <f t="shared" si="11"/>
        <v>0</v>
      </c>
      <c r="C253" s="21">
        <f>45174</f>
        <v>45174</v>
      </c>
      <c r="D253" s="21">
        <f>55837</f>
        <v>55837</v>
      </c>
      <c r="E253" s="21">
        <f>54.5283203125</f>
        <v>54.5283203125</v>
      </c>
    </row>
    <row r="254">
      <c r="A254" s="21">
        <f>79289</f>
        <v>79289</v>
      </c>
      <c r="B254" s="21">
        <f t="shared" si="11"/>
        <v>0</v>
      </c>
      <c r="C254" s="21">
        <f>45365</f>
        <v>45365</v>
      </c>
      <c r="D254" s="21">
        <f>55837</f>
        <v>55837</v>
      </c>
      <c r="E254" s="21">
        <f>54.5283203125</f>
        <v>54.5283203125</v>
      </c>
    </row>
    <row r="255">
      <c r="A255" s="21">
        <f>79627</f>
        <v>79627</v>
      </c>
      <c r="B255" s="21">
        <f t="shared" si="11"/>
        <v>0</v>
      </c>
      <c r="C255" s="21">
        <f>45579</f>
        <v>45579</v>
      </c>
      <c r="D255" s="21">
        <f>55841</f>
        <v>55841</v>
      </c>
      <c r="E255" s="21">
        <f>54.5322265625</f>
        <v>54.5322265625</v>
      </c>
    </row>
    <row r="256">
      <c r="A256" s="21">
        <f>79991</f>
        <v>79991</v>
      </c>
      <c r="B256" s="21">
        <f t="shared" si="11"/>
        <v>0</v>
      </c>
      <c r="C256" s="21">
        <f>45784</f>
        <v>45784</v>
      </c>
      <c r="D256" s="21">
        <f>55843</f>
        <v>55843</v>
      </c>
      <c r="E256" s="21">
        <f>54.5341796875</f>
        <v>54.5341796875</v>
      </c>
    </row>
    <row r="257">
      <c r="A257" s="21">
        <f>80341</f>
        <v>80341</v>
      </c>
      <c r="B257" s="21">
        <f t="shared" si="11"/>
        <v>0</v>
      </c>
      <c r="C257" s="21">
        <f>45978</f>
        <v>45978</v>
      </c>
      <c r="D257" s="21">
        <f>55841</f>
        <v>55841</v>
      </c>
      <c r="E257" s="21">
        <f>54.5322265625</f>
        <v>54.5322265625</v>
      </c>
    </row>
    <row r="258">
      <c r="A258" s="21">
        <f>80674</f>
        <v>80674</v>
      </c>
      <c r="B258" s="21">
        <f t="shared" si="11"/>
        <v>0</v>
      </c>
      <c r="C258" s="21">
        <f>46131</f>
        <v>46131</v>
      </c>
      <c r="D258" s="21">
        <f>55841</f>
        <v>55841</v>
      </c>
      <c r="E258" s="21">
        <f>54.5322265625</f>
        <v>54.5322265625</v>
      </c>
    </row>
    <row r="259">
      <c r="A259" s="21">
        <f>81035</f>
        <v>81035</v>
      </c>
      <c r="B259" s="21">
        <f t="shared" si="11"/>
        <v>0</v>
      </c>
      <c r="C259" s="21">
        <f>46312</f>
        <v>46312</v>
      </c>
      <c r="D259" s="21">
        <f>55841</f>
        <v>55841</v>
      </c>
      <c r="E259" s="21">
        <f>54.5322265625</f>
        <v>54.5322265625</v>
      </c>
    </row>
    <row r="260">
      <c r="A260" s="21">
        <f>81388</f>
        <v>81388</v>
      </c>
      <c r="B260" s="21">
        <f t="shared" si="11"/>
        <v>0</v>
      </c>
      <c r="C260" s="21">
        <f>46440</f>
        <v>46440</v>
      </c>
      <c r="D260" s="21">
        <f>55841</f>
        <v>55841</v>
      </c>
      <c r="E260" s="21">
        <f>54.5322265625</f>
        <v>54.5322265625</v>
      </c>
    </row>
    <row r="261">
      <c r="A261" s="21">
        <f>81724</f>
        <v>81724</v>
      </c>
      <c r="B261" s="21">
        <f t="shared" si="11"/>
        <v>0</v>
      </c>
      <c r="C261" s="21">
        <f>46656</f>
        <v>46656</v>
      </c>
      <c r="D261" s="21">
        <f>55843</f>
        <v>55843</v>
      </c>
      <c r="E261" s="21">
        <f>54.5341796875</f>
        <v>54.5341796875</v>
      </c>
    </row>
    <row r="262">
      <c r="A262" s="21">
        <f>82068</f>
        <v>82068</v>
      </c>
      <c r="B262" s="21">
        <f t="shared" si="11"/>
        <v>0</v>
      </c>
      <c r="C262" s="21">
        <f>46880</f>
        <v>46880</v>
      </c>
      <c r="D262" s="21">
        <f>55841</f>
        <v>55841</v>
      </c>
      <c r="E262" s="21">
        <f>54.5322265625</f>
        <v>54.5322265625</v>
      </c>
    </row>
    <row r="263">
      <c r="A263" s="21">
        <f>82390</f>
        <v>82390</v>
      </c>
      <c r="B263" s="21">
        <f t="shared" si="11"/>
        <v>0</v>
      </c>
      <c r="C263" s="21">
        <f>47068</f>
        <v>47068</v>
      </c>
      <c r="D263" s="21">
        <f>55841</f>
        <v>55841</v>
      </c>
      <c r="E263" s="21">
        <f>54.5322265625</f>
        <v>54.5322265625</v>
      </c>
    </row>
    <row r="264">
      <c r="A264" s="21">
        <f>82717</f>
        <v>82717</v>
      </c>
      <c r="B264" s="21">
        <f t="shared" si="11"/>
        <v>0</v>
      </c>
      <c r="C264" s="21">
        <f>47276</f>
        <v>47276</v>
      </c>
      <c r="D264" s="21">
        <f>55841</f>
        <v>55841</v>
      </c>
      <c r="E264" s="21">
        <f>54.5322265625</f>
        <v>54.5322265625</v>
      </c>
    </row>
    <row r="265">
      <c r="A265" s="21">
        <f>83027</f>
        <v>83027</v>
      </c>
      <c r="B265" s="21">
        <f t="shared" si="11"/>
        <v>0</v>
      </c>
      <c r="C265" s="21">
        <f>47484</f>
        <v>47484</v>
      </c>
      <c r="D265" s="21">
        <f>55849</f>
        <v>55849</v>
      </c>
      <c r="E265" s="21">
        <f>54.5400390625</f>
        <v>54.5400390625</v>
      </c>
    </row>
    <row r="266">
      <c r="A266" s="21">
        <f>83359</f>
        <v>83359</v>
      </c>
      <c r="B266" s="21">
        <f t="shared" si="11"/>
        <v>0</v>
      </c>
      <c r="C266" s="21">
        <f>47658</f>
        <v>47658</v>
      </c>
      <c r="D266" s="21">
        <f>55895</f>
        <v>55895</v>
      </c>
      <c r="E266" s="21">
        <f>54.5849609375</f>
        <v>54.5849609375</v>
      </c>
    </row>
    <row r="267">
      <c r="A267" s="21">
        <f>83699</f>
        <v>83699</v>
      </c>
      <c r="B267" s="21">
        <f t="shared" si="11"/>
        <v>0</v>
      </c>
      <c r="C267" s="21">
        <f>47841</f>
        <v>47841</v>
      </c>
      <c r="D267" s="21">
        <f>55957</f>
        <v>55957</v>
      </c>
      <c r="E267" s="21">
        <f>54.6455078125</f>
        <v>54.6455078125</v>
      </c>
    </row>
    <row r="268">
      <c r="A268" s="21">
        <f>84042</f>
        <v>84042</v>
      </c>
      <c r="B268" s="21">
        <f t="shared" si="11"/>
        <v>0</v>
      </c>
      <c r="C268" s="21">
        <f>48018</f>
        <v>48018</v>
      </c>
      <c r="D268" s="21">
        <f>56213</f>
        <v>56213</v>
      </c>
      <c r="E268" s="21">
        <f>54.8955078125</f>
        <v>54.8955078125</v>
      </c>
    </row>
    <row r="269">
      <c r="A269" s="21">
        <f>84340</f>
        <v>84340</v>
      </c>
      <c r="B269" s="21">
        <f t="shared" si="11"/>
        <v>0</v>
      </c>
      <c r="C269" s="21">
        <f>48227</f>
        <v>48227</v>
      </c>
      <c r="D269" s="21">
        <f>56239</f>
        <v>56239</v>
      </c>
      <c r="E269" s="21">
        <f>54.9208984375</f>
        <v>54.9208984375</v>
      </c>
    </row>
    <row r="270">
      <c r="A270" s="21">
        <f>84596</f>
        <v>84596</v>
      </c>
      <c r="B270" s="21">
        <f t="shared" si="11"/>
        <v>0</v>
      </c>
      <c r="C270" s="21">
        <f>48380</f>
        <v>48380</v>
      </c>
      <c r="D270" s="21">
        <f>56277</f>
        <v>56277</v>
      </c>
      <c r="E270" s="21">
        <f>54.9580078125</f>
        <v>54.9580078125</v>
      </c>
    </row>
    <row r="271">
      <c r="A271" s="21">
        <f>84879</f>
        <v>84879</v>
      </c>
      <c r="B271" s="21">
        <f t="shared" si="11"/>
        <v>0</v>
      </c>
      <c r="C271" s="21">
        <f>48579</f>
        <v>48579</v>
      </c>
      <c r="D271" s="21">
        <f>56331</f>
        <v>56331</v>
      </c>
      <c r="E271" s="21">
        <f>55.0107421875</f>
        <v>55.0107421875</v>
      </c>
    </row>
    <row r="272">
      <c r="A272" s="21">
        <f>85204</f>
        <v>85204</v>
      </c>
      <c r="B272" s="21">
        <f t="shared" si="11"/>
        <v>0</v>
      </c>
      <c r="C272" s="21">
        <f>48756</f>
        <v>48756</v>
      </c>
      <c r="D272" s="21">
        <f>56349</f>
        <v>56349</v>
      </c>
      <c r="E272" s="21">
        <f>55.0283203125</f>
        <v>55.0283203125</v>
      </c>
    </row>
    <row r="273">
      <c r="A273" s="21">
        <f>85510</f>
        <v>85510</v>
      </c>
      <c r="B273" s="21">
        <f t="shared" si="11"/>
        <v>0</v>
      </c>
      <c r="C273" s="21">
        <f>48910</f>
        <v>48910</v>
      </c>
      <c r="D273" s="21">
        <f>56349</f>
        <v>56349</v>
      </c>
      <c r="E273" s="21">
        <f>55.0283203125</f>
        <v>55.0283203125</v>
      </c>
    </row>
    <row r="274">
      <c r="A274" s="21">
        <f>85787</f>
        <v>85787</v>
      </c>
      <c r="B274" s="21">
        <f t="shared" si="11"/>
        <v>0</v>
      </c>
      <c r="C274" s="21">
        <f>49106</f>
        <v>49106</v>
      </c>
      <c r="D274" s="21">
        <f>56349</f>
        <v>56349</v>
      </c>
      <c r="E274" s="21">
        <f>55.0283203125</f>
        <v>55.0283203125</v>
      </c>
    </row>
    <row r="275">
      <c r="A275" s="21">
        <f>86101</f>
        <v>86101</v>
      </c>
      <c r="B275" s="21">
        <f t="shared" si="11"/>
        <v>0</v>
      </c>
      <c r="C275" s="21">
        <f>49248</f>
        <v>49248</v>
      </c>
      <c r="D275" s="21">
        <f>56349</f>
        <v>56349</v>
      </c>
      <c r="E275" s="21">
        <f>55.0283203125</f>
        <v>55.0283203125</v>
      </c>
    </row>
    <row r="276">
      <c r="A276" s="21">
        <f>86390</f>
        <v>86390</v>
      </c>
      <c r="B276" s="21">
        <f t="shared" si="11"/>
        <v>0</v>
      </c>
      <c r="C276" s="21">
        <f>49409</f>
        <v>49409</v>
      </c>
      <c r="D276" s="21">
        <f>56351</f>
        <v>56351</v>
      </c>
      <c r="E276" s="21">
        <f>55.0302734375</f>
        <v>55.0302734375</v>
      </c>
    </row>
    <row r="277">
      <c r="A277" s="21">
        <f>86695</f>
        <v>86695</v>
      </c>
      <c r="B277" s="21">
        <f t="shared" si="11"/>
        <v>0</v>
      </c>
      <c r="C277" s="21">
        <f>49567</f>
        <v>49567</v>
      </c>
      <c r="D277" s="21">
        <f>56349</f>
        <v>56349</v>
      </c>
      <c r="E277" s="21">
        <f>55.0283203125</f>
        <v>55.0283203125</v>
      </c>
    </row>
    <row r="278">
      <c r="A278" s="21">
        <f>87033</f>
        <v>87033</v>
      </c>
      <c r="B278" s="21">
        <f>54</f>
        <v>54</v>
      </c>
      <c r="C278" s="21">
        <f>49700</f>
        <v>49700</v>
      </c>
      <c r="D278" s="21">
        <f>56350</f>
        <v>56350</v>
      </c>
      <c r="E278" s="21">
        <f>55.029296875</f>
        <v>55.029296875</v>
      </c>
    </row>
    <row r="279">
      <c r="A279" s="21">
        <f>87386</f>
        <v>87386</v>
      </c>
      <c r="B279" s="21">
        <f>35</f>
        <v>35</v>
      </c>
      <c r="C279" s="21">
        <f>49850</f>
        <v>49850</v>
      </c>
      <c r="D279" s="21">
        <f>56349</f>
        <v>56349</v>
      </c>
      <c r="E279" s="21">
        <f>55.0283203125</f>
        <v>55.0283203125</v>
      </c>
    </row>
    <row r="280">
      <c r="A280" s="21">
        <f>87706</f>
        <v>87706</v>
      </c>
      <c r="B280" s="21">
        <f>27</f>
        <v>27</v>
      </c>
      <c r="C280" s="21">
        <f>50014</f>
        <v>50014</v>
      </c>
      <c r="D280" s="21">
        <f>56349</f>
        <v>56349</v>
      </c>
      <c r="E280" s="21">
        <f>55.0283203125</f>
        <v>55.0283203125</v>
      </c>
    </row>
    <row r="281">
      <c r="A281" s="21">
        <f>87999</f>
        <v>87999</v>
      </c>
      <c r="B281" s="21">
        <f t="shared" ref="B281:B312" si="12">0</f>
        <v>0</v>
      </c>
      <c r="C281" s="21">
        <f>50218</f>
        <v>50218</v>
      </c>
      <c r="D281" s="21">
        <f>56349</f>
        <v>56349</v>
      </c>
      <c r="E281" s="21">
        <f>55.0283203125</f>
        <v>55.0283203125</v>
      </c>
    </row>
    <row r="282">
      <c r="A282" s="21">
        <f>88287</f>
        <v>88287</v>
      </c>
      <c r="B282" s="21">
        <f t="shared" si="12"/>
        <v>0</v>
      </c>
      <c r="C282" s="21">
        <f>50343</f>
        <v>50343</v>
      </c>
      <c r="D282" s="21">
        <f>56349</f>
        <v>56349</v>
      </c>
      <c r="E282" s="21">
        <f>55.0283203125</f>
        <v>55.0283203125</v>
      </c>
    </row>
    <row r="283">
      <c r="A283" s="21">
        <f>88628</f>
        <v>88628</v>
      </c>
      <c r="B283" s="21">
        <f t="shared" si="12"/>
        <v>0</v>
      </c>
      <c r="C283" s="21">
        <f>50499</f>
        <v>50499</v>
      </c>
      <c r="D283" s="21">
        <f>56349</f>
        <v>56349</v>
      </c>
      <c r="E283" s="21">
        <f>55.0283203125</f>
        <v>55.0283203125</v>
      </c>
    </row>
    <row r="284">
      <c r="A284" s="21">
        <f>88970</f>
        <v>88970</v>
      </c>
      <c r="B284" s="21">
        <f t="shared" si="12"/>
        <v>0</v>
      </c>
      <c r="C284" s="21">
        <f>50656</f>
        <v>50656</v>
      </c>
      <c r="D284" s="21">
        <f>56349</f>
        <v>56349</v>
      </c>
      <c r="E284" s="21">
        <f>55.0283203125</f>
        <v>55.0283203125</v>
      </c>
    </row>
    <row r="285">
      <c r="A285" s="21">
        <f>89328</f>
        <v>89328</v>
      </c>
      <c r="B285" s="21">
        <f t="shared" si="12"/>
        <v>0</v>
      </c>
      <c r="C285" s="21">
        <f>50848</f>
        <v>50848</v>
      </c>
      <c r="D285" s="21">
        <f>56351</f>
        <v>56351</v>
      </c>
      <c r="E285" s="21">
        <f>55.0302734375</f>
        <v>55.0302734375</v>
      </c>
    </row>
    <row r="286">
      <c r="A286" s="21">
        <f>89666</f>
        <v>89666</v>
      </c>
      <c r="B286" s="21">
        <f t="shared" si="12"/>
        <v>0</v>
      </c>
      <c r="C286" s="21">
        <f>51038</f>
        <v>51038</v>
      </c>
      <c r="D286" s="21">
        <f>56349</f>
        <v>56349</v>
      </c>
      <c r="E286" s="21">
        <f>55.0283203125</f>
        <v>55.0283203125</v>
      </c>
    </row>
    <row r="287">
      <c r="A287" s="21">
        <f>90053</f>
        <v>90053</v>
      </c>
      <c r="B287" s="21">
        <f t="shared" si="12"/>
        <v>0</v>
      </c>
      <c r="C287" s="21">
        <f>51180</f>
        <v>51180</v>
      </c>
      <c r="D287" s="21">
        <f>56349</f>
        <v>56349</v>
      </c>
      <c r="E287" s="21">
        <f>55.0283203125</f>
        <v>55.0283203125</v>
      </c>
    </row>
    <row r="288">
      <c r="A288" s="21">
        <f>90437</f>
        <v>90437</v>
      </c>
      <c r="B288" s="21">
        <f t="shared" si="12"/>
        <v>0</v>
      </c>
      <c r="C288" s="21">
        <f>51355</f>
        <v>51355</v>
      </c>
      <c r="D288" s="21">
        <f>56349</f>
        <v>56349</v>
      </c>
      <c r="E288" s="21">
        <f>55.0283203125</f>
        <v>55.0283203125</v>
      </c>
    </row>
    <row r="289">
      <c r="A289" s="21">
        <f>90784</f>
        <v>90784</v>
      </c>
      <c r="B289" s="21">
        <f t="shared" si="12"/>
        <v>0</v>
      </c>
      <c r="C289" s="21">
        <f>51498</f>
        <v>51498</v>
      </c>
      <c r="D289" s="21">
        <f>56349</f>
        <v>56349</v>
      </c>
      <c r="E289" s="21">
        <f>55.0283203125</f>
        <v>55.0283203125</v>
      </c>
    </row>
    <row r="290">
      <c r="A290" s="21">
        <f>91137</f>
        <v>91137</v>
      </c>
      <c r="B290" s="21">
        <f t="shared" si="12"/>
        <v>0</v>
      </c>
      <c r="C290" s="21">
        <f>51669</f>
        <v>51669</v>
      </c>
      <c r="D290" s="21">
        <f>56349</f>
        <v>56349</v>
      </c>
      <c r="E290" s="21">
        <f>55.0283203125</f>
        <v>55.0283203125</v>
      </c>
    </row>
    <row r="291">
      <c r="A291" s="21">
        <f>91487</f>
        <v>91487</v>
      </c>
      <c r="B291" s="21">
        <f t="shared" si="12"/>
        <v>0</v>
      </c>
      <c r="C291" s="21">
        <f>51850</f>
        <v>51850</v>
      </c>
      <c r="D291" s="21">
        <f>56349</f>
        <v>56349</v>
      </c>
      <c r="E291" s="21">
        <f>55.0283203125</f>
        <v>55.0283203125</v>
      </c>
    </row>
    <row r="292">
      <c r="A292" s="21">
        <f>91812</f>
        <v>91812</v>
      </c>
      <c r="B292" s="21">
        <f t="shared" si="12"/>
        <v>0</v>
      </c>
      <c r="C292" s="21">
        <f>52005</f>
        <v>52005</v>
      </c>
      <c r="D292" s="21">
        <f>56350</f>
        <v>56350</v>
      </c>
      <c r="E292" s="21">
        <f>55.029296875</f>
        <v>55.029296875</v>
      </c>
    </row>
    <row r="293">
      <c r="A293" s="21">
        <f>92101</f>
        <v>92101</v>
      </c>
      <c r="B293" s="21">
        <f t="shared" si="12"/>
        <v>0</v>
      </c>
      <c r="C293" s="21">
        <f>52176</f>
        <v>52176</v>
      </c>
      <c r="D293" s="21">
        <f>56349</f>
        <v>56349</v>
      </c>
      <c r="E293" s="21">
        <f>55.0283203125</f>
        <v>55.0283203125</v>
      </c>
    </row>
    <row r="294">
      <c r="A294" s="21">
        <f>92357</f>
        <v>92357</v>
      </c>
      <c r="B294" s="21">
        <f t="shared" si="12"/>
        <v>0</v>
      </c>
      <c r="C294" s="21">
        <f>52338</f>
        <v>52338</v>
      </c>
      <c r="D294" s="21">
        <f>56349</f>
        <v>56349</v>
      </c>
      <c r="E294" s="21">
        <f>55.0283203125</f>
        <v>55.0283203125</v>
      </c>
    </row>
    <row r="295">
      <c r="A295" s="21">
        <f>92627</f>
        <v>92627</v>
      </c>
      <c r="B295" s="21">
        <f t="shared" si="12"/>
        <v>0</v>
      </c>
      <c r="C295" s="21">
        <f>52500</f>
        <v>52500</v>
      </c>
      <c r="D295" s="21">
        <f>56353</f>
        <v>56353</v>
      </c>
      <c r="E295" s="21">
        <f>55.0322265625</f>
        <v>55.0322265625</v>
      </c>
    </row>
    <row r="296">
      <c r="A296" s="21">
        <f>92890</f>
        <v>92890</v>
      </c>
      <c r="B296" s="21">
        <f t="shared" si="12"/>
        <v>0</v>
      </c>
      <c r="C296" s="21">
        <f>52635</f>
        <v>52635</v>
      </c>
      <c r="D296" s="21">
        <f>56353</f>
        <v>56353</v>
      </c>
      <c r="E296" s="21">
        <f>55.0322265625</f>
        <v>55.0322265625</v>
      </c>
    </row>
    <row r="297">
      <c r="A297" s="21">
        <f>93146</f>
        <v>93146</v>
      </c>
      <c r="B297" s="21">
        <f t="shared" si="12"/>
        <v>0</v>
      </c>
      <c r="C297" s="21">
        <f>52772</f>
        <v>52772</v>
      </c>
      <c r="D297" s="21">
        <f>56353</f>
        <v>56353</v>
      </c>
      <c r="E297" s="21">
        <f>55.0322265625</f>
        <v>55.0322265625</v>
      </c>
    </row>
    <row r="298">
      <c r="A298" s="21">
        <f>93434</f>
        <v>93434</v>
      </c>
      <c r="B298" s="21">
        <f t="shared" si="12"/>
        <v>0</v>
      </c>
      <c r="C298" s="21">
        <f>52908</f>
        <v>52908</v>
      </c>
      <c r="D298" s="21">
        <f>56353</f>
        <v>56353</v>
      </c>
      <c r="E298" s="21">
        <f>55.0322265625</f>
        <v>55.0322265625</v>
      </c>
    </row>
    <row r="299">
      <c r="A299" s="21">
        <f>93729</f>
        <v>93729</v>
      </c>
      <c r="B299" s="21">
        <f t="shared" si="12"/>
        <v>0</v>
      </c>
      <c r="C299" s="21">
        <f>53039</f>
        <v>53039</v>
      </c>
      <c r="D299" s="21">
        <f>56353</f>
        <v>56353</v>
      </c>
      <c r="E299" s="21">
        <f>55.0322265625</f>
        <v>55.0322265625</v>
      </c>
    </row>
    <row r="300">
      <c r="A300" s="21">
        <f>94002</f>
        <v>94002</v>
      </c>
      <c r="B300" s="21">
        <f t="shared" si="12"/>
        <v>0</v>
      </c>
      <c r="C300" s="21">
        <f>53189</f>
        <v>53189</v>
      </c>
      <c r="D300" s="21">
        <f>56353</f>
        <v>56353</v>
      </c>
      <c r="E300" s="21">
        <f>55.0322265625</f>
        <v>55.0322265625</v>
      </c>
    </row>
    <row r="301">
      <c r="A301" s="21">
        <f>94300</f>
        <v>94300</v>
      </c>
      <c r="B301" s="21">
        <f t="shared" si="12"/>
        <v>0</v>
      </c>
      <c r="C301" s="21">
        <f>53364</f>
        <v>53364</v>
      </c>
      <c r="D301" s="21">
        <f>56355</f>
        <v>56355</v>
      </c>
      <c r="E301" s="21">
        <f>55.0341796875</f>
        <v>55.0341796875</v>
      </c>
    </row>
    <row r="302">
      <c r="A302" s="21">
        <f>94617</f>
        <v>94617</v>
      </c>
      <c r="B302" s="21">
        <f t="shared" si="12"/>
        <v>0</v>
      </c>
      <c r="C302" s="21">
        <f>53513</f>
        <v>53513</v>
      </c>
      <c r="D302" s="21">
        <f>56353</f>
        <v>56353</v>
      </c>
      <c r="E302" s="21">
        <f>55.0322265625</f>
        <v>55.0322265625</v>
      </c>
    </row>
    <row r="303">
      <c r="A303" s="21">
        <f>94927</f>
        <v>94927</v>
      </c>
      <c r="B303" s="21">
        <f t="shared" si="12"/>
        <v>0</v>
      </c>
      <c r="C303" s="21">
        <f>53678</f>
        <v>53678</v>
      </c>
      <c r="D303" s="21">
        <f>56353</f>
        <v>56353</v>
      </c>
      <c r="E303" s="21">
        <f>55.0322265625</f>
        <v>55.0322265625</v>
      </c>
    </row>
    <row r="304">
      <c r="A304" s="21">
        <f>95187</f>
        <v>95187</v>
      </c>
      <c r="B304" s="21">
        <f t="shared" si="12"/>
        <v>0</v>
      </c>
      <c r="C304" s="21">
        <f>53884</f>
        <v>53884</v>
      </c>
      <c r="D304" s="21">
        <f>56355</f>
        <v>56355</v>
      </c>
      <c r="E304" s="21">
        <f>55.0341796875</f>
        <v>55.0341796875</v>
      </c>
    </row>
    <row r="305">
      <c r="A305" s="21">
        <f>95454</f>
        <v>95454</v>
      </c>
      <c r="B305" s="21">
        <f t="shared" si="12"/>
        <v>0</v>
      </c>
      <c r="C305" s="21">
        <f>54054</f>
        <v>54054</v>
      </c>
      <c r="D305" s="21">
        <f>56353</f>
        <v>56353</v>
      </c>
      <c r="E305" s="21">
        <f>55.0322265625</f>
        <v>55.0322265625</v>
      </c>
    </row>
    <row r="306">
      <c r="A306" s="21">
        <f>95720</f>
        <v>95720</v>
      </c>
      <c r="B306" s="21">
        <f t="shared" si="12"/>
        <v>0</v>
      </c>
      <c r="C306" s="21">
        <f>54213</f>
        <v>54213</v>
      </c>
      <c r="D306" s="21">
        <f>56355</f>
        <v>56355</v>
      </c>
      <c r="E306" s="21">
        <f>55.0341796875</f>
        <v>55.0341796875</v>
      </c>
    </row>
    <row r="307">
      <c r="A307" s="21">
        <f>95988</f>
        <v>95988</v>
      </c>
      <c r="B307" s="21">
        <f t="shared" si="12"/>
        <v>0</v>
      </c>
      <c r="C307" s="21">
        <f>54421</f>
        <v>54421</v>
      </c>
      <c r="D307" s="21">
        <f>56353</f>
        <v>56353</v>
      </c>
      <c r="E307" s="21">
        <f>55.0322265625</f>
        <v>55.0322265625</v>
      </c>
    </row>
    <row r="308">
      <c r="A308" s="21">
        <f>96267</f>
        <v>96267</v>
      </c>
      <c r="B308" s="21">
        <f t="shared" si="12"/>
        <v>0</v>
      </c>
      <c r="C308" s="21">
        <f>54561</f>
        <v>54561</v>
      </c>
      <c r="D308" s="21">
        <f>56353</f>
        <v>56353</v>
      </c>
      <c r="E308" s="21">
        <f>55.0322265625</f>
        <v>55.0322265625</v>
      </c>
    </row>
    <row r="309">
      <c r="A309" s="21">
        <f>96554</f>
        <v>96554</v>
      </c>
      <c r="B309" s="21">
        <f t="shared" si="12"/>
        <v>0</v>
      </c>
      <c r="C309" s="21">
        <f>54694</f>
        <v>54694</v>
      </c>
      <c r="D309" s="21">
        <f>56353</f>
        <v>56353</v>
      </c>
      <c r="E309" s="21">
        <f>55.0322265625</f>
        <v>55.0322265625</v>
      </c>
    </row>
    <row r="310">
      <c r="A310" s="21">
        <f>96849</f>
        <v>96849</v>
      </c>
      <c r="B310" s="21">
        <f t="shared" si="12"/>
        <v>0</v>
      </c>
      <c r="C310" s="21">
        <f>54853</f>
        <v>54853</v>
      </c>
      <c r="D310" s="21">
        <f>56353</f>
        <v>56353</v>
      </c>
      <c r="E310" s="21">
        <f>55.0322265625</f>
        <v>55.0322265625</v>
      </c>
    </row>
    <row r="311">
      <c r="A311" s="21">
        <f>97148</f>
        <v>97148</v>
      </c>
      <c r="B311" s="21">
        <f t="shared" si="12"/>
        <v>0</v>
      </c>
      <c r="C311" s="21">
        <f>55050</f>
        <v>55050</v>
      </c>
      <c r="D311" s="21">
        <f>56353</f>
        <v>56353</v>
      </c>
      <c r="E311" s="21">
        <f>55.0322265625</f>
        <v>55.0322265625</v>
      </c>
    </row>
    <row r="312">
      <c r="A312" s="21">
        <f>97428</f>
        <v>97428</v>
      </c>
      <c r="B312" s="21">
        <f t="shared" si="12"/>
        <v>0</v>
      </c>
      <c r="C312" s="21">
        <f>55179</f>
        <v>55179</v>
      </c>
      <c r="D312" s="21">
        <f>56353</f>
        <v>56353</v>
      </c>
      <c r="E312" s="21">
        <f>55.0322265625</f>
        <v>55.0322265625</v>
      </c>
    </row>
    <row r="313">
      <c r="A313" s="21">
        <f>97701</f>
        <v>97701</v>
      </c>
      <c r="B313" s="21">
        <f>9</f>
        <v>9</v>
      </c>
      <c r="C313" s="21">
        <f>55348</f>
        <v>55348</v>
      </c>
      <c r="D313" s="21">
        <f>56355</f>
        <v>56355</v>
      </c>
      <c r="E313" s="21">
        <f>55.0341796875</f>
        <v>55.0341796875</v>
      </c>
    </row>
    <row r="314">
      <c r="A314" s="21">
        <f>98017</f>
        <v>98017</v>
      </c>
      <c r="B314" s="21">
        <f>37</f>
        <v>37</v>
      </c>
      <c r="C314" s="21">
        <f>55530</f>
        <v>55530</v>
      </c>
      <c r="D314" s="21">
        <f>56353</f>
        <v>56353</v>
      </c>
      <c r="E314" s="21">
        <f>55.0322265625</f>
        <v>55.0322265625</v>
      </c>
    </row>
    <row r="315">
      <c r="A315" s="21">
        <f>98309</f>
        <v>98309</v>
      </c>
      <c r="B315" s="21">
        <f>17</f>
        <v>17</v>
      </c>
      <c r="C315" s="21">
        <f>55695</f>
        <v>55695</v>
      </c>
      <c r="D315" s="21">
        <f>56354</f>
        <v>56354</v>
      </c>
      <c r="E315" s="21">
        <f>55.033203125</f>
        <v>55.033203125</v>
      </c>
    </row>
    <row r="316">
      <c r="A316" s="21">
        <f>98635</f>
        <v>98635</v>
      </c>
      <c r="B316" s="21">
        <f>18</f>
        <v>18</v>
      </c>
      <c r="C316" s="21">
        <f>55909</f>
        <v>55909</v>
      </c>
      <c r="D316" s="21">
        <f>56353</f>
        <v>56353</v>
      </c>
      <c r="E316" s="21">
        <f>55.0322265625</f>
        <v>55.0322265625</v>
      </c>
    </row>
    <row r="317">
      <c r="A317" s="21">
        <f>98928</f>
        <v>98928</v>
      </c>
      <c r="B317" s="21">
        <f t="shared" ref="B317:B346" si="13">0</f>
        <v>0</v>
      </c>
      <c r="C317" s="21">
        <f>56059</f>
        <v>56059</v>
      </c>
      <c r="D317" s="21">
        <f>56353</f>
        <v>56353</v>
      </c>
      <c r="E317" s="21">
        <f>55.0322265625</f>
        <v>55.0322265625</v>
      </c>
    </row>
    <row r="318">
      <c r="A318" s="21">
        <f>99273</f>
        <v>99273</v>
      </c>
      <c r="B318" s="21">
        <f t="shared" si="13"/>
        <v>0</v>
      </c>
      <c r="C318" s="21">
        <f>56237</f>
        <v>56237</v>
      </c>
      <c r="D318" s="21">
        <f>56353</f>
        <v>56353</v>
      </c>
      <c r="E318" s="21">
        <f>55.0322265625</f>
        <v>55.0322265625</v>
      </c>
    </row>
    <row r="319">
      <c r="A319" s="21">
        <f>99598</f>
        <v>99598</v>
      </c>
      <c r="B319" s="21">
        <f t="shared" si="13"/>
        <v>0</v>
      </c>
      <c r="C319" s="21">
        <f>56409</f>
        <v>56409</v>
      </c>
      <c r="D319" s="21">
        <f>56353</f>
        <v>56353</v>
      </c>
      <c r="E319" s="21">
        <f>55.0322265625</f>
        <v>55.0322265625</v>
      </c>
    </row>
    <row r="320">
      <c r="A320" s="21">
        <f>99925</f>
        <v>99925</v>
      </c>
      <c r="B320" s="21">
        <f t="shared" si="13"/>
        <v>0</v>
      </c>
      <c r="C320" s="21">
        <f>56595</f>
        <v>56595</v>
      </c>
      <c r="D320" s="21">
        <f>56355</f>
        <v>56355</v>
      </c>
      <c r="E320" s="21">
        <f>55.0341796875</f>
        <v>55.0341796875</v>
      </c>
    </row>
    <row r="321">
      <c r="A321" s="21">
        <f>100264</f>
        <v>100264</v>
      </c>
      <c r="B321" s="21">
        <f t="shared" si="13"/>
        <v>0</v>
      </c>
      <c r="C321" s="21">
        <f>56809</f>
        <v>56809</v>
      </c>
      <c r="D321" s="21">
        <f>56353</f>
        <v>56353</v>
      </c>
      <c r="E321" s="21">
        <f>55.0322265625</f>
        <v>55.0322265625</v>
      </c>
    </row>
    <row r="322">
      <c r="A322" s="21">
        <f>100615</f>
        <v>100615</v>
      </c>
      <c r="B322" s="21">
        <f t="shared" si="13"/>
        <v>0</v>
      </c>
      <c r="C322" s="21">
        <f>57009</f>
        <v>57009</v>
      </c>
      <c r="D322" s="21">
        <f>56357</f>
        <v>56357</v>
      </c>
      <c r="E322" s="21">
        <f>55.0361328125</f>
        <v>55.0361328125</v>
      </c>
    </row>
    <row r="323">
      <c r="A323" s="21">
        <f>100988</f>
        <v>100988</v>
      </c>
      <c r="B323" s="21">
        <f t="shared" si="13"/>
        <v>0</v>
      </c>
      <c r="C323" s="21">
        <f>57184</f>
        <v>57184</v>
      </c>
      <c r="D323" s="21">
        <f>56725</f>
        <v>56725</v>
      </c>
      <c r="E323" s="21">
        <f>55.3955078125</f>
        <v>55.3955078125</v>
      </c>
    </row>
    <row r="324">
      <c r="A324" s="21">
        <f>101359</f>
        <v>101359</v>
      </c>
      <c r="B324" s="21">
        <f t="shared" si="13"/>
        <v>0</v>
      </c>
      <c r="C324" s="21">
        <f>57335</f>
        <v>57335</v>
      </c>
      <c r="D324" s="21">
        <f>57321</f>
        <v>57321</v>
      </c>
      <c r="E324" s="21">
        <f>55.9775390625</f>
        <v>55.9775390625</v>
      </c>
    </row>
    <row r="325">
      <c r="A325" s="21">
        <f>101705</f>
        <v>101705</v>
      </c>
      <c r="B325" s="21">
        <f t="shared" si="13"/>
        <v>0</v>
      </c>
      <c r="C325" s="21">
        <f>57506</f>
        <v>57506</v>
      </c>
      <c r="D325" s="21">
        <f>57529</f>
        <v>57529</v>
      </c>
      <c r="E325" s="21">
        <f>56.1806640625</f>
        <v>56.1806640625</v>
      </c>
    </row>
    <row r="326">
      <c r="A326" s="21">
        <f>102044</f>
        <v>102044</v>
      </c>
      <c r="B326" s="21">
        <f t="shared" si="13"/>
        <v>0</v>
      </c>
      <c r="C326" s="21">
        <f>57712</f>
        <v>57712</v>
      </c>
      <c r="D326" s="21">
        <f>57849</f>
        <v>57849</v>
      </c>
      <c r="E326" s="21">
        <f>56.4931640625</f>
        <v>56.4931640625</v>
      </c>
    </row>
    <row r="327">
      <c r="A327" s="21">
        <f>102352</f>
        <v>102352</v>
      </c>
      <c r="B327" s="21">
        <f t="shared" si="13"/>
        <v>0</v>
      </c>
      <c r="C327" s="21">
        <f>57904</f>
        <v>57904</v>
      </c>
      <c r="D327" s="21">
        <f>57875</f>
        <v>57875</v>
      </c>
      <c r="E327" s="21">
        <f>56.5185546875</f>
        <v>56.5185546875</v>
      </c>
    </row>
    <row r="328">
      <c r="A328" s="21">
        <f>102687</f>
        <v>102687</v>
      </c>
      <c r="B328" s="21">
        <f t="shared" si="13"/>
        <v>0</v>
      </c>
      <c r="C328" s="21">
        <f>58095</f>
        <v>58095</v>
      </c>
      <c r="D328" s="21">
        <f>57897</f>
        <v>57897</v>
      </c>
      <c r="E328" s="21">
        <f>56.5400390625</f>
        <v>56.5400390625</v>
      </c>
    </row>
    <row r="329">
      <c r="A329" s="21">
        <f>103017</f>
        <v>103017</v>
      </c>
      <c r="B329" s="21">
        <f t="shared" si="13"/>
        <v>0</v>
      </c>
      <c r="C329" s="21">
        <f>58313</f>
        <v>58313</v>
      </c>
      <c r="D329" s="21">
        <f>57897</f>
        <v>57897</v>
      </c>
      <c r="E329" s="21">
        <f>56.5400390625</f>
        <v>56.5400390625</v>
      </c>
    </row>
    <row r="330">
      <c r="A330" s="21">
        <f>103359</f>
        <v>103359</v>
      </c>
      <c r="B330" s="21">
        <f t="shared" si="13"/>
        <v>0</v>
      </c>
      <c r="C330" s="21">
        <f>58486</f>
        <v>58486</v>
      </c>
      <c r="D330" s="21">
        <f>57899</f>
        <v>57899</v>
      </c>
      <c r="E330" s="21">
        <f>56.5419921875</f>
        <v>56.5419921875</v>
      </c>
    </row>
    <row r="331">
      <c r="A331" s="21">
        <f>103707</f>
        <v>103707</v>
      </c>
      <c r="B331" s="21">
        <f t="shared" si="13"/>
        <v>0</v>
      </c>
      <c r="C331" s="21">
        <f>58646</f>
        <v>58646</v>
      </c>
      <c r="D331" s="21">
        <f>57897</f>
        <v>57897</v>
      </c>
      <c r="E331" s="21">
        <f>56.5400390625</f>
        <v>56.5400390625</v>
      </c>
    </row>
    <row r="332">
      <c r="A332" s="21">
        <f>104043</f>
        <v>104043</v>
      </c>
      <c r="B332" s="21">
        <f t="shared" si="13"/>
        <v>0</v>
      </c>
      <c r="C332" s="21">
        <f>58829</f>
        <v>58829</v>
      </c>
      <c r="D332" s="21">
        <f>57899</f>
        <v>57899</v>
      </c>
      <c r="E332" s="21">
        <f>56.5419921875</f>
        <v>56.5419921875</v>
      </c>
    </row>
    <row r="333">
      <c r="A333" s="21">
        <f>104355</f>
        <v>104355</v>
      </c>
      <c r="B333" s="21">
        <f t="shared" si="13"/>
        <v>0</v>
      </c>
      <c r="C333" s="21">
        <f>59012</f>
        <v>59012</v>
      </c>
      <c r="D333" s="21">
        <f>57897</f>
        <v>57897</v>
      </c>
      <c r="E333" s="21">
        <f>56.5400390625</f>
        <v>56.5400390625</v>
      </c>
    </row>
    <row r="334">
      <c r="A334" s="21">
        <f>104685</f>
        <v>104685</v>
      </c>
      <c r="B334" s="21">
        <f t="shared" si="13"/>
        <v>0</v>
      </c>
      <c r="C334" s="21">
        <f>59175</f>
        <v>59175</v>
      </c>
      <c r="D334" s="21">
        <f>57897</f>
        <v>57897</v>
      </c>
      <c r="E334" s="21">
        <f>56.5400390625</f>
        <v>56.5400390625</v>
      </c>
    </row>
    <row r="335">
      <c r="A335" s="21">
        <f>105024</f>
        <v>105024</v>
      </c>
      <c r="B335" s="21">
        <f t="shared" si="13"/>
        <v>0</v>
      </c>
      <c r="C335" s="21">
        <f>59393</f>
        <v>59393</v>
      </c>
      <c r="D335" s="21">
        <f>57899</f>
        <v>57899</v>
      </c>
      <c r="E335" s="21">
        <f>56.5419921875</f>
        <v>56.5419921875</v>
      </c>
    </row>
    <row r="336">
      <c r="A336" s="21">
        <f>105360</f>
        <v>105360</v>
      </c>
      <c r="B336" s="21">
        <f t="shared" si="13"/>
        <v>0</v>
      </c>
      <c r="C336" s="21">
        <f>59559</f>
        <v>59559</v>
      </c>
      <c r="D336" s="21">
        <f>57897</f>
        <v>57897</v>
      </c>
      <c r="E336" s="21">
        <f>56.5400390625</f>
        <v>56.5400390625</v>
      </c>
    </row>
    <row r="337">
      <c r="A337" s="21">
        <f>105702</f>
        <v>105702</v>
      </c>
      <c r="B337" s="21">
        <f t="shared" si="13"/>
        <v>0</v>
      </c>
      <c r="C337" s="21">
        <f>59743</f>
        <v>59743</v>
      </c>
      <c r="D337" s="21">
        <f>57898</f>
        <v>57898</v>
      </c>
      <c r="E337" s="21">
        <f>56.541015625</f>
        <v>56.541015625</v>
      </c>
    </row>
    <row r="338">
      <c r="A338" s="21">
        <f>106014</f>
        <v>106014</v>
      </c>
      <c r="B338" s="21">
        <f t="shared" si="13"/>
        <v>0</v>
      </c>
      <c r="C338" s="21">
        <f>59943</f>
        <v>59943</v>
      </c>
      <c r="D338" s="21">
        <f>57897</f>
        <v>57897</v>
      </c>
      <c r="E338" s="21">
        <f>56.5400390625</f>
        <v>56.5400390625</v>
      </c>
    </row>
    <row r="339">
      <c r="A339" s="21">
        <f>106357</f>
        <v>106357</v>
      </c>
      <c r="B339" s="21">
        <f t="shared" si="13"/>
        <v>0</v>
      </c>
      <c r="C339" s="21">
        <f>60160</f>
        <v>60160</v>
      </c>
      <c r="D339" s="21">
        <f>57897</f>
        <v>57897</v>
      </c>
      <c r="E339" s="21">
        <f>56.5400390625</f>
        <v>56.5400390625</v>
      </c>
    </row>
    <row r="340">
      <c r="A340" s="21">
        <f>106704</f>
        <v>106704</v>
      </c>
      <c r="B340" s="21">
        <f t="shared" si="13"/>
        <v>0</v>
      </c>
      <c r="C340" s="21">
        <f>60347</f>
        <v>60347</v>
      </c>
      <c r="D340" s="21">
        <f>57899</f>
        <v>57899</v>
      </c>
      <c r="E340" s="21">
        <f>56.5419921875</f>
        <v>56.5419921875</v>
      </c>
    </row>
    <row r="341">
      <c r="A341" s="21">
        <f>107028</f>
        <v>107028</v>
      </c>
      <c r="B341" s="21">
        <f t="shared" si="13"/>
        <v>0</v>
      </c>
      <c r="C341" s="21">
        <f>60494</f>
        <v>60494</v>
      </c>
      <c r="D341" s="21">
        <f>57897</f>
        <v>57897</v>
      </c>
      <c r="E341" s="21">
        <f>56.5400390625</f>
        <v>56.5400390625</v>
      </c>
    </row>
    <row r="342">
      <c r="A342" s="21">
        <f>107327</f>
        <v>107327</v>
      </c>
      <c r="B342" s="21">
        <f t="shared" si="13"/>
        <v>0</v>
      </c>
      <c r="C342" s="21">
        <f>60672</f>
        <v>60672</v>
      </c>
      <c r="D342" s="21">
        <f>57898</f>
        <v>57898</v>
      </c>
      <c r="E342" s="21">
        <f>56.541015625</f>
        <v>56.541015625</v>
      </c>
    </row>
    <row r="343">
      <c r="A343" s="21">
        <f>107627</f>
        <v>107627</v>
      </c>
      <c r="B343" s="21">
        <f t="shared" si="13"/>
        <v>0</v>
      </c>
      <c r="C343" s="21">
        <f>60851</f>
        <v>60851</v>
      </c>
      <c r="D343" s="21">
        <f t="shared" ref="D343:D365" si="14">57897</f>
        <v>57897</v>
      </c>
      <c r="E343" s="21">
        <f t="shared" ref="E343:E365" si="15">56.5400390625</f>
        <v>56.5400390625</v>
      </c>
    </row>
    <row r="344">
      <c r="A344" s="21">
        <f>107923</f>
        <v>107923</v>
      </c>
      <c r="B344" s="21">
        <f t="shared" si="13"/>
        <v>0</v>
      </c>
      <c r="C344" s="21">
        <f>60998</f>
        <v>60998</v>
      </c>
      <c r="D344" s="21">
        <f t="shared" si="14"/>
        <v>57897</v>
      </c>
      <c r="E344" s="21">
        <f t="shared" si="15"/>
        <v>56.5400390625</v>
      </c>
    </row>
    <row r="345">
      <c r="A345" s="21">
        <f>108227</f>
        <v>108227</v>
      </c>
      <c r="B345" s="21">
        <f t="shared" si="13"/>
        <v>0</v>
      </c>
      <c r="C345" s="21">
        <f>61177</f>
        <v>61177</v>
      </c>
      <c r="D345" s="21">
        <f t="shared" si="14"/>
        <v>57897</v>
      </c>
      <c r="E345" s="21">
        <f t="shared" si="15"/>
        <v>56.5400390625</v>
      </c>
    </row>
    <row r="346">
      <c r="A346" s="21">
        <f>108528</f>
        <v>108528</v>
      </c>
      <c r="B346" s="21">
        <f t="shared" si="13"/>
        <v>0</v>
      </c>
      <c r="C346" s="21">
        <f>61392</f>
        <v>61392</v>
      </c>
      <c r="D346" s="21">
        <f t="shared" si="14"/>
        <v>57897</v>
      </c>
      <c r="E346" s="21">
        <f t="shared" si="15"/>
        <v>56.5400390625</v>
      </c>
    </row>
    <row r="347">
      <c r="C347" s="21">
        <f>61572</f>
        <v>61572</v>
      </c>
      <c r="D347" s="21">
        <f t="shared" si="14"/>
        <v>57897</v>
      </c>
      <c r="E347" s="21">
        <f t="shared" si="15"/>
        <v>56.5400390625</v>
      </c>
    </row>
    <row r="348">
      <c r="C348" s="21">
        <f>61730</f>
        <v>61730</v>
      </c>
      <c r="D348" s="21">
        <f t="shared" si="14"/>
        <v>57897</v>
      </c>
      <c r="E348" s="21">
        <f t="shared" si="15"/>
        <v>56.5400390625</v>
      </c>
    </row>
    <row r="349">
      <c r="C349" s="21">
        <f>61901</f>
        <v>61901</v>
      </c>
      <c r="D349" s="21">
        <f t="shared" si="14"/>
        <v>57897</v>
      </c>
      <c r="E349" s="21">
        <f t="shared" si="15"/>
        <v>56.5400390625</v>
      </c>
    </row>
    <row r="350">
      <c r="C350" s="21">
        <f>62078</f>
        <v>62078</v>
      </c>
      <c r="D350" s="21">
        <f t="shared" si="14"/>
        <v>57897</v>
      </c>
      <c r="E350" s="21">
        <f t="shared" si="15"/>
        <v>56.5400390625</v>
      </c>
    </row>
    <row r="351">
      <c r="C351" s="21">
        <f>62240</f>
        <v>62240</v>
      </c>
      <c r="D351" s="21">
        <f t="shared" si="14"/>
        <v>57897</v>
      </c>
      <c r="E351" s="21">
        <f t="shared" si="15"/>
        <v>56.5400390625</v>
      </c>
    </row>
    <row r="352">
      <c r="C352" s="21">
        <f>62454</f>
        <v>62454</v>
      </c>
      <c r="D352" s="21">
        <f t="shared" si="14"/>
        <v>57897</v>
      </c>
      <c r="E352" s="21">
        <f t="shared" si="15"/>
        <v>56.5400390625</v>
      </c>
    </row>
    <row r="353">
      <c r="C353" s="21">
        <f>62637</f>
        <v>62637</v>
      </c>
      <c r="D353" s="21">
        <f t="shared" si="14"/>
        <v>57897</v>
      </c>
      <c r="E353" s="21">
        <f t="shared" si="15"/>
        <v>56.5400390625</v>
      </c>
    </row>
    <row r="354">
      <c r="C354" s="21">
        <f>62830</f>
        <v>62830</v>
      </c>
      <c r="D354" s="21">
        <f t="shared" si="14"/>
        <v>57897</v>
      </c>
      <c r="E354" s="21">
        <f t="shared" si="15"/>
        <v>56.5400390625</v>
      </c>
    </row>
    <row r="355">
      <c r="C355" s="21">
        <f>62976</f>
        <v>62976</v>
      </c>
      <c r="D355" s="21">
        <f t="shared" si="14"/>
        <v>57897</v>
      </c>
      <c r="E355" s="21">
        <f t="shared" si="15"/>
        <v>56.5400390625</v>
      </c>
    </row>
    <row r="356">
      <c r="C356" s="21">
        <f>63133</f>
        <v>63133</v>
      </c>
      <c r="D356" s="21">
        <f t="shared" si="14"/>
        <v>57897</v>
      </c>
      <c r="E356" s="21">
        <f t="shared" si="15"/>
        <v>56.5400390625</v>
      </c>
    </row>
    <row r="357">
      <c r="C357" s="21">
        <f>63319</f>
        <v>63319</v>
      </c>
      <c r="D357" s="21">
        <f t="shared" si="14"/>
        <v>57897</v>
      </c>
      <c r="E357" s="21">
        <f t="shared" si="15"/>
        <v>56.5400390625</v>
      </c>
    </row>
    <row r="358">
      <c r="C358" s="21">
        <f>63468</f>
        <v>63468</v>
      </c>
      <c r="D358" s="21">
        <f t="shared" si="14"/>
        <v>57897</v>
      </c>
      <c r="E358" s="21">
        <f t="shared" si="15"/>
        <v>56.5400390625</v>
      </c>
    </row>
    <row r="359">
      <c r="C359" s="21">
        <f>63652</f>
        <v>63652</v>
      </c>
      <c r="D359" s="21">
        <f t="shared" si="14"/>
        <v>57897</v>
      </c>
      <c r="E359" s="21">
        <f t="shared" si="15"/>
        <v>56.5400390625</v>
      </c>
    </row>
    <row r="360">
      <c r="C360" s="21">
        <f>63809</f>
        <v>63809</v>
      </c>
      <c r="D360" s="21">
        <f t="shared" si="14"/>
        <v>57897</v>
      </c>
      <c r="E360" s="21">
        <f t="shared" si="15"/>
        <v>56.5400390625</v>
      </c>
    </row>
    <row r="361">
      <c r="C361" s="21">
        <f>64008</f>
        <v>64008</v>
      </c>
      <c r="D361" s="21">
        <f t="shared" si="14"/>
        <v>57897</v>
      </c>
      <c r="E361" s="21">
        <f t="shared" si="15"/>
        <v>56.5400390625</v>
      </c>
    </row>
    <row r="362">
      <c r="C362" s="21">
        <f>64177</f>
        <v>64177</v>
      </c>
      <c r="D362" s="21">
        <f t="shared" si="14"/>
        <v>57897</v>
      </c>
      <c r="E362" s="21">
        <f t="shared" si="15"/>
        <v>56.5400390625</v>
      </c>
    </row>
    <row r="363">
      <c r="C363" s="21">
        <f>64363</f>
        <v>64363</v>
      </c>
      <c r="D363" s="21">
        <f t="shared" si="14"/>
        <v>57897</v>
      </c>
      <c r="E363" s="21">
        <f t="shared" si="15"/>
        <v>56.5400390625</v>
      </c>
    </row>
    <row r="364">
      <c r="C364" s="21">
        <f>64555</f>
        <v>64555</v>
      </c>
      <c r="D364" s="21">
        <f t="shared" si="14"/>
        <v>57897</v>
      </c>
      <c r="E364" s="21">
        <f t="shared" si="15"/>
        <v>56.5400390625</v>
      </c>
    </row>
    <row r="365">
      <c r="C365" s="21">
        <f>64726</f>
        <v>64726</v>
      </c>
      <c r="D365" s="21">
        <f t="shared" si="14"/>
        <v>57897</v>
      </c>
      <c r="E365" s="21">
        <f t="shared" si="15"/>
        <v>56.5400390625</v>
      </c>
    </row>
    <row r="366">
      <c r="C366" s="21">
        <f>64914</f>
        <v>64914</v>
      </c>
      <c r="D366" s="21">
        <f>57899</f>
        <v>57899</v>
      </c>
      <c r="E366" s="21">
        <f>56.5419921875</f>
        <v>56.5419921875</v>
      </c>
    </row>
    <row r="367">
      <c r="C367" s="21">
        <f>65143</f>
        <v>65143</v>
      </c>
      <c r="D367" s="21">
        <f>57897</f>
        <v>57897</v>
      </c>
      <c r="E367" s="21">
        <f>56.5400390625</f>
        <v>56.5400390625</v>
      </c>
    </row>
    <row r="368">
      <c r="C368" s="21">
        <f>65320</f>
        <v>65320</v>
      </c>
      <c r="D368" s="21">
        <f>57898</f>
        <v>57898</v>
      </c>
      <c r="E368" s="21">
        <f>56.541015625</f>
        <v>56.541015625</v>
      </c>
    </row>
    <row r="369">
      <c r="C369" s="21">
        <f>65466</f>
        <v>65466</v>
      </c>
      <c r="D369" s="21">
        <f t="shared" ref="D369:D376" si="16">57897</f>
        <v>57897</v>
      </c>
      <c r="E369" s="21">
        <f t="shared" ref="E369:E376" si="17">56.5400390625</f>
        <v>56.5400390625</v>
      </c>
    </row>
    <row r="370">
      <c r="C370" s="21">
        <f>65656</f>
        <v>65656</v>
      </c>
      <c r="D370" s="21">
        <f t="shared" si="16"/>
        <v>57897</v>
      </c>
      <c r="E370" s="21">
        <f t="shared" si="17"/>
        <v>56.5400390625</v>
      </c>
    </row>
    <row r="371">
      <c r="C371" s="21">
        <f>65863</f>
        <v>65863</v>
      </c>
      <c r="D371" s="21">
        <f t="shared" si="16"/>
        <v>57897</v>
      </c>
      <c r="E371" s="21">
        <f t="shared" si="17"/>
        <v>56.5400390625</v>
      </c>
    </row>
    <row r="372">
      <c r="C372" s="21">
        <f>66051</f>
        <v>66051</v>
      </c>
      <c r="D372" s="21">
        <f t="shared" si="16"/>
        <v>57897</v>
      </c>
      <c r="E372" s="21">
        <f t="shared" si="17"/>
        <v>56.5400390625</v>
      </c>
    </row>
    <row r="373">
      <c r="C373" s="21">
        <f>66264</f>
        <v>66264</v>
      </c>
      <c r="D373" s="21">
        <f t="shared" si="16"/>
        <v>57897</v>
      </c>
      <c r="E373" s="21">
        <f t="shared" si="17"/>
        <v>56.5400390625</v>
      </c>
    </row>
    <row r="374">
      <c r="C374" s="21">
        <f>66452</f>
        <v>66452</v>
      </c>
      <c r="D374" s="21">
        <f t="shared" si="16"/>
        <v>57897</v>
      </c>
      <c r="E374" s="21">
        <f t="shared" si="17"/>
        <v>56.5400390625</v>
      </c>
    </row>
    <row r="375">
      <c r="C375" s="21">
        <f>66658</f>
        <v>66658</v>
      </c>
      <c r="D375" s="21">
        <f t="shared" si="16"/>
        <v>57897</v>
      </c>
      <c r="E375" s="21">
        <f t="shared" si="17"/>
        <v>56.5400390625</v>
      </c>
    </row>
    <row r="376">
      <c r="C376" s="21">
        <f>66851</f>
        <v>66851</v>
      </c>
      <c r="D376" s="21">
        <f t="shared" si="16"/>
        <v>57897</v>
      </c>
      <c r="E376" s="21">
        <f t="shared" si="17"/>
        <v>56.5400390625</v>
      </c>
    </row>
    <row r="377">
      <c r="C377" s="21">
        <f>67091</f>
        <v>67091</v>
      </c>
      <c r="D377" s="21">
        <f>57899</f>
        <v>57899</v>
      </c>
      <c r="E377" s="21">
        <f>56.5419921875</f>
        <v>56.5419921875</v>
      </c>
    </row>
    <row r="378">
      <c r="C378" s="21">
        <f>67322</f>
        <v>67322</v>
      </c>
      <c r="D378" s="21">
        <f>57897</f>
        <v>57897</v>
      </c>
      <c r="E378" s="21">
        <f>56.5400390625</f>
        <v>56.5400390625</v>
      </c>
    </row>
    <row r="379">
      <c r="C379" s="21">
        <f>67482</f>
        <v>67482</v>
      </c>
      <c r="D379" s="21">
        <f>57945</f>
        <v>57945</v>
      </c>
      <c r="E379" s="21">
        <f>56.5869140625</f>
        <v>56.5869140625</v>
      </c>
    </row>
    <row r="380">
      <c r="C380" s="21">
        <f>67656</f>
        <v>67656</v>
      </c>
      <c r="D380" s="21">
        <f>58085</f>
        <v>58085</v>
      </c>
      <c r="E380" s="21">
        <f>56.7236328125</f>
        <v>56.7236328125</v>
      </c>
    </row>
    <row r="381">
      <c r="C381" s="21">
        <f>67817</f>
        <v>67817</v>
      </c>
      <c r="D381" s="21">
        <f>58089</f>
        <v>58089</v>
      </c>
      <c r="E381" s="21">
        <f>56.7275390625</f>
        <v>56.7275390625</v>
      </c>
    </row>
    <row r="382">
      <c r="C382" s="21">
        <f>68026</f>
        <v>68026</v>
      </c>
      <c r="D382" s="21">
        <f>58115</f>
        <v>58115</v>
      </c>
      <c r="E382" s="21">
        <f>56.7529296875</f>
        <v>56.7529296875</v>
      </c>
    </row>
    <row r="383">
      <c r="C383" s="21">
        <f>68174</f>
        <v>68174</v>
      </c>
      <c r="D383" s="21">
        <f>58205</f>
        <v>58205</v>
      </c>
      <c r="E383" s="21">
        <f>56.8408203125</f>
        <v>56.8408203125</v>
      </c>
    </row>
    <row r="384">
      <c r="C384" s="21">
        <f>68367</f>
        <v>68367</v>
      </c>
      <c r="D384" s="21">
        <f>58215</f>
        <v>58215</v>
      </c>
      <c r="E384" s="21">
        <f>56.8505859375</f>
        <v>56.8505859375</v>
      </c>
    </row>
    <row r="385">
      <c r="C385" s="21">
        <f>68548</f>
        <v>68548</v>
      </c>
      <c r="D385" s="21">
        <f t="shared" ref="D385:D394" si="18">58213</f>
        <v>58213</v>
      </c>
      <c r="E385" s="21">
        <f t="shared" ref="E385:E394" si="19">56.8486328125</f>
        <v>56.8486328125</v>
      </c>
    </row>
    <row r="386">
      <c r="C386" s="21">
        <f>68723</f>
        <v>68723</v>
      </c>
      <c r="D386" s="21">
        <f t="shared" si="18"/>
        <v>58213</v>
      </c>
      <c r="E386" s="21">
        <f t="shared" si="19"/>
        <v>56.8486328125</v>
      </c>
    </row>
    <row r="387">
      <c r="C387" s="21">
        <f>68880</f>
        <v>68880</v>
      </c>
      <c r="D387" s="21">
        <f t="shared" si="18"/>
        <v>58213</v>
      </c>
      <c r="E387" s="21">
        <f t="shared" si="19"/>
        <v>56.8486328125</v>
      </c>
    </row>
    <row r="388">
      <c r="C388" s="21">
        <f>69022</f>
        <v>69022</v>
      </c>
      <c r="D388" s="21">
        <f t="shared" si="18"/>
        <v>58213</v>
      </c>
      <c r="E388" s="21">
        <f t="shared" si="19"/>
        <v>56.8486328125</v>
      </c>
    </row>
    <row r="389">
      <c r="C389" s="21">
        <f>69199</f>
        <v>69199</v>
      </c>
      <c r="D389" s="21">
        <f t="shared" si="18"/>
        <v>58213</v>
      </c>
      <c r="E389" s="21">
        <f t="shared" si="19"/>
        <v>56.8486328125</v>
      </c>
    </row>
    <row r="390">
      <c r="C390" s="21">
        <f>69332</f>
        <v>69332</v>
      </c>
      <c r="D390" s="21">
        <f t="shared" si="18"/>
        <v>58213</v>
      </c>
      <c r="E390" s="21">
        <f t="shared" si="19"/>
        <v>56.8486328125</v>
      </c>
    </row>
    <row r="391">
      <c r="C391" s="21">
        <f>69499</f>
        <v>69499</v>
      </c>
      <c r="D391" s="21">
        <f t="shared" si="18"/>
        <v>58213</v>
      </c>
      <c r="E391" s="21">
        <f t="shared" si="19"/>
        <v>56.8486328125</v>
      </c>
    </row>
    <row r="392">
      <c r="C392" s="21">
        <f>69628</f>
        <v>69628</v>
      </c>
      <c r="D392" s="21">
        <f t="shared" si="18"/>
        <v>58213</v>
      </c>
      <c r="E392" s="21">
        <f t="shared" si="19"/>
        <v>56.8486328125</v>
      </c>
    </row>
    <row r="393">
      <c r="C393" s="21">
        <f>69788</f>
        <v>69788</v>
      </c>
      <c r="D393" s="21">
        <f t="shared" si="18"/>
        <v>58213</v>
      </c>
      <c r="E393" s="21">
        <f t="shared" si="19"/>
        <v>56.8486328125</v>
      </c>
    </row>
    <row r="394">
      <c r="C394" s="21">
        <f>69920</f>
        <v>69920</v>
      </c>
      <c r="D394" s="21">
        <f t="shared" si="18"/>
        <v>58213</v>
      </c>
      <c r="E394" s="21">
        <f t="shared" si="19"/>
        <v>56.8486328125</v>
      </c>
    </row>
    <row r="395">
      <c r="C395" s="21">
        <f>70104</f>
        <v>70104</v>
      </c>
      <c r="D395" s="21">
        <f>58215</f>
        <v>58215</v>
      </c>
      <c r="E395" s="21">
        <f>56.8505859375</f>
        <v>56.8505859375</v>
      </c>
    </row>
    <row r="396">
      <c r="C396" s="21">
        <f>70255</f>
        <v>70255</v>
      </c>
      <c r="D396" s="21">
        <f>58213</f>
        <v>58213</v>
      </c>
      <c r="E396" s="21">
        <f>56.8486328125</f>
        <v>56.8486328125</v>
      </c>
    </row>
    <row r="397">
      <c r="C397" s="21">
        <f>70418</f>
        <v>70418</v>
      </c>
      <c r="D397" s="21">
        <f>58213</f>
        <v>58213</v>
      </c>
      <c r="E397" s="21">
        <f>56.8486328125</f>
        <v>56.8486328125</v>
      </c>
    </row>
    <row r="398">
      <c r="C398" s="21">
        <f>70595</f>
        <v>70595</v>
      </c>
      <c r="D398" s="21">
        <f>58213</f>
        <v>58213</v>
      </c>
      <c r="E398" s="21">
        <f>56.8486328125</f>
        <v>56.8486328125</v>
      </c>
    </row>
    <row r="399">
      <c r="C399" s="21">
        <f>70727</f>
        <v>70727</v>
      </c>
      <c r="D399" s="21">
        <f>58213</f>
        <v>58213</v>
      </c>
      <c r="E399" s="21">
        <f>56.8486328125</f>
        <v>56.8486328125</v>
      </c>
    </row>
    <row r="400">
      <c r="C400" s="21">
        <f>70925</f>
        <v>70925</v>
      </c>
      <c r="D400" s="21">
        <f>58215</f>
        <v>58215</v>
      </c>
      <c r="E400" s="21">
        <f>56.8505859375</f>
        <v>56.8505859375</v>
      </c>
    </row>
    <row r="401">
      <c r="C401" s="21">
        <f>71176</f>
        <v>71176</v>
      </c>
      <c r="D401" s="21">
        <f>58213</f>
        <v>58213</v>
      </c>
      <c r="E401" s="21">
        <f>56.8486328125</f>
        <v>56.8486328125</v>
      </c>
    </row>
    <row r="402">
      <c r="C402" s="21">
        <f>71330</f>
        <v>71330</v>
      </c>
      <c r="D402" s="21">
        <f>58213</f>
        <v>58213</v>
      </c>
      <c r="E402" s="21">
        <f>56.8486328125</f>
        <v>56.8486328125</v>
      </c>
    </row>
    <row r="403">
      <c r="C403" s="21">
        <f>71499</f>
        <v>71499</v>
      </c>
      <c r="D403" s="21">
        <f>58213</f>
        <v>58213</v>
      </c>
      <c r="E403" s="21">
        <f>56.8486328125</f>
        <v>56.8486328125</v>
      </c>
    </row>
    <row r="404">
      <c r="C404" s="21">
        <f>71628</f>
        <v>71628</v>
      </c>
      <c r="D404" s="21">
        <f>58213</f>
        <v>58213</v>
      </c>
      <c r="E404" s="21">
        <f>56.8486328125</f>
        <v>56.8486328125</v>
      </c>
    </row>
    <row r="405">
      <c r="C405" s="21">
        <f>71805</f>
        <v>71805</v>
      </c>
      <c r="D405" s="21">
        <f>58215</f>
        <v>58215</v>
      </c>
      <c r="E405" s="21">
        <f>56.8505859375</f>
        <v>56.8505859375</v>
      </c>
    </row>
    <row r="406">
      <c r="C406" s="21">
        <f>72009</f>
        <v>72009</v>
      </c>
      <c r="D406" s="21">
        <f t="shared" ref="D406:D413" si="20">58213</f>
        <v>58213</v>
      </c>
      <c r="E406" s="21">
        <f t="shared" ref="E406:E413" si="21">56.8486328125</f>
        <v>56.8486328125</v>
      </c>
    </row>
    <row r="407">
      <c r="C407" s="21">
        <f>72174</f>
        <v>72174</v>
      </c>
      <c r="D407" s="21">
        <f t="shared" si="20"/>
        <v>58213</v>
      </c>
      <c r="E407" s="21">
        <f t="shared" si="21"/>
        <v>56.8486328125</v>
      </c>
    </row>
    <row r="408">
      <c r="C408" s="21">
        <f>72365</f>
        <v>72365</v>
      </c>
      <c r="D408" s="21">
        <f t="shared" si="20"/>
        <v>58213</v>
      </c>
      <c r="E408" s="21">
        <f t="shared" si="21"/>
        <v>56.8486328125</v>
      </c>
    </row>
    <row r="409">
      <c r="C409" s="21">
        <f>72522</f>
        <v>72522</v>
      </c>
      <c r="D409" s="21">
        <f t="shared" si="20"/>
        <v>58213</v>
      </c>
      <c r="E409" s="21">
        <f t="shared" si="21"/>
        <v>56.8486328125</v>
      </c>
    </row>
    <row r="410">
      <c r="C410" s="21">
        <f>72683</f>
        <v>72683</v>
      </c>
      <c r="D410" s="21">
        <f t="shared" si="20"/>
        <v>58213</v>
      </c>
      <c r="E410" s="21">
        <f t="shared" si="21"/>
        <v>56.8486328125</v>
      </c>
    </row>
    <row r="411">
      <c r="C411" s="21">
        <f>72845</f>
        <v>72845</v>
      </c>
      <c r="D411" s="21">
        <f t="shared" si="20"/>
        <v>58213</v>
      </c>
      <c r="E411" s="21">
        <f t="shared" si="21"/>
        <v>56.8486328125</v>
      </c>
    </row>
    <row r="412">
      <c r="C412" s="21">
        <f>73058</f>
        <v>73058</v>
      </c>
      <c r="D412" s="21">
        <f t="shared" si="20"/>
        <v>58213</v>
      </c>
      <c r="E412" s="21">
        <f t="shared" si="21"/>
        <v>56.8486328125</v>
      </c>
    </row>
    <row r="413">
      <c r="C413" s="21">
        <f>73210</f>
        <v>73210</v>
      </c>
      <c r="D413" s="21">
        <f t="shared" si="20"/>
        <v>58213</v>
      </c>
      <c r="E413" s="21">
        <f t="shared" si="21"/>
        <v>56.8486328125</v>
      </c>
    </row>
    <row r="414">
      <c r="C414" s="21">
        <f>73432</f>
        <v>73432</v>
      </c>
      <c r="D414" s="21">
        <f>58215</f>
        <v>58215</v>
      </c>
      <c r="E414" s="21">
        <f>56.8505859375</f>
        <v>56.8505859375</v>
      </c>
    </row>
    <row r="415">
      <c r="C415" s="21">
        <f>73573</f>
        <v>73573</v>
      </c>
      <c r="D415" s="21">
        <f>58213</f>
        <v>58213</v>
      </c>
      <c r="E415" s="21">
        <f>56.8486328125</f>
        <v>56.8486328125</v>
      </c>
    </row>
    <row r="416">
      <c r="C416" s="21">
        <f>73727</f>
        <v>73727</v>
      </c>
      <c r="D416" s="21">
        <f>58213</f>
        <v>58213</v>
      </c>
      <c r="E416" s="21">
        <f>56.8486328125</f>
        <v>56.8486328125</v>
      </c>
    </row>
    <row r="417">
      <c r="C417" s="21">
        <f>73882</f>
        <v>73882</v>
      </c>
      <c r="D417" s="21">
        <f>58213</f>
        <v>58213</v>
      </c>
      <c r="E417" s="21">
        <f>56.8486328125</f>
        <v>56.8486328125</v>
      </c>
    </row>
    <row r="418">
      <c r="C418" s="21">
        <f>74035</f>
        <v>74035</v>
      </c>
      <c r="D418" s="21">
        <f>58215</f>
        <v>58215</v>
      </c>
      <c r="E418" s="21">
        <f>56.8505859375</f>
        <v>56.8505859375</v>
      </c>
    </row>
    <row r="419">
      <c r="C419" s="21">
        <f>74177</f>
        <v>74177</v>
      </c>
      <c r="D419" s="21">
        <f>58213</f>
        <v>58213</v>
      </c>
      <c r="E419" s="21">
        <f>56.8486328125</f>
        <v>56.8486328125</v>
      </c>
    </row>
    <row r="420">
      <c r="C420" s="21">
        <f>74358</f>
        <v>74358</v>
      </c>
      <c r="D420" s="21">
        <f>58215</f>
        <v>58215</v>
      </c>
      <c r="E420" s="21">
        <f>56.8505859375</f>
        <v>56.8505859375</v>
      </c>
    </row>
    <row r="421">
      <c r="C421" s="21">
        <f>74522</f>
        <v>74522</v>
      </c>
      <c r="D421" s="21">
        <f>58213</f>
        <v>58213</v>
      </c>
      <c r="E421" s="21">
        <f>56.8486328125</f>
        <v>56.8486328125</v>
      </c>
    </row>
    <row r="422">
      <c r="C422" s="21">
        <f>74673</f>
        <v>74673</v>
      </c>
      <c r="D422" s="21">
        <f>58215</f>
        <v>58215</v>
      </c>
      <c r="E422" s="21">
        <f>56.8505859375</f>
        <v>56.8505859375</v>
      </c>
    </row>
    <row r="423">
      <c r="C423" s="21">
        <f>74830</f>
        <v>74830</v>
      </c>
      <c r="D423" s="21">
        <f>58213</f>
        <v>58213</v>
      </c>
      <c r="E423" s="21">
        <f>56.8486328125</f>
        <v>56.8486328125</v>
      </c>
    </row>
    <row r="424">
      <c r="C424" s="21">
        <f>75001</f>
        <v>75001</v>
      </c>
      <c r="D424" s="21">
        <f>58214</f>
        <v>58214</v>
      </c>
      <c r="E424" s="21">
        <f>56.849609375</f>
        <v>56.849609375</v>
      </c>
    </row>
    <row r="425">
      <c r="C425" s="21">
        <f>75150</f>
        <v>75150</v>
      </c>
      <c r="D425" s="21">
        <f t="shared" ref="D425:D440" si="22">58213</f>
        <v>58213</v>
      </c>
      <c r="E425" s="21">
        <f t="shared" ref="E425:E440" si="23">56.8486328125</f>
        <v>56.8486328125</v>
      </c>
    </row>
    <row r="426">
      <c r="C426" s="21">
        <f>75330</f>
        <v>75330</v>
      </c>
      <c r="D426" s="21">
        <f t="shared" si="22"/>
        <v>58213</v>
      </c>
      <c r="E426" s="21">
        <f t="shared" si="23"/>
        <v>56.8486328125</v>
      </c>
    </row>
    <row r="427">
      <c r="C427" s="21">
        <f>75528</f>
        <v>75528</v>
      </c>
      <c r="D427" s="21">
        <f t="shared" si="22"/>
        <v>58213</v>
      </c>
      <c r="E427" s="21">
        <f t="shared" si="23"/>
        <v>56.8486328125</v>
      </c>
    </row>
    <row r="428">
      <c r="C428" s="21">
        <f>75664</f>
        <v>75664</v>
      </c>
      <c r="D428" s="21">
        <f t="shared" si="22"/>
        <v>58213</v>
      </c>
      <c r="E428" s="21">
        <f t="shared" si="23"/>
        <v>56.8486328125</v>
      </c>
    </row>
    <row r="429">
      <c r="C429" s="21">
        <f>75815</f>
        <v>75815</v>
      </c>
      <c r="D429" s="21">
        <f t="shared" si="22"/>
        <v>58213</v>
      </c>
      <c r="E429" s="21">
        <f t="shared" si="23"/>
        <v>56.8486328125</v>
      </c>
    </row>
    <row r="430">
      <c r="C430" s="21">
        <f>75978</f>
        <v>75978</v>
      </c>
      <c r="D430" s="21">
        <f t="shared" si="22"/>
        <v>58213</v>
      </c>
      <c r="E430" s="21">
        <f t="shared" si="23"/>
        <v>56.8486328125</v>
      </c>
    </row>
    <row r="431">
      <c r="C431" s="21">
        <f>76118</f>
        <v>76118</v>
      </c>
      <c r="D431" s="21">
        <f t="shared" si="22"/>
        <v>58213</v>
      </c>
      <c r="E431" s="21">
        <f t="shared" si="23"/>
        <v>56.8486328125</v>
      </c>
    </row>
    <row r="432">
      <c r="C432" s="21">
        <f>76292</f>
        <v>76292</v>
      </c>
      <c r="D432" s="21">
        <f t="shared" si="22"/>
        <v>58213</v>
      </c>
      <c r="E432" s="21">
        <f t="shared" si="23"/>
        <v>56.8486328125</v>
      </c>
    </row>
    <row r="433">
      <c r="C433" s="21">
        <f>76451</f>
        <v>76451</v>
      </c>
      <c r="D433" s="21">
        <f t="shared" si="22"/>
        <v>58213</v>
      </c>
      <c r="E433" s="21">
        <f t="shared" si="23"/>
        <v>56.8486328125</v>
      </c>
    </row>
    <row r="434">
      <c r="C434" s="21">
        <f>76608</f>
        <v>76608</v>
      </c>
      <c r="D434" s="21">
        <f t="shared" si="22"/>
        <v>58213</v>
      </c>
      <c r="E434" s="21">
        <f t="shared" si="23"/>
        <v>56.8486328125</v>
      </c>
    </row>
    <row r="435">
      <c r="C435" s="21">
        <f>76791</f>
        <v>76791</v>
      </c>
      <c r="D435" s="21">
        <f t="shared" si="22"/>
        <v>58213</v>
      </c>
      <c r="E435" s="21">
        <f t="shared" si="23"/>
        <v>56.8486328125</v>
      </c>
    </row>
    <row r="436">
      <c r="C436" s="21">
        <f>76961</f>
        <v>76961</v>
      </c>
      <c r="D436" s="21">
        <f t="shared" si="22"/>
        <v>58213</v>
      </c>
      <c r="E436" s="21">
        <f t="shared" si="23"/>
        <v>56.8486328125</v>
      </c>
    </row>
    <row r="437">
      <c r="C437" s="21">
        <f>77138</f>
        <v>77138</v>
      </c>
      <c r="D437" s="21">
        <f t="shared" si="22"/>
        <v>58213</v>
      </c>
      <c r="E437" s="21">
        <f t="shared" si="23"/>
        <v>56.8486328125</v>
      </c>
    </row>
    <row r="438">
      <c r="C438" s="21">
        <f>77304</f>
        <v>77304</v>
      </c>
      <c r="D438" s="21">
        <f t="shared" si="22"/>
        <v>58213</v>
      </c>
      <c r="E438" s="21">
        <f t="shared" si="23"/>
        <v>56.8486328125</v>
      </c>
    </row>
    <row r="439">
      <c r="C439" s="21">
        <f>77483</f>
        <v>77483</v>
      </c>
      <c r="D439" s="21">
        <f t="shared" si="22"/>
        <v>58213</v>
      </c>
      <c r="E439" s="21">
        <f t="shared" si="23"/>
        <v>56.8486328125</v>
      </c>
    </row>
    <row r="440">
      <c r="C440" s="21">
        <f>77624</f>
        <v>77624</v>
      </c>
      <c r="D440" s="21">
        <f t="shared" si="22"/>
        <v>58213</v>
      </c>
      <c r="E440" s="21">
        <f t="shared" si="23"/>
        <v>56.8486328125</v>
      </c>
    </row>
    <row r="441">
      <c r="C441" s="21">
        <f>77819</f>
        <v>77819</v>
      </c>
      <c r="D441" s="21">
        <f>58215</f>
        <v>58215</v>
      </c>
      <c r="E441" s="21">
        <f>56.8505859375</f>
        <v>56.8505859375</v>
      </c>
    </row>
    <row r="442">
      <c r="C442" s="21">
        <f>78005</f>
        <v>78005</v>
      </c>
      <c r="D442" s="21">
        <f>58217</f>
        <v>58217</v>
      </c>
      <c r="E442" s="21">
        <f>56.8525390625</f>
        <v>56.8525390625</v>
      </c>
    </row>
    <row r="443">
      <c r="C443" s="21">
        <f>78157</f>
        <v>78157</v>
      </c>
      <c r="D443" s="21">
        <f>58243</f>
        <v>58243</v>
      </c>
      <c r="E443" s="21">
        <f>56.8779296875</f>
        <v>56.8779296875</v>
      </c>
    </row>
    <row r="444">
      <c r="C444" s="21">
        <f>78296</f>
        <v>78296</v>
      </c>
      <c r="D444" s="21">
        <f>58241</f>
        <v>58241</v>
      </c>
      <c r="E444" s="21">
        <f>56.8759765625</f>
        <v>56.8759765625</v>
      </c>
    </row>
    <row r="445">
      <c r="C445" s="21">
        <f>78449</f>
        <v>78449</v>
      </c>
      <c r="D445" s="21">
        <f>58243</f>
        <v>58243</v>
      </c>
      <c r="E445" s="21">
        <f>56.8779296875</f>
        <v>56.8779296875</v>
      </c>
    </row>
    <row r="446">
      <c r="C446" s="21">
        <f>78579</f>
        <v>78579</v>
      </c>
      <c r="D446" s="21">
        <f>58241</f>
        <v>58241</v>
      </c>
      <c r="E446" s="21">
        <f>56.8759765625</f>
        <v>56.8759765625</v>
      </c>
    </row>
    <row r="447">
      <c r="C447" s="21">
        <f>78746</f>
        <v>78746</v>
      </c>
      <c r="D447" s="21">
        <f>58243</f>
        <v>58243</v>
      </c>
      <c r="E447" s="21">
        <f>56.8779296875</f>
        <v>56.8779296875</v>
      </c>
    </row>
    <row r="448">
      <c r="C448" s="21">
        <f>78924</f>
        <v>78924</v>
      </c>
      <c r="D448" s="21">
        <f>58241</f>
        <v>58241</v>
      </c>
      <c r="E448" s="21">
        <f>56.8759765625</f>
        <v>56.8759765625</v>
      </c>
    </row>
    <row r="449">
      <c r="C449" s="21">
        <f>79109</f>
        <v>79109</v>
      </c>
      <c r="D449" s="21">
        <f>58243</f>
        <v>58243</v>
      </c>
      <c r="E449" s="21">
        <f>56.8779296875</f>
        <v>56.8779296875</v>
      </c>
    </row>
    <row r="450">
      <c r="C450" s="21">
        <f>79268</f>
        <v>79268</v>
      </c>
      <c r="D450" s="21">
        <f>58241</f>
        <v>58241</v>
      </c>
      <c r="E450" s="21">
        <f>56.8759765625</f>
        <v>56.8759765625</v>
      </c>
    </row>
    <row r="451">
      <c r="C451" s="21">
        <f>79474</f>
        <v>79474</v>
      </c>
      <c r="D451" s="21">
        <f>58242</f>
        <v>58242</v>
      </c>
      <c r="E451" s="21">
        <f>56.876953125</f>
        <v>56.876953125</v>
      </c>
    </row>
    <row r="452">
      <c r="C452" s="21">
        <f>79669</f>
        <v>79669</v>
      </c>
      <c r="D452" s="21">
        <f t="shared" ref="D452:D471" si="24">58241</f>
        <v>58241</v>
      </c>
      <c r="E452" s="21">
        <f t="shared" ref="E452:E471" si="25">56.8759765625</f>
        <v>56.8759765625</v>
      </c>
    </row>
    <row r="453">
      <c r="C453" s="21">
        <f>79850</f>
        <v>79850</v>
      </c>
      <c r="D453" s="21">
        <f t="shared" si="24"/>
        <v>58241</v>
      </c>
      <c r="E453" s="21">
        <f t="shared" si="25"/>
        <v>56.8759765625</v>
      </c>
    </row>
    <row r="454">
      <c r="C454" s="21">
        <f>80041</f>
        <v>80041</v>
      </c>
      <c r="D454" s="21">
        <f t="shared" si="24"/>
        <v>58241</v>
      </c>
      <c r="E454" s="21">
        <f t="shared" si="25"/>
        <v>56.8759765625</v>
      </c>
    </row>
    <row r="455">
      <c r="C455" s="21">
        <f>80198</f>
        <v>80198</v>
      </c>
      <c r="D455" s="21">
        <f t="shared" si="24"/>
        <v>58241</v>
      </c>
      <c r="E455" s="21">
        <f t="shared" si="25"/>
        <v>56.8759765625</v>
      </c>
    </row>
    <row r="456">
      <c r="C456" s="21">
        <f>80387</f>
        <v>80387</v>
      </c>
      <c r="D456" s="21">
        <f t="shared" si="24"/>
        <v>58241</v>
      </c>
      <c r="E456" s="21">
        <f t="shared" si="25"/>
        <v>56.8759765625</v>
      </c>
    </row>
    <row r="457">
      <c r="C457" s="21">
        <f>80544</f>
        <v>80544</v>
      </c>
      <c r="D457" s="21">
        <f t="shared" si="24"/>
        <v>58241</v>
      </c>
      <c r="E457" s="21">
        <f t="shared" si="25"/>
        <v>56.8759765625</v>
      </c>
    </row>
    <row r="458">
      <c r="C458" s="21">
        <f>80700</f>
        <v>80700</v>
      </c>
      <c r="D458" s="21">
        <f t="shared" si="24"/>
        <v>58241</v>
      </c>
      <c r="E458" s="21">
        <f t="shared" si="25"/>
        <v>56.8759765625</v>
      </c>
    </row>
    <row r="459">
      <c r="C459" s="21">
        <f>80886</f>
        <v>80886</v>
      </c>
      <c r="D459" s="21">
        <f t="shared" si="24"/>
        <v>58241</v>
      </c>
      <c r="E459" s="21">
        <f t="shared" si="25"/>
        <v>56.8759765625</v>
      </c>
    </row>
    <row r="460">
      <c r="C460" s="21">
        <f>81096</f>
        <v>81096</v>
      </c>
      <c r="D460" s="21">
        <f t="shared" si="24"/>
        <v>58241</v>
      </c>
      <c r="E460" s="21">
        <f t="shared" si="25"/>
        <v>56.8759765625</v>
      </c>
    </row>
    <row r="461">
      <c r="C461" s="21">
        <f>81270</f>
        <v>81270</v>
      </c>
      <c r="D461" s="21">
        <f t="shared" si="24"/>
        <v>58241</v>
      </c>
      <c r="E461" s="21">
        <f t="shared" si="25"/>
        <v>56.8759765625</v>
      </c>
    </row>
    <row r="462">
      <c r="C462" s="21">
        <f>81458</f>
        <v>81458</v>
      </c>
      <c r="D462" s="21">
        <f t="shared" si="24"/>
        <v>58241</v>
      </c>
      <c r="E462" s="21">
        <f t="shared" si="25"/>
        <v>56.8759765625</v>
      </c>
    </row>
    <row r="463">
      <c r="C463" s="21">
        <f>81598</f>
        <v>81598</v>
      </c>
      <c r="D463" s="21">
        <f t="shared" si="24"/>
        <v>58241</v>
      </c>
      <c r="E463" s="21">
        <f t="shared" si="25"/>
        <v>56.8759765625</v>
      </c>
    </row>
    <row r="464">
      <c r="C464" s="21">
        <f>81745</f>
        <v>81745</v>
      </c>
      <c r="D464" s="21">
        <f t="shared" si="24"/>
        <v>58241</v>
      </c>
      <c r="E464" s="21">
        <f t="shared" si="25"/>
        <v>56.8759765625</v>
      </c>
    </row>
    <row r="465">
      <c r="C465" s="21">
        <f>81933</f>
        <v>81933</v>
      </c>
      <c r="D465" s="21">
        <f t="shared" si="24"/>
        <v>58241</v>
      </c>
      <c r="E465" s="21">
        <f t="shared" si="25"/>
        <v>56.8759765625</v>
      </c>
    </row>
    <row r="466">
      <c r="C466" s="21">
        <f>82106</f>
        <v>82106</v>
      </c>
      <c r="D466" s="21">
        <f t="shared" si="24"/>
        <v>58241</v>
      </c>
      <c r="E466" s="21">
        <f t="shared" si="25"/>
        <v>56.8759765625</v>
      </c>
    </row>
    <row r="467">
      <c r="C467" s="21">
        <f>82257</f>
        <v>82257</v>
      </c>
      <c r="D467" s="21">
        <f t="shared" si="24"/>
        <v>58241</v>
      </c>
      <c r="E467" s="21">
        <f t="shared" si="25"/>
        <v>56.8759765625</v>
      </c>
    </row>
    <row r="468">
      <c r="C468" s="21">
        <f>82454</f>
        <v>82454</v>
      </c>
      <c r="D468" s="21">
        <f t="shared" si="24"/>
        <v>58241</v>
      </c>
      <c r="E468" s="21">
        <f t="shared" si="25"/>
        <v>56.8759765625</v>
      </c>
    </row>
    <row r="469">
      <c r="C469" s="21">
        <f>82602</f>
        <v>82602</v>
      </c>
      <c r="D469" s="21">
        <f t="shared" si="24"/>
        <v>58241</v>
      </c>
      <c r="E469" s="21">
        <f t="shared" si="25"/>
        <v>56.8759765625</v>
      </c>
    </row>
    <row r="470">
      <c r="C470" s="21">
        <f>82795</f>
        <v>82795</v>
      </c>
      <c r="D470" s="21">
        <f t="shared" si="24"/>
        <v>58241</v>
      </c>
      <c r="E470" s="21">
        <f t="shared" si="25"/>
        <v>56.8759765625</v>
      </c>
    </row>
    <row r="471">
      <c r="C471" s="21">
        <f>82941</f>
        <v>82941</v>
      </c>
      <c r="D471" s="21">
        <f t="shared" si="24"/>
        <v>58241</v>
      </c>
      <c r="E471" s="21">
        <f t="shared" si="25"/>
        <v>56.8759765625</v>
      </c>
    </row>
    <row r="472">
      <c r="C472" s="21">
        <f>83133</f>
        <v>83133</v>
      </c>
      <c r="D472" s="21">
        <f>58243</f>
        <v>58243</v>
      </c>
      <c r="E472" s="21">
        <f>56.8779296875</f>
        <v>56.8779296875</v>
      </c>
    </row>
    <row r="473">
      <c r="C473" s="21">
        <f>83308</f>
        <v>83308</v>
      </c>
      <c r="D473" s="21">
        <f>58241</f>
        <v>58241</v>
      </c>
      <c r="E473" s="21">
        <f>56.8759765625</f>
        <v>56.8759765625</v>
      </c>
    </row>
    <row r="474">
      <c r="C474" s="21">
        <f>83510</f>
        <v>83510</v>
      </c>
      <c r="D474" s="21">
        <f>58243</f>
        <v>58243</v>
      </c>
      <c r="E474" s="21">
        <f>56.8779296875</f>
        <v>56.8779296875</v>
      </c>
    </row>
    <row r="475">
      <c r="C475" s="21">
        <f>83748</f>
        <v>83748</v>
      </c>
      <c r="D475" s="21">
        <f>58241</f>
        <v>58241</v>
      </c>
      <c r="E475" s="21">
        <f>56.8759765625</f>
        <v>56.8759765625</v>
      </c>
    </row>
    <row r="476">
      <c r="C476" s="21">
        <f>83931</f>
        <v>83931</v>
      </c>
      <c r="D476" s="21">
        <f>58241</f>
        <v>58241</v>
      </c>
      <c r="E476" s="21">
        <f>56.8759765625</f>
        <v>56.8759765625</v>
      </c>
    </row>
    <row r="477">
      <c r="C477" s="21">
        <f>84109</f>
        <v>84109</v>
      </c>
      <c r="D477" s="21">
        <f>58241</f>
        <v>58241</v>
      </c>
      <c r="E477" s="21">
        <f>56.8759765625</f>
        <v>56.8759765625</v>
      </c>
    </row>
    <row r="478">
      <c r="C478" s="21">
        <f>84248</f>
        <v>84248</v>
      </c>
      <c r="D478" s="21">
        <f>58241</f>
        <v>58241</v>
      </c>
      <c r="E478" s="21">
        <f>56.8759765625</f>
        <v>56.8759765625</v>
      </c>
    </row>
    <row r="479">
      <c r="C479" s="21">
        <f>84433</f>
        <v>84433</v>
      </c>
      <c r="D479" s="21">
        <f>58243</f>
        <v>58243</v>
      </c>
      <c r="E479" s="21">
        <f>56.8779296875</f>
        <v>56.8779296875</v>
      </c>
    </row>
    <row r="480">
      <c r="C480" s="21">
        <f>84588</f>
        <v>84588</v>
      </c>
      <c r="D480" s="21">
        <f>58241</f>
        <v>58241</v>
      </c>
      <c r="E480" s="21">
        <f>56.8759765625</f>
        <v>56.8759765625</v>
      </c>
    </row>
    <row r="481">
      <c r="C481" s="21">
        <f>84735</f>
        <v>84735</v>
      </c>
      <c r="D481" s="21">
        <f>58242</f>
        <v>58242</v>
      </c>
      <c r="E481" s="21">
        <f>56.876953125</f>
        <v>56.876953125</v>
      </c>
    </row>
    <row r="482">
      <c r="C482" s="21">
        <f>84904</f>
        <v>84904</v>
      </c>
      <c r="D482" s="21">
        <f>58241</f>
        <v>58241</v>
      </c>
      <c r="E482" s="21">
        <f>56.8759765625</f>
        <v>56.8759765625</v>
      </c>
    </row>
    <row r="483">
      <c r="C483" s="21">
        <f>85064</f>
        <v>85064</v>
      </c>
      <c r="D483" s="21">
        <f>58241</f>
        <v>58241</v>
      </c>
      <c r="E483" s="21">
        <f>56.8759765625</f>
        <v>56.8759765625</v>
      </c>
    </row>
    <row r="484">
      <c r="C484" s="21">
        <f>85249</f>
        <v>85249</v>
      </c>
      <c r="D484" s="21">
        <f>58241</f>
        <v>58241</v>
      </c>
      <c r="E484" s="21">
        <f>56.8759765625</f>
        <v>56.8759765625</v>
      </c>
    </row>
    <row r="485">
      <c r="C485" s="21">
        <f>85398</f>
        <v>85398</v>
      </c>
      <c r="D485" s="21">
        <f>58241</f>
        <v>58241</v>
      </c>
      <c r="E485" s="21">
        <f>56.8759765625</f>
        <v>56.8759765625</v>
      </c>
    </row>
    <row r="486">
      <c r="C486" s="21">
        <f>85545</f>
        <v>85545</v>
      </c>
      <c r="D486" s="21">
        <f>58241</f>
        <v>58241</v>
      </c>
      <c r="E486" s="21">
        <f>56.8759765625</f>
        <v>56.8759765625</v>
      </c>
    </row>
    <row r="487">
      <c r="C487" s="21">
        <f>85682</f>
        <v>85682</v>
      </c>
      <c r="D487" s="21">
        <f>58241</f>
        <v>58241</v>
      </c>
      <c r="E487" s="21">
        <f>56.8759765625</f>
        <v>56.8759765625</v>
      </c>
    </row>
    <row r="488">
      <c r="C488" s="21">
        <f>85863</f>
        <v>85863</v>
      </c>
      <c r="D488" s="21">
        <f>58243</f>
        <v>58243</v>
      </c>
      <c r="E488" s="21">
        <f>56.8779296875</f>
        <v>56.8779296875</v>
      </c>
    </row>
    <row r="489">
      <c r="C489" s="21">
        <f>85999</f>
        <v>85999</v>
      </c>
      <c r="D489" s="21">
        <f>58241</f>
        <v>58241</v>
      </c>
      <c r="E489" s="21">
        <f>56.8759765625</f>
        <v>56.8759765625</v>
      </c>
    </row>
    <row r="490">
      <c r="C490" s="21">
        <f>86204</f>
        <v>86204</v>
      </c>
      <c r="D490" s="21">
        <f>58243</f>
        <v>58243</v>
      </c>
      <c r="E490" s="21">
        <f>56.8779296875</f>
        <v>56.8779296875</v>
      </c>
    </row>
    <row r="491">
      <c r="C491" s="21">
        <f>86387</f>
        <v>86387</v>
      </c>
      <c r="D491" s="21">
        <f>58241</f>
        <v>58241</v>
      </c>
      <c r="E491" s="21">
        <f>56.8759765625</f>
        <v>56.8759765625</v>
      </c>
    </row>
    <row r="492">
      <c r="C492" s="21">
        <f>86546</f>
        <v>86546</v>
      </c>
      <c r="D492" s="21">
        <f>58241</f>
        <v>58241</v>
      </c>
      <c r="E492" s="21">
        <f>56.8759765625</f>
        <v>56.8759765625</v>
      </c>
    </row>
    <row r="493">
      <c r="C493" s="21">
        <f>86715</f>
        <v>86715</v>
      </c>
      <c r="D493" s="21">
        <f>58241</f>
        <v>58241</v>
      </c>
      <c r="E493" s="21">
        <f>56.8759765625</f>
        <v>56.8759765625</v>
      </c>
    </row>
    <row r="494">
      <c r="C494" s="21">
        <f>86965</f>
        <v>86965</v>
      </c>
      <c r="D494" s="21">
        <f>58241</f>
        <v>58241</v>
      </c>
      <c r="E494" s="21">
        <f>56.8759765625</f>
        <v>56.8759765625</v>
      </c>
    </row>
    <row r="495">
      <c r="C495" s="21">
        <f>87167</f>
        <v>87167</v>
      </c>
      <c r="D495" s="21">
        <f>58251</f>
        <v>58251</v>
      </c>
      <c r="E495" s="21">
        <f>56.8857421875</f>
        <v>56.8857421875</v>
      </c>
    </row>
    <row r="496">
      <c r="C496" s="21">
        <f>87405</f>
        <v>87405</v>
      </c>
      <c r="D496" s="21">
        <f>58257</f>
        <v>58257</v>
      </c>
      <c r="E496" s="21">
        <f>56.8916015625</f>
        <v>56.8916015625</v>
      </c>
    </row>
    <row r="497">
      <c r="C497" s="21">
        <f>87558</f>
        <v>87558</v>
      </c>
      <c r="D497" s="21">
        <f>58257</f>
        <v>58257</v>
      </c>
      <c r="E497" s="21">
        <f>56.8916015625</f>
        <v>56.8916015625</v>
      </c>
    </row>
    <row r="498">
      <c r="C498" s="21">
        <f>87724</f>
        <v>87724</v>
      </c>
      <c r="D498" s="21">
        <f>58265</f>
        <v>58265</v>
      </c>
      <c r="E498" s="21">
        <f>56.8994140625</f>
        <v>56.8994140625</v>
      </c>
    </row>
    <row r="499">
      <c r="C499" s="21">
        <f>87871</f>
        <v>87871</v>
      </c>
      <c r="D499" s="21">
        <f>58265</f>
        <v>58265</v>
      </c>
      <c r="E499" s="21">
        <f>56.8994140625</f>
        <v>56.8994140625</v>
      </c>
    </row>
    <row r="500">
      <c r="C500" s="21">
        <f>88047</f>
        <v>88047</v>
      </c>
      <c r="D500" s="21">
        <f>58265</f>
        <v>58265</v>
      </c>
      <c r="E500" s="21">
        <f>56.8994140625</f>
        <v>56.8994140625</v>
      </c>
    </row>
    <row r="501">
      <c r="C501" s="21">
        <f>88203</f>
        <v>88203</v>
      </c>
      <c r="D501" s="21">
        <f>58265</f>
        <v>58265</v>
      </c>
      <c r="E501" s="21">
        <f>56.8994140625</f>
        <v>56.8994140625</v>
      </c>
    </row>
    <row r="502">
      <c r="C502" s="21">
        <f>88385</f>
        <v>88385</v>
      </c>
      <c r="D502" s="21">
        <f>58267</f>
        <v>58267</v>
      </c>
      <c r="E502" s="21">
        <f>56.9013671875</f>
        <v>56.9013671875</v>
      </c>
    </row>
    <row r="503">
      <c r="C503" s="21">
        <f>88599</f>
        <v>88599</v>
      </c>
      <c r="D503" s="21">
        <f t="shared" ref="D503:D524" si="26">58265</f>
        <v>58265</v>
      </c>
      <c r="E503" s="21">
        <f t="shared" ref="E503:E524" si="27">56.8994140625</f>
        <v>56.8994140625</v>
      </c>
    </row>
    <row r="504">
      <c r="C504" s="21">
        <f>88841</f>
        <v>88841</v>
      </c>
      <c r="D504" s="21">
        <f t="shared" si="26"/>
        <v>58265</v>
      </c>
      <c r="E504" s="21">
        <f t="shared" si="27"/>
        <v>56.8994140625</v>
      </c>
    </row>
    <row r="505">
      <c r="C505" s="21">
        <f>89019</f>
        <v>89019</v>
      </c>
      <c r="D505" s="21">
        <f t="shared" si="26"/>
        <v>58265</v>
      </c>
      <c r="E505" s="21">
        <f t="shared" si="27"/>
        <v>56.8994140625</v>
      </c>
    </row>
    <row r="506">
      <c r="C506" s="21">
        <f>89188</f>
        <v>89188</v>
      </c>
      <c r="D506" s="21">
        <f t="shared" si="26"/>
        <v>58265</v>
      </c>
      <c r="E506" s="21">
        <f t="shared" si="27"/>
        <v>56.8994140625</v>
      </c>
    </row>
    <row r="507">
      <c r="C507" s="21">
        <f>89364</f>
        <v>89364</v>
      </c>
      <c r="D507" s="21">
        <f t="shared" si="26"/>
        <v>58265</v>
      </c>
      <c r="E507" s="21">
        <f t="shared" si="27"/>
        <v>56.8994140625</v>
      </c>
    </row>
    <row r="508">
      <c r="C508" s="21">
        <f>89529</f>
        <v>89529</v>
      </c>
      <c r="D508" s="21">
        <f t="shared" si="26"/>
        <v>58265</v>
      </c>
      <c r="E508" s="21">
        <f t="shared" si="27"/>
        <v>56.8994140625</v>
      </c>
    </row>
    <row r="509">
      <c r="C509" s="21">
        <f>89732</f>
        <v>89732</v>
      </c>
      <c r="D509" s="21">
        <f t="shared" si="26"/>
        <v>58265</v>
      </c>
      <c r="E509" s="21">
        <f t="shared" si="27"/>
        <v>56.8994140625</v>
      </c>
    </row>
    <row r="510">
      <c r="C510" s="21">
        <f>89903</f>
        <v>89903</v>
      </c>
      <c r="D510" s="21">
        <f t="shared" si="26"/>
        <v>58265</v>
      </c>
      <c r="E510" s="21">
        <f t="shared" si="27"/>
        <v>56.8994140625</v>
      </c>
    </row>
    <row r="511">
      <c r="C511" s="21">
        <f>90107</f>
        <v>90107</v>
      </c>
      <c r="D511" s="21">
        <f t="shared" si="26"/>
        <v>58265</v>
      </c>
      <c r="E511" s="21">
        <f t="shared" si="27"/>
        <v>56.8994140625</v>
      </c>
    </row>
    <row r="512">
      <c r="C512" s="21">
        <f>90296</f>
        <v>90296</v>
      </c>
      <c r="D512" s="21">
        <f t="shared" si="26"/>
        <v>58265</v>
      </c>
      <c r="E512" s="21">
        <f t="shared" si="27"/>
        <v>56.8994140625</v>
      </c>
    </row>
    <row r="513">
      <c r="C513" s="21">
        <f>90468</f>
        <v>90468</v>
      </c>
      <c r="D513" s="21">
        <f t="shared" si="26"/>
        <v>58265</v>
      </c>
      <c r="E513" s="21">
        <f t="shared" si="27"/>
        <v>56.8994140625</v>
      </c>
    </row>
    <row r="514">
      <c r="C514" s="21">
        <f>90639</f>
        <v>90639</v>
      </c>
      <c r="D514" s="21">
        <f t="shared" si="26"/>
        <v>58265</v>
      </c>
      <c r="E514" s="21">
        <f t="shared" si="27"/>
        <v>56.8994140625</v>
      </c>
    </row>
    <row r="515">
      <c r="C515" s="21">
        <f>90832</f>
        <v>90832</v>
      </c>
      <c r="D515" s="21">
        <f t="shared" si="26"/>
        <v>58265</v>
      </c>
      <c r="E515" s="21">
        <f t="shared" si="27"/>
        <v>56.8994140625</v>
      </c>
    </row>
    <row r="516">
      <c r="C516" s="21">
        <f>91006</f>
        <v>91006</v>
      </c>
      <c r="D516" s="21">
        <f t="shared" si="26"/>
        <v>58265</v>
      </c>
      <c r="E516" s="21">
        <f t="shared" si="27"/>
        <v>56.8994140625</v>
      </c>
    </row>
    <row r="517">
      <c r="C517" s="21">
        <f>91190</f>
        <v>91190</v>
      </c>
      <c r="D517" s="21">
        <f t="shared" si="26"/>
        <v>58265</v>
      </c>
      <c r="E517" s="21">
        <f t="shared" si="27"/>
        <v>56.8994140625</v>
      </c>
    </row>
    <row r="518">
      <c r="C518" s="21">
        <f>91360</f>
        <v>91360</v>
      </c>
      <c r="D518" s="21">
        <f t="shared" si="26"/>
        <v>58265</v>
      </c>
      <c r="E518" s="21">
        <f t="shared" si="27"/>
        <v>56.8994140625</v>
      </c>
    </row>
    <row r="519">
      <c r="C519" s="21">
        <f>91532</f>
        <v>91532</v>
      </c>
      <c r="D519" s="21">
        <f t="shared" si="26"/>
        <v>58265</v>
      </c>
      <c r="E519" s="21">
        <f t="shared" si="27"/>
        <v>56.8994140625</v>
      </c>
    </row>
    <row r="520">
      <c r="C520" s="21">
        <f>91693</f>
        <v>91693</v>
      </c>
      <c r="D520" s="21">
        <f t="shared" si="26"/>
        <v>58265</v>
      </c>
      <c r="E520" s="21">
        <f t="shared" si="27"/>
        <v>56.8994140625</v>
      </c>
    </row>
    <row r="521">
      <c r="C521" s="21">
        <f>91863</f>
        <v>91863</v>
      </c>
      <c r="D521" s="21">
        <f t="shared" si="26"/>
        <v>58265</v>
      </c>
      <c r="E521" s="21">
        <f t="shared" si="27"/>
        <v>56.8994140625</v>
      </c>
    </row>
    <row r="522">
      <c r="C522" s="21">
        <f>91995</f>
        <v>91995</v>
      </c>
      <c r="D522" s="21">
        <f t="shared" si="26"/>
        <v>58265</v>
      </c>
      <c r="E522" s="21">
        <f t="shared" si="27"/>
        <v>56.8994140625</v>
      </c>
    </row>
    <row r="523">
      <c r="C523" s="21">
        <f>92169</f>
        <v>92169</v>
      </c>
      <c r="D523" s="21">
        <f t="shared" si="26"/>
        <v>58265</v>
      </c>
      <c r="E523" s="21">
        <f t="shared" si="27"/>
        <v>56.8994140625</v>
      </c>
    </row>
    <row r="524">
      <c r="C524" s="21">
        <f>92365</f>
        <v>92365</v>
      </c>
      <c r="D524" s="21">
        <f t="shared" si="26"/>
        <v>58265</v>
      </c>
      <c r="E524" s="21">
        <f t="shared" si="27"/>
        <v>56.8994140625</v>
      </c>
    </row>
    <row r="525">
      <c r="C525" s="21">
        <f>92499</f>
        <v>92499</v>
      </c>
      <c r="D525" s="21">
        <f>58269</f>
        <v>58269</v>
      </c>
      <c r="E525" s="21">
        <f>56.9033203125</f>
        <v>56.9033203125</v>
      </c>
    </row>
    <row r="526">
      <c r="C526" s="21">
        <f>92673</f>
        <v>92673</v>
      </c>
      <c r="D526" s="21">
        <f>58269</f>
        <v>58269</v>
      </c>
      <c r="E526" s="21">
        <f>56.9033203125</f>
        <v>56.9033203125</v>
      </c>
    </row>
    <row r="527">
      <c r="C527" s="21">
        <f>92818</f>
        <v>92818</v>
      </c>
      <c r="D527" s="21">
        <f>58269</f>
        <v>58269</v>
      </c>
      <c r="E527" s="21">
        <f>56.9033203125</f>
        <v>56.9033203125</v>
      </c>
    </row>
    <row r="528">
      <c r="C528" s="21">
        <f>92977</f>
        <v>92977</v>
      </c>
      <c r="D528" s="21">
        <f>58271</f>
        <v>58271</v>
      </c>
      <c r="E528" s="21">
        <f>56.9052734375</f>
        <v>56.9052734375</v>
      </c>
    </row>
    <row r="529">
      <c r="C529" s="21">
        <f>93164</f>
        <v>93164</v>
      </c>
      <c r="D529" s="21">
        <f>58269</f>
        <v>58269</v>
      </c>
      <c r="E529" s="21">
        <f>56.9033203125</f>
        <v>56.9033203125</v>
      </c>
    </row>
    <row r="530">
      <c r="C530" s="21">
        <f>93329</f>
        <v>93329</v>
      </c>
      <c r="D530" s="21">
        <f>58269</f>
        <v>58269</v>
      </c>
      <c r="E530" s="21">
        <f>56.9033203125</f>
        <v>56.9033203125</v>
      </c>
    </row>
    <row r="531">
      <c r="C531" s="21">
        <f>93521</f>
        <v>93521</v>
      </c>
      <c r="D531" s="21">
        <f>58271</f>
        <v>58271</v>
      </c>
      <c r="E531" s="21">
        <f>56.9052734375</f>
        <v>56.9052734375</v>
      </c>
    </row>
    <row r="532">
      <c r="C532" s="21">
        <f>93675</f>
        <v>93675</v>
      </c>
      <c r="D532" s="21">
        <f>58269</f>
        <v>58269</v>
      </c>
      <c r="E532" s="21">
        <f>56.9033203125</f>
        <v>56.9033203125</v>
      </c>
    </row>
    <row r="533">
      <c r="C533" s="21">
        <f>93837</f>
        <v>93837</v>
      </c>
      <c r="D533" s="21">
        <f>58271</f>
        <v>58271</v>
      </c>
      <c r="E533" s="21">
        <f>56.9052734375</f>
        <v>56.9052734375</v>
      </c>
    </row>
    <row r="534">
      <c r="C534" s="21">
        <f>93996</f>
        <v>93996</v>
      </c>
      <c r="D534" s="21">
        <f t="shared" ref="D534:D541" si="28">58269</f>
        <v>58269</v>
      </c>
      <c r="E534" s="21">
        <f t="shared" ref="E534:E541" si="29">56.9033203125</f>
        <v>56.9033203125</v>
      </c>
    </row>
    <row r="535">
      <c r="C535" s="21">
        <f>94151</f>
        <v>94151</v>
      </c>
      <c r="D535" s="21">
        <f t="shared" si="28"/>
        <v>58269</v>
      </c>
      <c r="E535" s="21">
        <f t="shared" si="29"/>
        <v>56.9033203125</v>
      </c>
    </row>
    <row r="536">
      <c r="C536" s="21">
        <f>94316</f>
        <v>94316</v>
      </c>
      <c r="D536" s="21">
        <f t="shared" si="28"/>
        <v>58269</v>
      </c>
      <c r="E536" s="21">
        <f t="shared" si="29"/>
        <v>56.9033203125</v>
      </c>
    </row>
    <row r="537">
      <c r="C537" s="21">
        <f>94481</f>
        <v>94481</v>
      </c>
      <c r="D537" s="21">
        <f t="shared" si="28"/>
        <v>58269</v>
      </c>
      <c r="E537" s="21">
        <f t="shared" si="29"/>
        <v>56.9033203125</v>
      </c>
    </row>
    <row r="538">
      <c r="C538" s="21">
        <f>94652</f>
        <v>94652</v>
      </c>
      <c r="D538" s="21">
        <f t="shared" si="28"/>
        <v>58269</v>
      </c>
      <c r="E538" s="21">
        <f t="shared" si="29"/>
        <v>56.9033203125</v>
      </c>
    </row>
    <row r="539">
      <c r="C539" s="21">
        <f>94810</f>
        <v>94810</v>
      </c>
      <c r="D539" s="21">
        <f t="shared" si="28"/>
        <v>58269</v>
      </c>
      <c r="E539" s="21">
        <f t="shared" si="29"/>
        <v>56.9033203125</v>
      </c>
    </row>
    <row r="540">
      <c r="C540" s="21">
        <f>94982</f>
        <v>94982</v>
      </c>
      <c r="D540" s="21">
        <f t="shared" si="28"/>
        <v>58269</v>
      </c>
      <c r="E540" s="21">
        <f t="shared" si="29"/>
        <v>56.9033203125</v>
      </c>
    </row>
    <row r="541">
      <c r="C541" s="21">
        <f>95118</f>
        <v>95118</v>
      </c>
      <c r="D541" s="21">
        <f t="shared" si="28"/>
        <v>58269</v>
      </c>
      <c r="E541" s="21">
        <f t="shared" si="29"/>
        <v>56.9033203125</v>
      </c>
    </row>
    <row r="542">
      <c r="C542" s="21">
        <f>95285</f>
        <v>95285</v>
      </c>
      <c r="D542" s="21">
        <f>58271</f>
        <v>58271</v>
      </c>
      <c r="E542" s="21">
        <f>56.9052734375</f>
        <v>56.9052734375</v>
      </c>
    </row>
    <row r="543">
      <c r="C543" s="21">
        <f>95456</f>
        <v>95456</v>
      </c>
      <c r="D543" s="21">
        <f>58269</f>
        <v>58269</v>
      </c>
      <c r="E543" s="21">
        <f>56.9033203125</f>
        <v>56.9033203125</v>
      </c>
    </row>
    <row r="544">
      <c r="C544" s="21">
        <f>95597</f>
        <v>95597</v>
      </c>
      <c r="D544" s="21">
        <f>58269</f>
        <v>58269</v>
      </c>
      <c r="E544" s="21">
        <f>56.9033203125</f>
        <v>56.9033203125</v>
      </c>
    </row>
    <row r="545">
      <c r="C545" s="21">
        <f>95729</f>
        <v>95729</v>
      </c>
      <c r="D545" s="21">
        <f>58269</f>
        <v>58269</v>
      </c>
      <c r="E545" s="21">
        <f>56.9033203125</f>
        <v>56.9033203125</v>
      </c>
    </row>
    <row r="546">
      <c r="C546" s="21">
        <f>95855</f>
        <v>95855</v>
      </c>
      <c r="D546" s="21">
        <f>58269</f>
        <v>58269</v>
      </c>
      <c r="E546" s="21">
        <f>56.9033203125</f>
        <v>56.9033203125</v>
      </c>
    </row>
    <row r="547">
      <c r="C547" s="21">
        <f>95988</f>
        <v>95988</v>
      </c>
      <c r="D547" s="21">
        <f>58269</f>
        <v>58269</v>
      </c>
      <c r="E547" s="21">
        <f>56.9033203125</f>
        <v>56.9033203125</v>
      </c>
    </row>
    <row r="548">
      <c r="C548" s="21">
        <f>96181</f>
        <v>96181</v>
      </c>
      <c r="D548" s="21">
        <f>58270</f>
        <v>58270</v>
      </c>
      <c r="E548" s="21">
        <f>56.904296875</f>
        <v>56.904296875</v>
      </c>
    </row>
    <row r="549">
      <c r="C549" s="21">
        <f>96346</f>
        <v>96346</v>
      </c>
      <c r="D549" s="21">
        <f>58271</f>
        <v>58271</v>
      </c>
      <c r="E549" s="21">
        <f>56.9052734375</f>
        <v>56.9052734375</v>
      </c>
    </row>
    <row r="550">
      <c r="C550" s="21">
        <f>96535</f>
        <v>96535</v>
      </c>
      <c r="D550" s="21">
        <f>58269</f>
        <v>58269</v>
      </c>
      <c r="E550" s="21">
        <f>56.9033203125</f>
        <v>56.9033203125</v>
      </c>
    </row>
    <row r="551">
      <c r="C551" s="21">
        <f>96695</f>
        <v>96695</v>
      </c>
      <c r="D551" s="21">
        <f>58269</f>
        <v>58269</v>
      </c>
      <c r="E551" s="21">
        <f>56.9033203125</f>
        <v>56.9033203125</v>
      </c>
    </row>
    <row r="552">
      <c r="C552" s="21">
        <f>96834</f>
        <v>96834</v>
      </c>
      <c r="D552" s="21">
        <f>58269</f>
        <v>58269</v>
      </c>
      <c r="E552" s="21">
        <f>56.9033203125</f>
        <v>56.9033203125</v>
      </c>
    </row>
    <row r="553">
      <c r="C553" s="21">
        <f>97007</f>
        <v>97007</v>
      </c>
      <c r="D553" s="21">
        <f>58270</f>
        <v>58270</v>
      </c>
      <c r="E553" s="21">
        <f>56.904296875</f>
        <v>56.904296875</v>
      </c>
    </row>
    <row r="554">
      <c r="C554" s="21">
        <f>97214</f>
        <v>97214</v>
      </c>
      <c r="D554" s="21">
        <f>58269</f>
        <v>58269</v>
      </c>
      <c r="E554" s="21">
        <f>56.9033203125</f>
        <v>56.9033203125</v>
      </c>
    </row>
    <row r="555">
      <c r="C555" s="21">
        <f>97348</f>
        <v>97348</v>
      </c>
      <c r="D555" s="21">
        <f>58269</f>
        <v>58269</v>
      </c>
      <c r="E555" s="21">
        <f>56.9033203125</f>
        <v>56.9033203125</v>
      </c>
    </row>
    <row r="556">
      <c r="C556" s="21">
        <f>97505</f>
        <v>97505</v>
      </c>
      <c r="D556" s="21">
        <f>58269</f>
        <v>58269</v>
      </c>
      <c r="E556" s="21">
        <f>56.9033203125</f>
        <v>56.9033203125</v>
      </c>
    </row>
    <row r="557">
      <c r="C557" s="21">
        <f>97703</f>
        <v>97703</v>
      </c>
      <c r="D557" s="21">
        <f>58273</f>
        <v>58273</v>
      </c>
      <c r="E557" s="21">
        <f>56.9072265625</f>
        <v>56.9072265625</v>
      </c>
    </row>
    <row r="558">
      <c r="C558" s="21">
        <f>97918</f>
        <v>97918</v>
      </c>
      <c r="D558" s="21">
        <f>58285</f>
        <v>58285</v>
      </c>
      <c r="E558" s="21">
        <f>56.9189453125</f>
        <v>56.9189453125</v>
      </c>
    </row>
    <row r="559">
      <c r="C559" s="21">
        <f>98149</f>
        <v>98149</v>
      </c>
      <c r="D559" s="21">
        <f>58391</f>
        <v>58391</v>
      </c>
      <c r="E559" s="21">
        <f>57.0224609375</f>
        <v>57.0224609375</v>
      </c>
    </row>
    <row r="560">
      <c r="C560" s="21">
        <f>98331</f>
        <v>98331</v>
      </c>
      <c r="D560" s="21">
        <f>58405</f>
        <v>58405</v>
      </c>
      <c r="E560" s="21">
        <f>57.0361328125</f>
        <v>57.0361328125</v>
      </c>
    </row>
    <row r="561">
      <c r="C561" s="21">
        <f>98491</f>
        <v>98491</v>
      </c>
      <c r="D561" s="21">
        <f>58429</f>
        <v>58429</v>
      </c>
      <c r="E561" s="21">
        <f>57.0595703125</f>
        <v>57.0595703125</v>
      </c>
    </row>
    <row r="562">
      <c r="C562" s="21">
        <f>98638</f>
        <v>98638</v>
      </c>
      <c r="D562" s="21">
        <f>58489</f>
        <v>58489</v>
      </c>
      <c r="E562" s="21">
        <f>57.1181640625</f>
        <v>57.1181640625</v>
      </c>
    </row>
    <row r="563">
      <c r="C563" s="21">
        <f>98805</f>
        <v>98805</v>
      </c>
      <c r="D563" s="21">
        <f>58501</f>
        <v>58501</v>
      </c>
      <c r="E563" s="21">
        <f>57.1298828125</f>
        <v>57.1298828125</v>
      </c>
    </row>
    <row r="564">
      <c r="C564" s="21">
        <f>98974</f>
        <v>98974</v>
      </c>
      <c r="D564" s="21">
        <f>58499</f>
        <v>58499</v>
      </c>
      <c r="E564" s="21">
        <f>57.1279296875</f>
        <v>57.1279296875</v>
      </c>
    </row>
    <row r="565">
      <c r="C565" s="21">
        <f>99136</f>
        <v>99136</v>
      </c>
      <c r="D565" s="21">
        <f>58499</f>
        <v>58499</v>
      </c>
      <c r="E565" s="21">
        <f>57.1279296875</f>
        <v>57.1279296875</v>
      </c>
    </row>
    <row r="566">
      <c r="C566" s="21">
        <f>99345</f>
        <v>99345</v>
      </c>
      <c r="D566" s="21">
        <f>58499</f>
        <v>58499</v>
      </c>
      <c r="E566" s="21">
        <f>57.1279296875</f>
        <v>57.1279296875</v>
      </c>
    </row>
    <row r="567">
      <c r="C567" s="21">
        <f>99493</f>
        <v>99493</v>
      </c>
      <c r="D567" s="21">
        <f>58499</f>
        <v>58499</v>
      </c>
      <c r="E567" s="21">
        <f>57.1279296875</f>
        <v>57.1279296875</v>
      </c>
    </row>
    <row r="568">
      <c r="C568" s="21">
        <f>99696</f>
        <v>99696</v>
      </c>
      <c r="D568" s="21">
        <f>58501</f>
        <v>58501</v>
      </c>
      <c r="E568" s="21">
        <f>57.1298828125</f>
        <v>57.1298828125</v>
      </c>
    </row>
    <row r="569">
      <c r="C569" s="21">
        <f>99854</f>
        <v>99854</v>
      </c>
      <c r="D569" s="21">
        <f>58499</f>
        <v>58499</v>
      </c>
      <c r="E569" s="21">
        <f>57.1279296875</f>
        <v>57.1279296875</v>
      </c>
    </row>
    <row r="570">
      <c r="C570" s="21">
        <f>100074</f>
        <v>100074</v>
      </c>
      <c r="D570" s="21">
        <f>58501</f>
        <v>58501</v>
      </c>
      <c r="E570" s="21">
        <f>57.1298828125</f>
        <v>57.1298828125</v>
      </c>
    </row>
    <row r="571">
      <c r="C571" s="21">
        <f>100265</f>
        <v>100265</v>
      </c>
      <c r="D571" s="21">
        <f t="shared" ref="D571:D582" si="30">58499</f>
        <v>58499</v>
      </c>
      <c r="E571" s="21">
        <f t="shared" ref="E571:E582" si="31">57.1279296875</f>
        <v>57.1279296875</v>
      </c>
    </row>
    <row r="572">
      <c r="C572" s="21">
        <f>100445</f>
        <v>100445</v>
      </c>
      <c r="D572" s="21">
        <f t="shared" si="30"/>
        <v>58499</v>
      </c>
      <c r="E572" s="21">
        <f t="shared" si="31"/>
        <v>57.1279296875</v>
      </c>
    </row>
    <row r="573">
      <c r="C573" s="21">
        <f>100658</f>
        <v>100658</v>
      </c>
      <c r="D573" s="21">
        <f t="shared" si="30"/>
        <v>58499</v>
      </c>
      <c r="E573" s="21">
        <f t="shared" si="31"/>
        <v>57.1279296875</v>
      </c>
    </row>
    <row r="574">
      <c r="C574" s="21">
        <f>100842</f>
        <v>100842</v>
      </c>
      <c r="D574" s="21">
        <f t="shared" si="30"/>
        <v>58499</v>
      </c>
      <c r="E574" s="21">
        <f t="shared" si="31"/>
        <v>57.1279296875</v>
      </c>
    </row>
    <row r="575">
      <c r="C575" s="21">
        <f>101046</f>
        <v>101046</v>
      </c>
      <c r="D575" s="21">
        <f t="shared" si="30"/>
        <v>58499</v>
      </c>
      <c r="E575" s="21">
        <f t="shared" si="31"/>
        <v>57.1279296875</v>
      </c>
    </row>
    <row r="576">
      <c r="C576" s="21">
        <f>101200</f>
        <v>101200</v>
      </c>
      <c r="D576" s="21">
        <f t="shared" si="30"/>
        <v>58499</v>
      </c>
      <c r="E576" s="21">
        <f t="shared" si="31"/>
        <v>57.1279296875</v>
      </c>
    </row>
    <row r="577">
      <c r="C577" s="21">
        <f>101396</f>
        <v>101396</v>
      </c>
      <c r="D577" s="21">
        <f t="shared" si="30"/>
        <v>58499</v>
      </c>
      <c r="E577" s="21">
        <f t="shared" si="31"/>
        <v>57.1279296875</v>
      </c>
    </row>
    <row r="578">
      <c r="C578" s="21">
        <f>101556</f>
        <v>101556</v>
      </c>
      <c r="D578" s="21">
        <f t="shared" si="30"/>
        <v>58499</v>
      </c>
      <c r="E578" s="21">
        <f t="shared" si="31"/>
        <v>57.1279296875</v>
      </c>
    </row>
    <row r="579">
      <c r="C579" s="21">
        <f>101735</f>
        <v>101735</v>
      </c>
      <c r="D579" s="21">
        <f t="shared" si="30"/>
        <v>58499</v>
      </c>
      <c r="E579" s="21">
        <f t="shared" si="31"/>
        <v>57.1279296875</v>
      </c>
    </row>
    <row r="580">
      <c r="C580" s="21">
        <f>101906</f>
        <v>101906</v>
      </c>
      <c r="D580" s="21">
        <f t="shared" si="30"/>
        <v>58499</v>
      </c>
      <c r="E580" s="21">
        <f t="shared" si="31"/>
        <v>57.1279296875</v>
      </c>
    </row>
    <row r="581">
      <c r="C581" s="21">
        <f>102129</f>
        <v>102129</v>
      </c>
      <c r="D581" s="21">
        <f t="shared" si="30"/>
        <v>58499</v>
      </c>
      <c r="E581" s="21">
        <f t="shared" si="31"/>
        <v>57.1279296875</v>
      </c>
    </row>
    <row r="582">
      <c r="C582" s="21">
        <f>102313</f>
        <v>102313</v>
      </c>
      <c r="D582" s="21">
        <f t="shared" si="30"/>
        <v>58499</v>
      </c>
      <c r="E582" s="21">
        <f t="shared" si="31"/>
        <v>57.1279296875</v>
      </c>
    </row>
    <row r="583">
      <c r="C583" s="21">
        <f>102517</f>
        <v>102517</v>
      </c>
      <c r="D583" s="21">
        <f>58500</f>
        <v>58500</v>
      </c>
      <c r="E583" s="21">
        <f>57.12890625</f>
        <v>57.12890625</v>
      </c>
    </row>
    <row r="584">
      <c r="C584" s="21">
        <f>102707</f>
        <v>102707</v>
      </c>
      <c r="D584" s="21">
        <f t="shared" ref="D584:D593" si="32">58499</f>
        <v>58499</v>
      </c>
      <c r="E584" s="21">
        <f t="shared" ref="E584:E593" si="33">57.1279296875</f>
        <v>57.1279296875</v>
      </c>
    </row>
    <row r="585">
      <c r="C585" s="21">
        <f>102882</f>
        <v>102882</v>
      </c>
      <c r="D585" s="21">
        <f t="shared" si="32"/>
        <v>58499</v>
      </c>
      <c r="E585" s="21">
        <f t="shared" si="33"/>
        <v>57.1279296875</v>
      </c>
    </row>
    <row r="586">
      <c r="C586" s="21">
        <f>103067</f>
        <v>103067</v>
      </c>
      <c r="D586" s="21">
        <f t="shared" si="32"/>
        <v>58499</v>
      </c>
      <c r="E586" s="21">
        <f t="shared" si="33"/>
        <v>57.1279296875</v>
      </c>
    </row>
    <row r="587">
      <c r="C587" s="21">
        <f>103218</f>
        <v>103218</v>
      </c>
      <c r="D587" s="21">
        <f t="shared" si="32"/>
        <v>58499</v>
      </c>
      <c r="E587" s="21">
        <f t="shared" si="33"/>
        <v>57.1279296875</v>
      </c>
    </row>
    <row r="588">
      <c r="C588" s="21">
        <f>103431</f>
        <v>103431</v>
      </c>
      <c r="D588" s="21">
        <f t="shared" si="32"/>
        <v>58499</v>
      </c>
      <c r="E588" s="21">
        <f t="shared" si="33"/>
        <v>57.1279296875</v>
      </c>
    </row>
    <row r="589">
      <c r="C589" s="21">
        <f>103591</f>
        <v>103591</v>
      </c>
      <c r="D589" s="21">
        <f t="shared" si="32"/>
        <v>58499</v>
      </c>
      <c r="E589" s="21">
        <f t="shared" si="33"/>
        <v>57.1279296875</v>
      </c>
    </row>
    <row r="590">
      <c r="C590" s="21">
        <f>103772</f>
        <v>103772</v>
      </c>
      <c r="D590" s="21">
        <f t="shared" si="32"/>
        <v>58499</v>
      </c>
      <c r="E590" s="21">
        <f t="shared" si="33"/>
        <v>57.1279296875</v>
      </c>
    </row>
    <row r="591">
      <c r="C591" s="21">
        <f>103932</f>
        <v>103932</v>
      </c>
      <c r="D591" s="21">
        <f t="shared" si="32"/>
        <v>58499</v>
      </c>
      <c r="E591" s="21">
        <f t="shared" si="33"/>
        <v>57.1279296875</v>
      </c>
    </row>
    <row r="592">
      <c r="C592" s="21">
        <f>104110</f>
        <v>104110</v>
      </c>
      <c r="D592" s="21">
        <f t="shared" si="32"/>
        <v>58499</v>
      </c>
      <c r="E592" s="21">
        <f t="shared" si="33"/>
        <v>57.1279296875</v>
      </c>
    </row>
    <row r="593">
      <c r="C593" s="21">
        <f>104310</f>
        <v>104310</v>
      </c>
      <c r="D593" s="21">
        <f t="shared" si="32"/>
        <v>58499</v>
      </c>
      <c r="E593" s="21">
        <f t="shared" si="33"/>
        <v>57.1279296875</v>
      </c>
    </row>
    <row r="594">
      <c r="C594" s="21">
        <f>104498</f>
        <v>104498</v>
      </c>
      <c r="D594" s="21">
        <f>58501</f>
        <v>58501</v>
      </c>
      <c r="E594" s="21">
        <f>57.1298828125</f>
        <v>57.1298828125</v>
      </c>
    </row>
    <row r="595">
      <c r="C595" s="21">
        <f>104706</f>
        <v>104706</v>
      </c>
      <c r="D595" s="21">
        <f>58499</f>
        <v>58499</v>
      </c>
      <c r="E595" s="21">
        <f>57.1279296875</f>
        <v>57.1279296875</v>
      </c>
    </row>
    <row r="596">
      <c r="C596" s="21">
        <f>104878</f>
        <v>104878</v>
      </c>
      <c r="D596" s="21">
        <f>58499</f>
        <v>58499</v>
      </c>
      <c r="E596" s="21">
        <f>57.1279296875</f>
        <v>57.1279296875</v>
      </c>
    </row>
    <row r="597">
      <c r="C597" s="21">
        <f>105067</f>
        <v>105067</v>
      </c>
      <c r="D597" s="21">
        <f>58499</f>
        <v>58499</v>
      </c>
      <c r="E597" s="21">
        <f>57.1279296875</f>
        <v>57.1279296875</v>
      </c>
    </row>
    <row r="598">
      <c r="C598" s="21">
        <f>105219</f>
        <v>105219</v>
      </c>
      <c r="D598" s="21">
        <f>58499</f>
        <v>58499</v>
      </c>
      <c r="E598" s="21">
        <f>57.1279296875</f>
        <v>57.1279296875</v>
      </c>
    </row>
    <row r="599">
      <c r="C599" s="21">
        <f>105445</f>
        <v>105445</v>
      </c>
      <c r="D599" s="21">
        <f>58499</f>
        <v>58499</v>
      </c>
      <c r="E599" s="21">
        <f>57.1279296875</f>
        <v>57.1279296875</v>
      </c>
    </row>
    <row r="600">
      <c r="C600" s="21">
        <f>105629</f>
        <v>105629</v>
      </c>
      <c r="D600" s="21">
        <f>58499</f>
        <v>58499</v>
      </c>
      <c r="E600" s="21">
        <f>57.1279296875</f>
        <v>57.1279296875</v>
      </c>
    </row>
    <row r="601">
      <c r="C601" s="21">
        <f>105826</f>
        <v>105826</v>
      </c>
      <c r="D601" s="21">
        <f>58501</f>
        <v>58501</v>
      </c>
      <c r="E601" s="21">
        <f>57.1298828125</f>
        <v>57.1298828125</v>
      </c>
    </row>
    <row r="602">
      <c r="C602" s="21">
        <f>105992</f>
        <v>105992</v>
      </c>
      <c r="D602" s="21">
        <f>58499</f>
        <v>58499</v>
      </c>
      <c r="E602" s="21">
        <f>57.1279296875</f>
        <v>57.1279296875</v>
      </c>
    </row>
    <row r="603">
      <c r="C603" s="21">
        <f>106188</f>
        <v>106188</v>
      </c>
      <c r="D603" s="21">
        <f>58500</f>
        <v>58500</v>
      </c>
      <c r="E603" s="21">
        <f>57.12890625</f>
        <v>57.12890625</v>
      </c>
    </row>
    <row r="604">
      <c r="C604" s="21">
        <f>106398</f>
        <v>106398</v>
      </c>
      <c r="D604" s="21">
        <f t="shared" ref="D604:D611" si="34">58499</f>
        <v>58499</v>
      </c>
      <c r="E604" s="21">
        <f t="shared" ref="E604:E611" si="35">57.1279296875</f>
        <v>57.1279296875</v>
      </c>
    </row>
    <row r="605">
      <c r="C605" s="21">
        <f>106562</f>
        <v>106562</v>
      </c>
      <c r="D605" s="21">
        <f t="shared" si="34"/>
        <v>58499</v>
      </c>
      <c r="E605" s="21">
        <f t="shared" si="35"/>
        <v>57.1279296875</v>
      </c>
    </row>
    <row r="606">
      <c r="C606" s="21">
        <f>106733</f>
        <v>106733</v>
      </c>
      <c r="D606" s="21">
        <f t="shared" si="34"/>
        <v>58499</v>
      </c>
      <c r="E606" s="21">
        <f t="shared" si="35"/>
        <v>57.1279296875</v>
      </c>
    </row>
    <row r="607">
      <c r="C607" s="21">
        <f>106884</f>
        <v>106884</v>
      </c>
      <c r="D607" s="21">
        <f t="shared" si="34"/>
        <v>58499</v>
      </c>
      <c r="E607" s="21">
        <f t="shared" si="35"/>
        <v>57.1279296875</v>
      </c>
    </row>
    <row r="608">
      <c r="C608" s="21">
        <f>107064</f>
        <v>107064</v>
      </c>
      <c r="D608" s="21">
        <f t="shared" si="34"/>
        <v>58499</v>
      </c>
      <c r="E608" s="21">
        <f t="shared" si="35"/>
        <v>57.1279296875</v>
      </c>
    </row>
    <row r="609">
      <c r="C609" s="21">
        <f>107204</f>
        <v>107204</v>
      </c>
      <c r="D609" s="21">
        <f t="shared" si="34"/>
        <v>58499</v>
      </c>
      <c r="E609" s="21">
        <f t="shared" si="35"/>
        <v>57.1279296875</v>
      </c>
    </row>
    <row r="610">
      <c r="C610" s="21">
        <f>107378</f>
        <v>107378</v>
      </c>
      <c r="D610" s="21">
        <f t="shared" si="34"/>
        <v>58499</v>
      </c>
      <c r="E610" s="21">
        <f t="shared" si="35"/>
        <v>57.1279296875</v>
      </c>
    </row>
    <row r="611">
      <c r="C611" s="21">
        <f>107522</f>
        <v>107522</v>
      </c>
      <c r="D611" s="21">
        <f t="shared" si="34"/>
        <v>58499</v>
      </c>
      <c r="E611" s="21">
        <f t="shared" si="35"/>
        <v>57.1279296875</v>
      </c>
    </row>
    <row r="612">
      <c r="C612" s="21">
        <f>107715</f>
        <v>107715</v>
      </c>
      <c r="D612" s="21">
        <f>58501</f>
        <v>58501</v>
      </c>
      <c r="E612" s="21">
        <f>57.1298828125</f>
        <v>57.1298828125</v>
      </c>
    </row>
    <row r="613">
      <c r="C613" s="21">
        <f>107843</f>
        <v>107843</v>
      </c>
      <c r="D613" s="21">
        <f>58499</f>
        <v>58499</v>
      </c>
      <c r="E613" s="21">
        <f>57.1279296875</f>
        <v>57.1279296875</v>
      </c>
    </row>
    <row r="614">
      <c r="C614" s="21">
        <f>108017</f>
        <v>108017</v>
      </c>
      <c r="D614" s="21">
        <f>58501</f>
        <v>58501</v>
      </c>
      <c r="E614" s="21">
        <f>57.1298828125</f>
        <v>57.1298828125</v>
      </c>
    </row>
    <row r="615">
      <c r="C615" s="21">
        <f>108194</f>
        <v>108194</v>
      </c>
      <c r="D615" s="21">
        <f>58499</f>
        <v>58499</v>
      </c>
      <c r="E615" s="21">
        <f>57.1279296875</f>
        <v>57.1279296875</v>
      </c>
    </row>
    <row r="616">
      <c r="C616" s="21">
        <f>108387</f>
        <v>108387</v>
      </c>
      <c r="D616" s="21">
        <f>58500</f>
        <v>58500</v>
      </c>
      <c r="E616" s="21">
        <f>57.12890625</f>
        <v>57.12890625</v>
      </c>
    </row>
    <row r="617">
      <c r="C617" s="21">
        <f>108548</f>
        <v>108548</v>
      </c>
      <c r="D617" s="21">
        <f>58499</f>
        <v>58499</v>
      </c>
      <c r="E617" s="21">
        <f>57.1279296875</f>
        <v>57.1279296875</v>
      </c>
    </row>
    <row r="618">
      <c r="C618" s="21">
        <f>108692</f>
        <v>108692</v>
      </c>
      <c r="D618" s="21">
        <f>58499</f>
        <v>58499</v>
      </c>
      <c r="E618" s="21">
        <f>57.1279296875</f>
        <v>57.1279296875</v>
      </c>
    </row>
    <row r="619">
      <c r="C619" s="21">
        <f>108832</f>
        <v>108832</v>
      </c>
      <c r="D619" s="21">
        <f>58499</f>
        <v>58499</v>
      </c>
      <c r="E619" s="21">
        <f>57.1279296875</f>
        <v>57.1279296875</v>
      </c>
    </row>
  </sheetData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2</vt:i4>
      </vt:variant>
    </vt:vector>
  </HeadingPairs>
  <TitlesOfParts>
    <vt:vector xmlns:vt="http://schemas.openxmlformats.org/officeDocument/2006/docPropsVTypes" size="2" baseType="lpstr">
      <vt:lpstr xmlns:vt="http://schemas.openxmlformats.org/officeDocument/2006/docPropsVTypes">Grafiek</vt:lpstr>
      <vt:lpstr xmlns:vt="http://schemas.openxmlformats.org/officeDocument/2006/docPropsVTypes"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dcterms:created xsi:type="dcterms:W3CDTF">2016-01-08T15:46:55Z</dcterms:created>
  <dcterms:modified xsi:type="dcterms:W3CDTF">2015-10-23T12:56:43Z</dcterms:modified>
  <cp:lastPrinted>2016-01-08T15:46:55Z</cp:lastPrinted>
</cp:coreProperties>
</file>