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ol\Dropbox\School\Masterproef\Metingen\Android\Low-end\Sencha Touch 2\"/>
    </mc:Choice>
  </mc:AlternateContent>
  <bookViews>
    <workbookView xWindow="240" yWindow="96" windowWidth="11100" windowHeight="6708" activeTab="1"/>
  </bookViews>
  <sheets>
    <sheet name="Grafiek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J13" i="2" l="1"/>
  <c r="H13" i="2"/>
  <c r="E236" i="2"/>
  <c r="D236" i="2"/>
  <c r="C236" i="2"/>
  <c r="E235" i="2"/>
  <c r="D235" i="2"/>
  <c r="C235" i="2"/>
  <c r="E234" i="2"/>
  <c r="D234" i="2"/>
  <c r="C234" i="2"/>
  <c r="E233" i="2"/>
  <c r="D233" i="2"/>
  <c r="C233" i="2"/>
  <c r="E232" i="2"/>
  <c r="D232" i="2"/>
  <c r="C232" i="2"/>
  <c r="E231" i="2"/>
  <c r="D231" i="2"/>
  <c r="C231" i="2"/>
  <c r="E230" i="2"/>
  <c r="D230" i="2"/>
  <c r="C230" i="2"/>
  <c r="E229" i="2"/>
  <c r="D229" i="2"/>
  <c r="C229" i="2"/>
  <c r="E228" i="2"/>
  <c r="D228" i="2"/>
  <c r="C228" i="2"/>
  <c r="E227" i="2"/>
  <c r="D227" i="2"/>
  <c r="C227" i="2"/>
  <c r="E226" i="2"/>
  <c r="D226" i="2"/>
  <c r="C226" i="2"/>
  <c r="E225" i="2"/>
  <c r="D225" i="2"/>
  <c r="C225" i="2"/>
  <c r="E224" i="2"/>
  <c r="D224" i="2"/>
  <c r="C224" i="2"/>
  <c r="E223" i="2"/>
  <c r="D223" i="2"/>
  <c r="C223" i="2"/>
  <c r="E222" i="2"/>
  <c r="D222" i="2"/>
  <c r="C222" i="2"/>
  <c r="E221" i="2"/>
  <c r="D221" i="2"/>
  <c r="C221" i="2"/>
  <c r="E220" i="2"/>
  <c r="D220" i="2"/>
  <c r="C220" i="2"/>
  <c r="E219" i="2"/>
  <c r="D219" i="2"/>
  <c r="C219" i="2"/>
  <c r="E218" i="2"/>
  <c r="D218" i="2"/>
  <c r="C218" i="2"/>
  <c r="E217" i="2"/>
  <c r="D217" i="2"/>
  <c r="C217" i="2"/>
  <c r="E216" i="2"/>
  <c r="D216" i="2"/>
  <c r="C216" i="2"/>
  <c r="E215" i="2"/>
  <c r="D215" i="2"/>
  <c r="C215" i="2"/>
  <c r="E214" i="2"/>
  <c r="D214" i="2"/>
  <c r="C214" i="2"/>
  <c r="E213" i="2"/>
  <c r="D213" i="2"/>
  <c r="C213" i="2"/>
  <c r="E212" i="2"/>
  <c r="D212" i="2"/>
  <c r="C212" i="2"/>
  <c r="E211" i="2"/>
  <c r="D211" i="2"/>
  <c r="C211" i="2"/>
  <c r="E210" i="2"/>
  <c r="D210" i="2"/>
  <c r="C210" i="2"/>
  <c r="E209" i="2"/>
  <c r="D209" i="2"/>
  <c r="C209" i="2"/>
  <c r="E208" i="2"/>
  <c r="D208" i="2"/>
  <c r="C208" i="2"/>
  <c r="E207" i="2"/>
  <c r="D207" i="2"/>
  <c r="C207" i="2"/>
  <c r="E206" i="2"/>
  <c r="D206" i="2"/>
  <c r="C206" i="2"/>
  <c r="E205" i="2"/>
  <c r="D205" i="2"/>
  <c r="C205" i="2"/>
  <c r="E204" i="2"/>
  <c r="D204" i="2"/>
  <c r="C204" i="2"/>
  <c r="E203" i="2"/>
  <c r="D203" i="2"/>
  <c r="C203" i="2"/>
  <c r="E202" i="2"/>
  <c r="D202" i="2"/>
  <c r="C202" i="2"/>
  <c r="E201" i="2"/>
  <c r="D201" i="2"/>
  <c r="C201" i="2"/>
  <c r="E200" i="2"/>
  <c r="D200" i="2"/>
  <c r="C200" i="2"/>
  <c r="E199" i="2"/>
  <c r="D199" i="2"/>
  <c r="C199" i="2"/>
  <c r="E198" i="2"/>
  <c r="D198" i="2"/>
  <c r="C198" i="2"/>
  <c r="E197" i="2"/>
  <c r="D197" i="2"/>
  <c r="C197" i="2"/>
  <c r="E196" i="2"/>
  <c r="D196" i="2"/>
  <c r="C196" i="2"/>
  <c r="E195" i="2"/>
  <c r="D195" i="2"/>
  <c r="C195" i="2"/>
  <c r="E194" i="2"/>
  <c r="D194" i="2"/>
  <c r="C194" i="2"/>
  <c r="E193" i="2"/>
  <c r="D193" i="2"/>
  <c r="C193" i="2"/>
  <c r="E192" i="2"/>
  <c r="D192" i="2"/>
  <c r="C192" i="2"/>
  <c r="E191" i="2"/>
  <c r="D191" i="2"/>
  <c r="C191" i="2"/>
  <c r="E190" i="2"/>
  <c r="D190" i="2"/>
  <c r="C190" i="2"/>
  <c r="E189" i="2"/>
  <c r="D189" i="2"/>
  <c r="C189" i="2"/>
  <c r="E188" i="2"/>
  <c r="D188" i="2"/>
  <c r="C188" i="2"/>
  <c r="E187" i="2"/>
  <c r="D187" i="2"/>
  <c r="C187" i="2"/>
  <c r="E186" i="2"/>
  <c r="D186" i="2"/>
  <c r="C186" i="2"/>
  <c r="E185" i="2"/>
  <c r="D185" i="2"/>
  <c r="C185" i="2"/>
  <c r="E184" i="2"/>
  <c r="D184" i="2"/>
  <c r="C184" i="2"/>
  <c r="E183" i="2"/>
  <c r="D183" i="2"/>
  <c r="C183" i="2"/>
  <c r="E182" i="2"/>
  <c r="D182" i="2"/>
  <c r="C182" i="2"/>
  <c r="E181" i="2"/>
  <c r="D181" i="2"/>
  <c r="C181" i="2"/>
  <c r="E180" i="2"/>
  <c r="D180" i="2"/>
  <c r="C180" i="2"/>
  <c r="E179" i="2"/>
  <c r="D179" i="2"/>
  <c r="C179" i="2"/>
  <c r="E178" i="2"/>
  <c r="D178" i="2"/>
  <c r="C178" i="2"/>
  <c r="E177" i="2"/>
  <c r="D177" i="2"/>
  <c r="C177" i="2"/>
  <c r="E176" i="2"/>
  <c r="D176" i="2"/>
  <c r="C176" i="2"/>
  <c r="E175" i="2"/>
  <c r="D175" i="2"/>
  <c r="C175" i="2"/>
  <c r="E174" i="2"/>
  <c r="D174" i="2"/>
  <c r="C174" i="2"/>
  <c r="E173" i="2"/>
  <c r="D173" i="2"/>
  <c r="C173" i="2"/>
  <c r="E172" i="2"/>
  <c r="D172" i="2"/>
  <c r="C172" i="2"/>
  <c r="E171" i="2"/>
  <c r="D171" i="2"/>
  <c r="C171" i="2"/>
  <c r="E170" i="2"/>
  <c r="D170" i="2"/>
  <c r="C170" i="2"/>
  <c r="E169" i="2"/>
  <c r="D169" i="2"/>
  <c r="C169" i="2"/>
  <c r="E168" i="2"/>
  <c r="D168" i="2"/>
  <c r="C168" i="2"/>
  <c r="E167" i="2"/>
  <c r="D167" i="2"/>
  <c r="C167" i="2"/>
  <c r="E166" i="2"/>
  <c r="D166" i="2"/>
  <c r="C166" i="2"/>
  <c r="E165" i="2"/>
  <c r="D165" i="2"/>
  <c r="C165" i="2"/>
  <c r="E164" i="2"/>
  <c r="D164" i="2"/>
  <c r="C164" i="2"/>
  <c r="E163" i="2"/>
  <c r="D163" i="2"/>
  <c r="C163" i="2"/>
  <c r="E162" i="2"/>
  <c r="D162" i="2"/>
  <c r="C162" i="2"/>
  <c r="E161" i="2"/>
  <c r="D161" i="2"/>
  <c r="C161" i="2"/>
  <c r="E160" i="2"/>
  <c r="D160" i="2"/>
  <c r="C160" i="2"/>
  <c r="E159" i="2"/>
  <c r="D159" i="2"/>
  <c r="C159" i="2"/>
  <c r="E158" i="2"/>
  <c r="D158" i="2"/>
  <c r="C158" i="2"/>
  <c r="E157" i="2"/>
  <c r="D157" i="2"/>
  <c r="C157" i="2"/>
  <c r="E156" i="2"/>
  <c r="D156" i="2"/>
  <c r="C156" i="2"/>
  <c r="E155" i="2"/>
  <c r="D155" i="2"/>
  <c r="C155" i="2"/>
  <c r="E154" i="2"/>
  <c r="D154" i="2"/>
  <c r="C154" i="2"/>
  <c r="E153" i="2"/>
  <c r="D153" i="2"/>
  <c r="C153" i="2"/>
  <c r="E152" i="2"/>
  <c r="D152" i="2"/>
  <c r="C152" i="2"/>
  <c r="E151" i="2"/>
  <c r="D151" i="2"/>
  <c r="C151" i="2"/>
  <c r="E150" i="2"/>
  <c r="D150" i="2"/>
  <c r="C150" i="2"/>
  <c r="E149" i="2"/>
  <c r="D149" i="2"/>
  <c r="C149" i="2"/>
  <c r="E148" i="2"/>
  <c r="D148" i="2"/>
  <c r="C148" i="2"/>
  <c r="E147" i="2"/>
  <c r="D147" i="2"/>
  <c r="C147" i="2"/>
  <c r="E146" i="2"/>
  <c r="D146" i="2"/>
  <c r="C146" i="2"/>
  <c r="E145" i="2"/>
  <c r="D145" i="2"/>
  <c r="C145" i="2"/>
  <c r="E144" i="2"/>
  <c r="D144" i="2"/>
  <c r="C144" i="2"/>
  <c r="E143" i="2"/>
  <c r="D143" i="2"/>
  <c r="C143" i="2"/>
  <c r="E142" i="2"/>
  <c r="D142" i="2"/>
  <c r="C142" i="2"/>
  <c r="E141" i="2"/>
  <c r="D141" i="2"/>
  <c r="C141" i="2"/>
  <c r="E140" i="2"/>
  <c r="D140" i="2"/>
  <c r="C140" i="2"/>
  <c r="E139" i="2"/>
  <c r="D139" i="2"/>
  <c r="C139" i="2"/>
  <c r="E138" i="2"/>
  <c r="D138" i="2"/>
  <c r="C138" i="2"/>
  <c r="E137" i="2"/>
  <c r="D137" i="2"/>
  <c r="C137" i="2"/>
  <c r="E136" i="2"/>
  <c r="D136" i="2"/>
  <c r="C136" i="2"/>
  <c r="E135" i="2"/>
  <c r="D135" i="2"/>
  <c r="C135" i="2"/>
  <c r="E134" i="2"/>
  <c r="D134" i="2"/>
  <c r="C134" i="2"/>
  <c r="E133" i="2"/>
  <c r="D133" i="2"/>
  <c r="C133" i="2"/>
  <c r="E132" i="2"/>
  <c r="D132" i="2"/>
  <c r="C132" i="2"/>
  <c r="E131" i="2"/>
  <c r="D131" i="2"/>
  <c r="C131" i="2"/>
  <c r="E130" i="2"/>
  <c r="D130" i="2"/>
  <c r="C130" i="2"/>
  <c r="E129" i="2"/>
  <c r="D129" i="2"/>
  <c r="C129" i="2"/>
  <c r="E128" i="2"/>
  <c r="D128" i="2"/>
  <c r="C128" i="2"/>
  <c r="E127" i="2"/>
  <c r="D127" i="2"/>
  <c r="C127" i="2"/>
  <c r="E126" i="2"/>
  <c r="D126" i="2"/>
  <c r="C126" i="2"/>
  <c r="B126" i="2"/>
  <c r="A126" i="2"/>
  <c r="E125" i="2"/>
  <c r="D125" i="2"/>
  <c r="C125" i="2"/>
  <c r="B125" i="2"/>
  <c r="A125" i="2"/>
  <c r="E124" i="2"/>
  <c r="D124" i="2"/>
  <c r="C124" i="2"/>
  <c r="B124" i="2"/>
  <c r="A124" i="2"/>
  <c r="E123" i="2"/>
  <c r="D123" i="2"/>
  <c r="C123" i="2"/>
  <c r="B123" i="2"/>
  <c r="A123" i="2"/>
  <c r="E122" i="2"/>
  <c r="D122" i="2"/>
  <c r="C122" i="2"/>
  <c r="B122" i="2"/>
  <c r="A122" i="2"/>
  <c r="E121" i="2"/>
  <c r="D121" i="2"/>
  <c r="C121" i="2"/>
  <c r="B121" i="2"/>
  <c r="A121" i="2"/>
  <c r="E120" i="2"/>
  <c r="D120" i="2"/>
  <c r="C120" i="2"/>
  <c r="B120" i="2"/>
  <c r="A120" i="2"/>
  <c r="E119" i="2"/>
  <c r="D119" i="2"/>
  <c r="C119" i="2"/>
  <c r="B119" i="2"/>
  <c r="A119" i="2"/>
  <c r="E118" i="2"/>
  <c r="D118" i="2"/>
  <c r="C118" i="2"/>
  <c r="B118" i="2"/>
  <c r="A118" i="2"/>
  <c r="E117" i="2"/>
  <c r="D117" i="2"/>
  <c r="C117" i="2"/>
  <c r="B117" i="2"/>
  <c r="A117" i="2"/>
  <c r="E116" i="2"/>
  <c r="D116" i="2"/>
  <c r="C116" i="2"/>
  <c r="B116" i="2"/>
  <c r="A116" i="2"/>
  <c r="E115" i="2"/>
  <c r="D115" i="2"/>
  <c r="C115" i="2"/>
  <c r="B115" i="2"/>
  <c r="A115" i="2"/>
  <c r="E114" i="2"/>
  <c r="D114" i="2"/>
  <c r="C114" i="2"/>
  <c r="B114" i="2"/>
  <c r="A114" i="2"/>
  <c r="E113" i="2"/>
  <c r="D113" i="2"/>
  <c r="C113" i="2"/>
  <c r="B113" i="2"/>
  <c r="A113" i="2"/>
  <c r="E112" i="2"/>
  <c r="D112" i="2"/>
  <c r="C112" i="2"/>
  <c r="B112" i="2"/>
  <c r="A112" i="2"/>
  <c r="E111" i="2"/>
  <c r="D111" i="2"/>
  <c r="C111" i="2"/>
  <c r="B111" i="2"/>
  <c r="A111" i="2"/>
  <c r="E110" i="2"/>
  <c r="D110" i="2"/>
  <c r="C110" i="2"/>
  <c r="B110" i="2"/>
  <c r="A110" i="2"/>
  <c r="E109" i="2"/>
  <c r="D109" i="2"/>
  <c r="C109" i="2"/>
  <c r="B109" i="2"/>
  <c r="A109" i="2"/>
  <c r="E108" i="2"/>
  <c r="D108" i="2"/>
  <c r="C108" i="2"/>
  <c r="B108" i="2"/>
  <c r="A108" i="2"/>
  <c r="E107" i="2"/>
  <c r="D107" i="2"/>
  <c r="C107" i="2"/>
  <c r="B107" i="2"/>
  <c r="A107" i="2"/>
  <c r="E106" i="2"/>
  <c r="D106" i="2"/>
  <c r="C106" i="2"/>
  <c r="B106" i="2"/>
  <c r="A106" i="2"/>
  <c r="E105" i="2"/>
  <c r="D105" i="2"/>
  <c r="C105" i="2"/>
  <c r="B105" i="2"/>
  <c r="A105" i="2"/>
  <c r="E104" i="2"/>
  <c r="D104" i="2"/>
  <c r="C104" i="2"/>
  <c r="B104" i="2"/>
  <c r="A104" i="2"/>
  <c r="E103" i="2"/>
  <c r="D103" i="2"/>
  <c r="C103" i="2"/>
  <c r="B103" i="2"/>
  <c r="A103" i="2"/>
  <c r="E102" i="2"/>
  <c r="D102" i="2"/>
  <c r="C102" i="2"/>
  <c r="B102" i="2"/>
  <c r="A102" i="2"/>
  <c r="E101" i="2"/>
  <c r="D101" i="2"/>
  <c r="C101" i="2"/>
  <c r="B101" i="2"/>
  <c r="A101" i="2"/>
  <c r="E100" i="2"/>
  <c r="D100" i="2"/>
  <c r="C100" i="2"/>
  <c r="B100" i="2"/>
  <c r="A100" i="2"/>
  <c r="E99" i="2"/>
  <c r="D99" i="2"/>
  <c r="C99" i="2"/>
  <c r="B99" i="2"/>
  <c r="A99" i="2"/>
  <c r="E98" i="2"/>
  <c r="D98" i="2"/>
  <c r="C98" i="2"/>
  <c r="B98" i="2"/>
  <c r="A98" i="2"/>
  <c r="E97" i="2"/>
  <c r="D97" i="2"/>
  <c r="C97" i="2"/>
  <c r="B97" i="2"/>
  <c r="A97" i="2"/>
  <c r="E96" i="2"/>
  <c r="D96" i="2"/>
  <c r="C96" i="2"/>
  <c r="B96" i="2"/>
  <c r="A96" i="2"/>
  <c r="E95" i="2"/>
  <c r="D95" i="2"/>
  <c r="C95" i="2"/>
  <c r="B95" i="2"/>
  <c r="A95" i="2"/>
  <c r="E94" i="2"/>
  <c r="D94" i="2"/>
  <c r="C94" i="2"/>
  <c r="B94" i="2"/>
  <c r="A94" i="2"/>
  <c r="E93" i="2"/>
  <c r="D93" i="2"/>
  <c r="C93" i="2"/>
  <c r="B93" i="2"/>
  <c r="A93" i="2"/>
  <c r="E92" i="2"/>
  <c r="D92" i="2"/>
  <c r="C92" i="2"/>
  <c r="B92" i="2"/>
  <c r="A92" i="2"/>
  <c r="E91" i="2"/>
  <c r="D91" i="2"/>
  <c r="C91" i="2"/>
  <c r="B91" i="2"/>
  <c r="A91" i="2"/>
  <c r="E90" i="2"/>
  <c r="D90" i="2"/>
  <c r="C90" i="2"/>
  <c r="B90" i="2"/>
  <c r="A90" i="2"/>
  <c r="E89" i="2"/>
  <c r="D89" i="2"/>
  <c r="C89" i="2"/>
  <c r="B89" i="2"/>
  <c r="A89" i="2"/>
  <c r="E88" i="2"/>
  <c r="D88" i="2"/>
  <c r="C88" i="2"/>
  <c r="B88" i="2"/>
  <c r="A88" i="2"/>
  <c r="E87" i="2"/>
  <c r="D87" i="2"/>
  <c r="C87" i="2"/>
  <c r="B87" i="2"/>
  <c r="A87" i="2"/>
  <c r="E86" i="2"/>
  <c r="D86" i="2"/>
  <c r="C86" i="2"/>
  <c r="B86" i="2"/>
  <c r="A86" i="2"/>
  <c r="E85" i="2"/>
  <c r="D85" i="2"/>
  <c r="C85" i="2"/>
  <c r="B85" i="2"/>
  <c r="A85" i="2"/>
  <c r="E84" i="2"/>
  <c r="D84" i="2"/>
  <c r="C84" i="2"/>
  <c r="B84" i="2"/>
  <c r="A84" i="2"/>
  <c r="E83" i="2"/>
  <c r="D83" i="2"/>
  <c r="C83" i="2"/>
  <c r="B83" i="2"/>
  <c r="A83" i="2"/>
  <c r="E82" i="2"/>
  <c r="D82" i="2"/>
  <c r="C82" i="2"/>
  <c r="B82" i="2"/>
  <c r="A82" i="2"/>
  <c r="E81" i="2"/>
  <c r="D81" i="2"/>
  <c r="C81" i="2"/>
  <c r="B81" i="2"/>
  <c r="A81" i="2"/>
  <c r="E80" i="2"/>
  <c r="D80" i="2"/>
  <c r="C80" i="2"/>
  <c r="B80" i="2"/>
  <c r="A80" i="2"/>
  <c r="E79" i="2"/>
  <c r="D79" i="2"/>
  <c r="C79" i="2"/>
  <c r="B79" i="2"/>
  <c r="A79" i="2"/>
  <c r="E78" i="2"/>
  <c r="D78" i="2"/>
  <c r="C78" i="2"/>
  <c r="B78" i="2"/>
  <c r="A78" i="2"/>
  <c r="E77" i="2"/>
  <c r="D77" i="2"/>
  <c r="C77" i="2"/>
  <c r="B77" i="2"/>
  <c r="A77" i="2"/>
  <c r="E76" i="2"/>
  <c r="D76" i="2"/>
  <c r="C76" i="2"/>
  <c r="B76" i="2"/>
  <c r="A76" i="2"/>
  <c r="E75" i="2"/>
  <c r="D75" i="2"/>
  <c r="C75" i="2"/>
  <c r="B75" i="2"/>
  <c r="A75" i="2"/>
  <c r="E74" i="2"/>
  <c r="D74" i="2"/>
  <c r="C74" i="2"/>
  <c r="B74" i="2"/>
  <c r="A74" i="2"/>
  <c r="E73" i="2"/>
  <c r="D73" i="2"/>
  <c r="C73" i="2"/>
  <c r="B73" i="2"/>
  <c r="A73" i="2"/>
  <c r="E72" i="2"/>
  <c r="D72" i="2"/>
  <c r="C72" i="2"/>
  <c r="B72" i="2"/>
  <c r="A72" i="2"/>
  <c r="E71" i="2"/>
  <c r="D71" i="2"/>
  <c r="C71" i="2"/>
  <c r="B71" i="2"/>
  <c r="A71" i="2"/>
  <c r="E70" i="2"/>
  <c r="D70" i="2"/>
  <c r="C70" i="2"/>
  <c r="B70" i="2"/>
  <c r="A70" i="2"/>
  <c r="E69" i="2"/>
  <c r="D69" i="2"/>
  <c r="C69" i="2"/>
  <c r="B69" i="2"/>
  <c r="A69" i="2"/>
  <c r="E68" i="2"/>
  <c r="D68" i="2"/>
  <c r="C68" i="2"/>
  <c r="B68" i="2"/>
  <c r="A68" i="2"/>
  <c r="E67" i="2"/>
  <c r="D67" i="2"/>
  <c r="C67" i="2"/>
  <c r="B67" i="2"/>
  <c r="A67" i="2"/>
  <c r="E66" i="2"/>
  <c r="D66" i="2"/>
  <c r="C66" i="2"/>
  <c r="B66" i="2"/>
  <c r="A66" i="2"/>
  <c r="E65" i="2"/>
  <c r="D65" i="2"/>
  <c r="C65" i="2"/>
  <c r="B65" i="2"/>
  <c r="A65" i="2"/>
  <c r="E64" i="2"/>
  <c r="D64" i="2"/>
  <c r="C64" i="2"/>
  <c r="B64" i="2"/>
  <c r="A64" i="2"/>
  <c r="E63" i="2"/>
  <c r="D63" i="2"/>
  <c r="C63" i="2"/>
  <c r="B63" i="2"/>
  <c r="A63" i="2"/>
  <c r="E62" i="2"/>
  <c r="D62" i="2"/>
  <c r="C62" i="2"/>
  <c r="B62" i="2"/>
  <c r="A62" i="2"/>
  <c r="E61" i="2"/>
  <c r="D61" i="2"/>
  <c r="C61" i="2"/>
  <c r="B61" i="2"/>
  <c r="A61" i="2"/>
  <c r="E60" i="2"/>
  <c r="D60" i="2"/>
  <c r="C60" i="2"/>
  <c r="B60" i="2"/>
  <c r="A60" i="2"/>
  <c r="E59" i="2"/>
  <c r="D59" i="2"/>
  <c r="C59" i="2"/>
  <c r="B59" i="2"/>
  <c r="A59" i="2"/>
  <c r="E58" i="2"/>
  <c r="D58" i="2"/>
  <c r="C58" i="2"/>
  <c r="B58" i="2"/>
  <c r="A58" i="2"/>
  <c r="E57" i="2"/>
  <c r="D57" i="2"/>
  <c r="C57" i="2"/>
  <c r="B57" i="2"/>
  <c r="A57" i="2"/>
  <c r="E56" i="2"/>
  <c r="D56" i="2"/>
  <c r="C56" i="2"/>
  <c r="B56" i="2"/>
  <c r="A56" i="2"/>
  <c r="E55" i="2"/>
  <c r="D55" i="2"/>
  <c r="C55" i="2"/>
  <c r="B55" i="2"/>
  <c r="A55" i="2"/>
  <c r="E54" i="2"/>
  <c r="D54" i="2"/>
  <c r="C54" i="2"/>
  <c r="B54" i="2"/>
  <c r="A54" i="2"/>
  <c r="E53" i="2"/>
  <c r="D53" i="2"/>
  <c r="C53" i="2"/>
  <c r="B53" i="2"/>
  <c r="A53" i="2"/>
  <c r="E52" i="2"/>
  <c r="D52" i="2"/>
  <c r="C52" i="2"/>
  <c r="B52" i="2"/>
  <c r="A52" i="2"/>
  <c r="E51" i="2"/>
  <c r="D51" i="2"/>
  <c r="C51" i="2"/>
  <c r="B51" i="2"/>
  <c r="A51" i="2"/>
  <c r="E50" i="2"/>
  <c r="D50" i="2"/>
  <c r="C50" i="2"/>
  <c r="B50" i="2"/>
  <c r="A50" i="2"/>
  <c r="E49" i="2"/>
  <c r="D49" i="2"/>
  <c r="C49" i="2"/>
  <c r="B49" i="2"/>
  <c r="A49" i="2"/>
  <c r="E48" i="2"/>
  <c r="D48" i="2"/>
  <c r="C48" i="2"/>
  <c r="B48" i="2"/>
  <c r="A48" i="2"/>
  <c r="E47" i="2"/>
  <c r="D47" i="2"/>
  <c r="C47" i="2"/>
  <c r="B47" i="2"/>
  <c r="A47" i="2"/>
  <c r="E46" i="2"/>
  <c r="D46" i="2"/>
  <c r="C46" i="2"/>
  <c r="B46" i="2"/>
  <c r="A46" i="2"/>
  <c r="E45" i="2"/>
  <c r="D45" i="2"/>
  <c r="C45" i="2"/>
  <c r="B45" i="2"/>
  <c r="A45" i="2"/>
  <c r="E44" i="2"/>
  <c r="D44" i="2"/>
  <c r="C44" i="2"/>
  <c r="B44" i="2"/>
  <c r="A44" i="2"/>
  <c r="E43" i="2"/>
  <c r="D43" i="2"/>
  <c r="C43" i="2"/>
  <c r="B43" i="2"/>
  <c r="A43" i="2"/>
  <c r="E42" i="2"/>
  <c r="D42" i="2"/>
  <c r="C42" i="2"/>
  <c r="B42" i="2"/>
  <c r="A42" i="2"/>
  <c r="E41" i="2"/>
  <c r="D41" i="2"/>
  <c r="C41" i="2"/>
  <c r="B41" i="2"/>
  <c r="A41" i="2"/>
  <c r="E40" i="2"/>
  <c r="D40" i="2"/>
  <c r="C40" i="2"/>
  <c r="B40" i="2"/>
  <c r="A40" i="2"/>
  <c r="E39" i="2"/>
  <c r="D39" i="2"/>
  <c r="C39" i="2"/>
  <c r="B39" i="2"/>
  <c r="A39" i="2"/>
  <c r="E38" i="2"/>
  <c r="D38" i="2"/>
  <c r="C38" i="2"/>
  <c r="B38" i="2"/>
  <c r="A38" i="2"/>
  <c r="E37" i="2"/>
  <c r="D37" i="2"/>
  <c r="C37" i="2"/>
  <c r="B37" i="2"/>
  <c r="A37" i="2"/>
  <c r="E36" i="2"/>
  <c r="D36" i="2"/>
  <c r="C36" i="2"/>
  <c r="B36" i="2"/>
  <c r="A36" i="2"/>
  <c r="E35" i="2"/>
  <c r="D35" i="2"/>
  <c r="C35" i="2"/>
  <c r="B35" i="2"/>
  <c r="A35" i="2"/>
  <c r="E34" i="2"/>
  <c r="D34" i="2"/>
  <c r="C34" i="2"/>
  <c r="B34" i="2"/>
  <c r="A34" i="2"/>
  <c r="E33" i="2"/>
  <c r="D33" i="2"/>
  <c r="C33" i="2"/>
  <c r="B33" i="2"/>
  <c r="A33" i="2"/>
  <c r="E32" i="2"/>
  <c r="D32" i="2"/>
  <c r="C32" i="2"/>
  <c r="B32" i="2"/>
  <c r="A32" i="2"/>
  <c r="E31" i="2"/>
  <c r="D31" i="2"/>
  <c r="C31" i="2"/>
  <c r="B31" i="2"/>
  <c r="A31" i="2"/>
  <c r="E30" i="2"/>
  <c r="D30" i="2"/>
  <c r="C30" i="2"/>
  <c r="B30" i="2"/>
  <c r="A30" i="2"/>
  <c r="E29" i="2"/>
  <c r="D29" i="2"/>
  <c r="C29" i="2"/>
  <c r="B29" i="2"/>
  <c r="A29" i="2"/>
  <c r="E28" i="2"/>
  <c r="D28" i="2"/>
  <c r="C28" i="2"/>
  <c r="B28" i="2"/>
  <c r="A28" i="2"/>
  <c r="E27" i="2"/>
  <c r="D27" i="2"/>
  <c r="C27" i="2"/>
  <c r="B27" i="2"/>
  <c r="A27" i="2"/>
  <c r="E26" i="2"/>
  <c r="D26" i="2"/>
  <c r="C26" i="2"/>
  <c r="B26" i="2"/>
  <c r="A26" i="2"/>
  <c r="E25" i="2"/>
  <c r="D25" i="2"/>
  <c r="C25" i="2"/>
  <c r="B25" i="2"/>
  <c r="A25" i="2"/>
  <c r="E24" i="2"/>
  <c r="D24" i="2"/>
  <c r="C24" i="2"/>
  <c r="B24" i="2"/>
  <c r="A24" i="2"/>
  <c r="E23" i="2"/>
  <c r="D23" i="2"/>
  <c r="C23" i="2"/>
  <c r="B23" i="2"/>
  <c r="A23" i="2"/>
  <c r="E22" i="2"/>
  <c r="D22" i="2"/>
  <c r="C22" i="2"/>
  <c r="B22" i="2"/>
  <c r="A22" i="2"/>
  <c r="E21" i="2"/>
  <c r="D21" i="2"/>
  <c r="C21" i="2"/>
  <c r="B21" i="2"/>
  <c r="A21" i="2"/>
  <c r="E20" i="2"/>
  <c r="D20" i="2"/>
  <c r="C20" i="2"/>
  <c r="B20" i="2"/>
  <c r="A20" i="2"/>
  <c r="E19" i="2"/>
  <c r="D19" i="2"/>
  <c r="C19" i="2"/>
  <c r="B19" i="2"/>
  <c r="A19" i="2"/>
  <c r="E18" i="2"/>
  <c r="D18" i="2"/>
  <c r="C18" i="2"/>
  <c r="B18" i="2"/>
  <c r="A18" i="2"/>
  <c r="E17" i="2"/>
  <c r="D17" i="2"/>
  <c r="C17" i="2"/>
  <c r="B17" i="2"/>
  <c r="A17" i="2"/>
  <c r="E16" i="2"/>
  <c r="D16" i="2"/>
  <c r="C16" i="2"/>
  <c r="B16" i="2"/>
  <c r="A16" i="2"/>
  <c r="E15" i="2"/>
  <c r="D15" i="2"/>
  <c r="C15" i="2"/>
  <c r="B15" i="2"/>
  <c r="A15" i="2"/>
  <c r="E14" i="2"/>
  <c r="D14" i="2"/>
  <c r="C14" i="2"/>
  <c r="B14" i="2"/>
  <c r="A14" i="2"/>
  <c r="I13" i="2"/>
  <c r="E13" i="2"/>
  <c r="D13" i="2"/>
  <c r="C13" i="2"/>
  <c r="B13" i="2"/>
  <c r="A13" i="2"/>
  <c r="E12" i="2"/>
  <c r="D12" i="2"/>
  <c r="C12" i="2"/>
  <c r="B12" i="2"/>
  <c r="A12" i="2"/>
  <c r="E11" i="2"/>
  <c r="D11" i="2"/>
  <c r="C11" i="2"/>
  <c r="B11" i="2"/>
  <c r="A11" i="2"/>
  <c r="E10" i="2"/>
  <c r="D10" i="2"/>
  <c r="C10" i="2"/>
  <c r="B10" i="2"/>
  <c r="A10" i="2"/>
  <c r="E9" i="2"/>
  <c r="D9" i="2"/>
  <c r="C9" i="2"/>
  <c r="B9" i="2"/>
  <c r="A9" i="2"/>
  <c r="E8" i="2"/>
  <c r="D8" i="2"/>
  <c r="C8" i="2"/>
  <c r="B8" i="2"/>
  <c r="A8" i="2"/>
  <c r="E7" i="2"/>
  <c r="D7" i="2"/>
  <c r="C7" i="2"/>
  <c r="B7" i="2"/>
  <c r="A7" i="2"/>
  <c r="E6" i="2"/>
  <c r="D6" i="2"/>
  <c r="C6" i="2"/>
  <c r="B6" i="2"/>
  <c r="A6" i="2"/>
  <c r="G5" i="2"/>
  <c r="E5" i="2"/>
  <c r="D5" i="2"/>
  <c r="C5" i="2"/>
  <c r="B5" i="2"/>
  <c r="A5" i="2"/>
  <c r="E4" i="2"/>
  <c r="D4" i="2"/>
  <c r="C4" i="2"/>
  <c r="B4" i="2"/>
  <c r="A4" i="2"/>
  <c r="E3" i="2"/>
  <c r="D3" i="2"/>
  <c r="C3" i="2"/>
  <c r="B3" i="2"/>
  <c r="A3" i="2"/>
  <c r="G2" i="2"/>
  <c r="E2" i="2"/>
  <c r="D2" i="2"/>
  <c r="C2" i="2"/>
  <c r="B2" i="2"/>
  <c r="A2" i="2"/>
</calcChain>
</file>

<file path=xl/sharedStrings.xml><?xml version="1.0" encoding="utf-8"?>
<sst xmlns="http://schemas.openxmlformats.org/spreadsheetml/2006/main" count="9" uniqueCount="9">
  <si>
    <t>CPU Timestamps</t>
  </si>
  <si>
    <t>CPU VALUES (%)</t>
  </si>
  <si>
    <t>MEM Timestamps</t>
  </si>
  <si>
    <t>MEM VALUES (KB)</t>
  </si>
  <si>
    <t>AVERAGE: 279(125x)</t>
  </si>
  <si>
    <t>AVERAGE: 149(235x)</t>
  </si>
  <si>
    <t>begin avg</t>
  </si>
  <si>
    <t>max</t>
  </si>
  <si>
    <t>end avg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</si>
</sst>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indexed="64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 applyFill="1" applyBorder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CPU Usage (%)</c:v>
          </c:tx>
          <c:cat>
            <c:numRef>
              <c:f>Sheet1!$A$2:$A$126</c:f>
              <c:numCache>
                <c:formatCode>General</c:formatCode>
                <c:ptCount val="125"/>
                <c:pt idx="0">
                  <c:v>348</c:v>
                </c:pt>
                <c:pt idx="1">
                  <c:v>648</c:v>
                </c:pt>
                <c:pt idx="2">
                  <c:v>931</c:v>
                </c:pt>
                <c:pt idx="3">
                  <c:v>1203</c:v>
                </c:pt>
                <c:pt idx="4">
                  <c:v>1477</c:v>
                </c:pt>
                <c:pt idx="5">
                  <c:v>1742</c:v>
                </c:pt>
                <c:pt idx="6">
                  <c:v>2030</c:v>
                </c:pt>
                <c:pt idx="7">
                  <c:v>2300</c:v>
                </c:pt>
                <c:pt idx="8">
                  <c:v>2568</c:v>
                </c:pt>
                <c:pt idx="9">
                  <c:v>2846</c:v>
                </c:pt>
                <c:pt idx="10">
                  <c:v>3111</c:v>
                </c:pt>
                <c:pt idx="11">
                  <c:v>3379</c:v>
                </c:pt>
                <c:pt idx="12">
                  <c:v>3649</c:v>
                </c:pt>
                <c:pt idx="13">
                  <c:v>3932</c:v>
                </c:pt>
                <c:pt idx="14">
                  <c:v>4267</c:v>
                </c:pt>
                <c:pt idx="15">
                  <c:v>4592</c:v>
                </c:pt>
                <c:pt idx="16">
                  <c:v>4908</c:v>
                </c:pt>
                <c:pt idx="17">
                  <c:v>5242</c:v>
                </c:pt>
                <c:pt idx="18">
                  <c:v>5543</c:v>
                </c:pt>
                <c:pt idx="19">
                  <c:v>5827</c:v>
                </c:pt>
                <c:pt idx="20">
                  <c:v>6093</c:v>
                </c:pt>
                <c:pt idx="21">
                  <c:v>6367</c:v>
                </c:pt>
                <c:pt idx="22">
                  <c:v>6648</c:v>
                </c:pt>
                <c:pt idx="23">
                  <c:v>6959</c:v>
                </c:pt>
                <c:pt idx="24">
                  <c:v>7255</c:v>
                </c:pt>
                <c:pt idx="25">
                  <c:v>7525</c:v>
                </c:pt>
                <c:pt idx="26">
                  <c:v>7794</c:v>
                </c:pt>
                <c:pt idx="27">
                  <c:v>8070</c:v>
                </c:pt>
                <c:pt idx="28">
                  <c:v>8357</c:v>
                </c:pt>
                <c:pt idx="29">
                  <c:v>8624</c:v>
                </c:pt>
                <c:pt idx="30">
                  <c:v>8911</c:v>
                </c:pt>
                <c:pt idx="31">
                  <c:v>9198</c:v>
                </c:pt>
                <c:pt idx="32">
                  <c:v>9478</c:v>
                </c:pt>
                <c:pt idx="33">
                  <c:v>9750</c:v>
                </c:pt>
                <c:pt idx="34">
                  <c:v>10011</c:v>
                </c:pt>
                <c:pt idx="35">
                  <c:v>10275</c:v>
                </c:pt>
                <c:pt idx="36">
                  <c:v>10558</c:v>
                </c:pt>
                <c:pt idx="37">
                  <c:v>10843</c:v>
                </c:pt>
                <c:pt idx="38">
                  <c:v>11129</c:v>
                </c:pt>
                <c:pt idx="39">
                  <c:v>11402</c:v>
                </c:pt>
                <c:pt idx="40">
                  <c:v>11661</c:v>
                </c:pt>
                <c:pt idx="41">
                  <c:v>11927</c:v>
                </c:pt>
                <c:pt idx="42">
                  <c:v>12205</c:v>
                </c:pt>
                <c:pt idx="43">
                  <c:v>12477</c:v>
                </c:pt>
                <c:pt idx="44">
                  <c:v>12733</c:v>
                </c:pt>
                <c:pt idx="45">
                  <c:v>13009</c:v>
                </c:pt>
                <c:pt idx="46">
                  <c:v>13281</c:v>
                </c:pt>
                <c:pt idx="47">
                  <c:v>13543</c:v>
                </c:pt>
                <c:pt idx="48">
                  <c:v>13812</c:v>
                </c:pt>
                <c:pt idx="49">
                  <c:v>14066</c:v>
                </c:pt>
                <c:pt idx="50">
                  <c:v>14323</c:v>
                </c:pt>
                <c:pt idx="51">
                  <c:v>14621</c:v>
                </c:pt>
                <c:pt idx="52">
                  <c:v>14888</c:v>
                </c:pt>
                <c:pt idx="53">
                  <c:v>15158</c:v>
                </c:pt>
                <c:pt idx="54">
                  <c:v>15424</c:v>
                </c:pt>
                <c:pt idx="55">
                  <c:v>15719</c:v>
                </c:pt>
                <c:pt idx="56">
                  <c:v>16021</c:v>
                </c:pt>
                <c:pt idx="57">
                  <c:v>16288</c:v>
                </c:pt>
                <c:pt idx="58">
                  <c:v>16562</c:v>
                </c:pt>
                <c:pt idx="59">
                  <c:v>16841</c:v>
                </c:pt>
                <c:pt idx="60">
                  <c:v>17112</c:v>
                </c:pt>
                <c:pt idx="61">
                  <c:v>17393</c:v>
                </c:pt>
                <c:pt idx="62">
                  <c:v>17663</c:v>
                </c:pt>
                <c:pt idx="63">
                  <c:v>17942</c:v>
                </c:pt>
                <c:pt idx="64">
                  <c:v>18214</c:v>
                </c:pt>
                <c:pt idx="65">
                  <c:v>18497</c:v>
                </c:pt>
                <c:pt idx="66">
                  <c:v>18808</c:v>
                </c:pt>
                <c:pt idx="67">
                  <c:v>19115</c:v>
                </c:pt>
                <c:pt idx="68">
                  <c:v>19400</c:v>
                </c:pt>
                <c:pt idx="69">
                  <c:v>19684</c:v>
                </c:pt>
                <c:pt idx="70">
                  <c:v>19969</c:v>
                </c:pt>
                <c:pt idx="71">
                  <c:v>20246</c:v>
                </c:pt>
                <c:pt idx="72">
                  <c:v>20516</c:v>
                </c:pt>
                <c:pt idx="73">
                  <c:v>20802</c:v>
                </c:pt>
                <c:pt idx="74">
                  <c:v>21073</c:v>
                </c:pt>
                <c:pt idx="75">
                  <c:v>21356</c:v>
                </c:pt>
                <c:pt idx="76">
                  <c:v>21642</c:v>
                </c:pt>
                <c:pt idx="77">
                  <c:v>21933</c:v>
                </c:pt>
                <c:pt idx="78">
                  <c:v>22234</c:v>
                </c:pt>
                <c:pt idx="79">
                  <c:v>22529</c:v>
                </c:pt>
                <c:pt idx="80">
                  <c:v>22818</c:v>
                </c:pt>
                <c:pt idx="81">
                  <c:v>23096</c:v>
                </c:pt>
                <c:pt idx="82">
                  <c:v>23375</c:v>
                </c:pt>
                <c:pt idx="83">
                  <c:v>23662</c:v>
                </c:pt>
                <c:pt idx="84">
                  <c:v>23943</c:v>
                </c:pt>
                <c:pt idx="85">
                  <c:v>24232</c:v>
                </c:pt>
                <c:pt idx="86">
                  <c:v>24538</c:v>
                </c:pt>
                <c:pt idx="87">
                  <c:v>24815</c:v>
                </c:pt>
                <c:pt idx="88">
                  <c:v>25113</c:v>
                </c:pt>
                <c:pt idx="89">
                  <c:v>25390</c:v>
                </c:pt>
                <c:pt idx="90">
                  <c:v>25750</c:v>
                </c:pt>
                <c:pt idx="91">
                  <c:v>26128</c:v>
                </c:pt>
                <c:pt idx="92">
                  <c:v>26429</c:v>
                </c:pt>
                <c:pt idx="93">
                  <c:v>26701</c:v>
                </c:pt>
                <c:pt idx="94">
                  <c:v>26991</c:v>
                </c:pt>
                <c:pt idx="95">
                  <c:v>27263</c:v>
                </c:pt>
                <c:pt idx="96">
                  <c:v>27536</c:v>
                </c:pt>
                <c:pt idx="97">
                  <c:v>27794</c:v>
                </c:pt>
                <c:pt idx="98">
                  <c:v>28071</c:v>
                </c:pt>
                <c:pt idx="99">
                  <c:v>28355</c:v>
                </c:pt>
                <c:pt idx="100">
                  <c:v>28625</c:v>
                </c:pt>
                <c:pt idx="101">
                  <c:v>28899</c:v>
                </c:pt>
                <c:pt idx="102">
                  <c:v>29171</c:v>
                </c:pt>
                <c:pt idx="103">
                  <c:v>29432</c:v>
                </c:pt>
                <c:pt idx="104">
                  <c:v>29717</c:v>
                </c:pt>
                <c:pt idx="105">
                  <c:v>29997</c:v>
                </c:pt>
                <c:pt idx="106">
                  <c:v>30291</c:v>
                </c:pt>
                <c:pt idx="107">
                  <c:v>30573</c:v>
                </c:pt>
                <c:pt idx="108">
                  <c:v>30863</c:v>
                </c:pt>
                <c:pt idx="109">
                  <c:v>31145</c:v>
                </c:pt>
                <c:pt idx="110">
                  <c:v>31421</c:v>
                </c:pt>
                <c:pt idx="111">
                  <c:v>31704</c:v>
                </c:pt>
                <c:pt idx="112">
                  <c:v>31997</c:v>
                </c:pt>
                <c:pt idx="113">
                  <c:v>32282</c:v>
                </c:pt>
                <c:pt idx="114">
                  <c:v>32565</c:v>
                </c:pt>
                <c:pt idx="115">
                  <c:v>32840</c:v>
                </c:pt>
                <c:pt idx="116">
                  <c:v>33116</c:v>
                </c:pt>
                <c:pt idx="117">
                  <c:v>33421</c:v>
                </c:pt>
                <c:pt idx="118">
                  <c:v>33682</c:v>
                </c:pt>
                <c:pt idx="119">
                  <c:v>33943</c:v>
                </c:pt>
                <c:pt idx="120">
                  <c:v>34203</c:v>
                </c:pt>
                <c:pt idx="121">
                  <c:v>34478</c:v>
                </c:pt>
                <c:pt idx="122">
                  <c:v>34772</c:v>
                </c:pt>
                <c:pt idx="123">
                  <c:v>35050</c:v>
                </c:pt>
                <c:pt idx="124">
                  <c:v>35307</c:v>
                </c:pt>
              </c:numCache>
            </c:numRef>
          </c:cat>
          <c:val>
            <c:numRef>
              <c:f>Sheet1!$B$2:$B$126</c:f>
              <c:numCache>
                <c:formatCode>General</c:formatCode>
                <c:ptCount val="125"/>
                <c:pt idx="0">
                  <c:v>0</c:v>
                </c:pt>
                <c:pt idx="1">
                  <c:v>16</c:v>
                </c:pt>
                <c:pt idx="2">
                  <c:v>24</c:v>
                </c:pt>
                <c:pt idx="3">
                  <c:v>26</c:v>
                </c:pt>
                <c:pt idx="4">
                  <c:v>24</c:v>
                </c:pt>
                <c:pt idx="5">
                  <c:v>30</c:v>
                </c:pt>
                <c:pt idx="6">
                  <c:v>32</c:v>
                </c:pt>
                <c:pt idx="7">
                  <c:v>24</c:v>
                </c:pt>
                <c:pt idx="8">
                  <c:v>23</c:v>
                </c:pt>
                <c:pt idx="9">
                  <c:v>26</c:v>
                </c:pt>
                <c:pt idx="10">
                  <c:v>30</c:v>
                </c:pt>
                <c:pt idx="11">
                  <c:v>35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26</c:v>
                </c:pt>
                <c:pt idx="19">
                  <c:v>7</c:v>
                </c:pt>
                <c:pt idx="20">
                  <c:v>20</c:v>
                </c:pt>
                <c:pt idx="21">
                  <c:v>25</c:v>
                </c:pt>
                <c:pt idx="22">
                  <c:v>35</c:v>
                </c:pt>
                <c:pt idx="23">
                  <c:v>33</c:v>
                </c:pt>
                <c:pt idx="24">
                  <c:v>29</c:v>
                </c:pt>
                <c:pt idx="25">
                  <c:v>36</c:v>
                </c:pt>
                <c:pt idx="26">
                  <c:v>22</c:v>
                </c:pt>
                <c:pt idx="27">
                  <c:v>30</c:v>
                </c:pt>
                <c:pt idx="28">
                  <c:v>34</c:v>
                </c:pt>
                <c:pt idx="29">
                  <c:v>35</c:v>
                </c:pt>
                <c:pt idx="30">
                  <c:v>33</c:v>
                </c:pt>
                <c:pt idx="31">
                  <c:v>31</c:v>
                </c:pt>
                <c:pt idx="32">
                  <c:v>31</c:v>
                </c:pt>
                <c:pt idx="33">
                  <c:v>0</c:v>
                </c:pt>
                <c:pt idx="34">
                  <c:v>3</c:v>
                </c:pt>
                <c:pt idx="35">
                  <c:v>32</c:v>
                </c:pt>
                <c:pt idx="36">
                  <c:v>34</c:v>
                </c:pt>
                <c:pt idx="37">
                  <c:v>34</c:v>
                </c:pt>
                <c:pt idx="38">
                  <c:v>36</c:v>
                </c:pt>
                <c:pt idx="39">
                  <c:v>20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10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22</c:v>
                </c:pt>
                <c:pt idx="52">
                  <c:v>26</c:v>
                </c:pt>
                <c:pt idx="53">
                  <c:v>30</c:v>
                </c:pt>
                <c:pt idx="54">
                  <c:v>18</c:v>
                </c:pt>
                <c:pt idx="55">
                  <c:v>19</c:v>
                </c:pt>
                <c:pt idx="56">
                  <c:v>38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10</c:v>
                </c:pt>
                <c:pt idx="63">
                  <c:v>29</c:v>
                </c:pt>
                <c:pt idx="64">
                  <c:v>27</c:v>
                </c:pt>
                <c:pt idx="65">
                  <c:v>26</c:v>
                </c:pt>
                <c:pt idx="66">
                  <c:v>38</c:v>
                </c:pt>
                <c:pt idx="67">
                  <c:v>13</c:v>
                </c:pt>
                <c:pt idx="68">
                  <c:v>15</c:v>
                </c:pt>
                <c:pt idx="69">
                  <c:v>18</c:v>
                </c:pt>
                <c:pt idx="70">
                  <c:v>18</c:v>
                </c:pt>
                <c:pt idx="71">
                  <c:v>15</c:v>
                </c:pt>
                <c:pt idx="72">
                  <c:v>14</c:v>
                </c:pt>
                <c:pt idx="73">
                  <c:v>20</c:v>
                </c:pt>
                <c:pt idx="74">
                  <c:v>25</c:v>
                </c:pt>
                <c:pt idx="75">
                  <c:v>30</c:v>
                </c:pt>
                <c:pt idx="76">
                  <c:v>19</c:v>
                </c:pt>
                <c:pt idx="77">
                  <c:v>15</c:v>
                </c:pt>
                <c:pt idx="78">
                  <c:v>18</c:v>
                </c:pt>
                <c:pt idx="79">
                  <c:v>18</c:v>
                </c:pt>
                <c:pt idx="80">
                  <c:v>12</c:v>
                </c:pt>
                <c:pt idx="81">
                  <c:v>15</c:v>
                </c:pt>
                <c:pt idx="82">
                  <c:v>15</c:v>
                </c:pt>
                <c:pt idx="83">
                  <c:v>16</c:v>
                </c:pt>
                <c:pt idx="84">
                  <c:v>30</c:v>
                </c:pt>
                <c:pt idx="85">
                  <c:v>32</c:v>
                </c:pt>
                <c:pt idx="86">
                  <c:v>28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26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42</c:v>
                </c:pt>
                <c:pt idx="105">
                  <c:v>16</c:v>
                </c:pt>
                <c:pt idx="106">
                  <c:v>33</c:v>
                </c:pt>
                <c:pt idx="107">
                  <c:v>19</c:v>
                </c:pt>
                <c:pt idx="108">
                  <c:v>15</c:v>
                </c:pt>
                <c:pt idx="109">
                  <c:v>18</c:v>
                </c:pt>
                <c:pt idx="110">
                  <c:v>19</c:v>
                </c:pt>
                <c:pt idx="111">
                  <c:v>19</c:v>
                </c:pt>
                <c:pt idx="112">
                  <c:v>14</c:v>
                </c:pt>
                <c:pt idx="113">
                  <c:v>17</c:v>
                </c:pt>
                <c:pt idx="114">
                  <c:v>19</c:v>
                </c:pt>
                <c:pt idx="115">
                  <c:v>30</c:v>
                </c:pt>
                <c:pt idx="116">
                  <c:v>22</c:v>
                </c:pt>
                <c:pt idx="117">
                  <c:v>35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43685840"/>
        <c:axId val="-1443682576"/>
      </c:lineChart>
      <c:catAx>
        <c:axId val="-1443685840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443682576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443682576"/>
        <c:scaling>
          <c:orientation val="minMax"/>
          <c:max val="100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CPU Usage (%)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443685840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v>MEM Usage (KB)</c:v>
          </c:tx>
          <c:cat>
            <c:numRef>
              <c:f>Sheet1!$C$2:$C$236</c:f>
              <c:numCache>
                <c:formatCode>General</c:formatCode>
                <c:ptCount val="235"/>
                <c:pt idx="0">
                  <c:v>391</c:v>
                </c:pt>
                <c:pt idx="1">
                  <c:v>556</c:v>
                </c:pt>
                <c:pt idx="2">
                  <c:v>719</c:v>
                </c:pt>
                <c:pt idx="3">
                  <c:v>849</c:v>
                </c:pt>
                <c:pt idx="4">
                  <c:v>1007</c:v>
                </c:pt>
                <c:pt idx="5">
                  <c:v>1146</c:v>
                </c:pt>
                <c:pt idx="6">
                  <c:v>1276</c:v>
                </c:pt>
                <c:pt idx="7">
                  <c:v>1420</c:v>
                </c:pt>
                <c:pt idx="8">
                  <c:v>1568</c:v>
                </c:pt>
                <c:pt idx="9">
                  <c:v>1692</c:v>
                </c:pt>
                <c:pt idx="10">
                  <c:v>1881</c:v>
                </c:pt>
                <c:pt idx="11">
                  <c:v>2028</c:v>
                </c:pt>
                <c:pt idx="12">
                  <c:v>2157</c:v>
                </c:pt>
                <c:pt idx="13">
                  <c:v>2284</c:v>
                </c:pt>
                <c:pt idx="14">
                  <c:v>2422</c:v>
                </c:pt>
                <c:pt idx="15">
                  <c:v>2567</c:v>
                </c:pt>
                <c:pt idx="16">
                  <c:v>2696</c:v>
                </c:pt>
                <c:pt idx="17">
                  <c:v>2827</c:v>
                </c:pt>
                <c:pt idx="18">
                  <c:v>2958</c:v>
                </c:pt>
                <c:pt idx="19">
                  <c:v>3087</c:v>
                </c:pt>
                <c:pt idx="20">
                  <c:v>3259</c:v>
                </c:pt>
                <c:pt idx="21">
                  <c:v>3400</c:v>
                </c:pt>
                <c:pt idx="22">
                  <c:v>3549</c:v>
                </c:pt>
                <c:pt idx="23">
                  <c:v>3680</c:v>
                </c:pt>
                <c:pt idx="24">
                  <c:v>3807</c:v>
                </c:pt>
                <c:pt idx="25">
                  <c:v>3958</c:v>
                </c:pt>
                <c:pt idx="26">
                  <c:v>4102</c:v>
                </c:pt>
                <c:pt idx="27">
                  <c:v>4263</c:v>
                </c:pt>
                <c:pt idx="28">
                  <c:v>4416</c:v>
                </c:pt>
                <c:pt idx="29">
                  <c:v>4613</c:v>
                </c:pt>
                <c:pt idx="30">
                  <c:v>4761</c:v>
                </c:pt>
                <c:pt idx="31">
                  <c:v>4936</c:v>
                </c:pt>
                <c:pt idx="32">
                  <c:v>5079</c:v>
                </c:pt>
                <c:pt idx="33">
                  <c:v>5257</c:v>
                </c:pt>
                <c:pt idx="34">
                  <c:v>5409</c:v>
                </c:pt>
                <c:pt idx="35">
                  <c:v>5596</c:v>
                </c:pt>
                <c:pt idx="36">
                  <c:v>5755</c:v>
                </c:pt>
                <c:pt idx="37">
                  <c:v>5918</c:v>
                </c:pt>
                <c:pt idx="38">
                  <c:v>6068</c:v>
                </c:pt>
                <c:pt idx="39">
                  <c:v>6201</c:v>
                </c:pt>
                <c:pt idx="40">
                  <c:v>6342</c:v>
                </c:pt>
                <c:pt idx="41">
                  <c:v>6506</c:v>
                </c:pt>
                <c:pt idx="42">
                  <c:v>6644</c:v>
                </c:pt>
                <c:pt idx="43">
                  <c:v>6799</c:v>
                </c:pt>
                <c:pt idx="44">
                  <c:v>6938</c:v>
                </c:pt>
                <c:pt idx="45">
                  <c:v>7094</c:v>
                </c:pt>
                <c:pt idx="46">
                  <c:v>7228</c:v>
                </c:pt>
                <c:pt idx="47">
                  <c:v>7375</c:v>
                </c:pt>
                <c:pt idx="48">
                  <c:v>7516</c:v>
                </c:pt>
                <c:pt idx="49">
                  <c:v>7667</c:v>
                </c:pt>
                <c:pt idx="50">
                  <c:v>7812</c:v>
                </c:pt>
                <c:pt idx="51">
                  <c:v>7957</c:v>
                </c:pt>
                <c:pt idx="52">
                  <c:v>8102</c:v>
                </c:pt>
                <c:pt idx="53">
                  <c:v>8237</c:v>
                </c:pt>
                <c:pt idx="54">
                  <c:v>8371</c:v>
                </c:pt>
                <c:pt idx="55">
                  <c:v>8532</c:v>
                </c:pt>
                <c:pt idx="56">
                  <c:v>8688</c:v>
                </c:pt>
                <c:pt idx="57">
                  <c:v>8835</c:v>
                </c:pt>
                <c:pt idx="58">
                  <c:v>8983</c:v>
                </c:pt>
                <c:pt idx="59">
                  <c:v>9129</c:v>
                </c:pt>
                <c:pt idx="60">
                  <c:v>9296</c:v>
                </c:pt>
                <c:pt idx="61">
                  <c:v>9439</c:v>
                </c:pt>
                <c:pt idx="62">
                  <c:v>9590</c:v>
                </c:pt>
                <c:pt idx="63">
                  <c:v>9722</c:v>
                </c:pt>
                <c:pt idx="64">
                  <c:v>9864</c:v>
                </c:pt>
                <c:pt idx="65">
                  <c:v>10006</c:v>
                </c:pt>
                <c:pt idx="66">
                  <c:v>10147</c:v>
                </c:pt>
                <c:pt idx="67">
                  <c:v>10314</c:v>
                </c:pt>
                <c:pt idx="68">
                  <c:v>10450</c:v>
                </c:pt>
                <c:pt idx="69">
                  <c:v>10617</c:v>
                </c:pt>
                <c:pt idx="70">
                  <c:v>10751</c:v>
                </c:pt>
                <c:pt idx="71">
                  <c:v>10913</c:v>
                </c:pt>
                <c:pt idx="72">
                  <c:v>11077</c:v>
                </c:pt>
                <c:pt idx="73">
                  <c:v>11227</c:v>
                </c:pt>
                <c:pt idx="74">
                  <c:v>11397</c:v>
                </c:pt>
                <c:pt idx="75">
                  <c:v>11529</c:v>
                </c:pt>
                <c:pt idx="76">
                  <c:v>11664</c:v>
                </c:pt>
                <c:pt idx="77">
                  <c:v>11807</c:v>
                </c:pt>
                <c:pt idx="78">
                  <c:v>11968</c:v>
                </c:pt>
                <c:pt idx="79">
                  <c:v>12107</c:v>
                </c:pt>
                <c:pt idx="80">
                  <c:v>12252</c:v>
                </c:pt>
                <c:pt idx="81">
                  <c:v>12401</c:v>
                </c:pt>
                <c:pt idx="82">
                  <c:v>12547</c:v>
                </c:pt>
                <c:pt idx="83">
                  <c:v>12708</c:v>
                </c:pt>
                <c:pt idx="84">
                  <c:v>12916</c:v>
                </c:pt>
                <c:pt idx="85">
                  <c:v>13050</c:v>
                </c:pt>
                <c:pt idx="86">
                  <c:v>13187</c:v>
                </c:pt>
                <c:pt idx="87">
                  <c:v>13346</c:v>
                </c:pt>
                <c:pt idx="88">
                  <c:v>13475</c:v>
                </c:pt>
                <c:pt idx="89">
                  <c:v>13615</c:v>
                </c:pt>
                <c:pt idx="90">
                  <c:v>13749</c:v>
                </c:pt>
                <c:pt idx="91">
                  <c:v>13897</c:v>
                </c:pt>
                <c:pt idx="92">
                  <c:v>14031</c:v>
                </c:pt>
                <c:pt idx="93">
                  <c:v>14171</c:v>
                </c:pt>
                <c:pt idx="94">
                  <c:v>14333</c:v>
                </c:pt>
                <c:pt idx="95">
                  <c:v>14490</c:v>
                </c:pt>
                <c:pt idx="96">
                  <c:v>14681</c:v>
                </c:pt>
                <c:pt idx="97">
                  <c:v>14818</c:v>
                </c:pt>
                <c:pt idx="98">
                  <c:v>14965</c:v>
                </c:pt>
                <c:pt idx="99">
                  <c:v>15137</c:v>
                </c:pt>
                <c:pt idx="100">
                  <c:v>15281</c:v>
                </c:pt>
                <c:pt idx="101">
                  <c:v>15438</c:v>
                </c:pt>
                <c:pt idx="102">
                  <c:v>15600</c:v>
                </c:pt>
                <c:pt idx="103">
                  <c:v>15768</c:v>
                </c:pt>
                <c:pt idx="104">
                  <c:v>15902</c:v>
                </c:pt>
                <c:pt idx="105">
                  <c:v>16053</c:v>
                </c:pt>
                <c:pt idx="106">
                  <c:v>16187</c:v>
                </c:pt>
                <c:pt idx="107">
                  <c:v>16320</c:v>
                </c:pt>
                <c:pt idx="108">
                  <c:v>16453</c:v>
                </c:pt>
                <c:pt idx="109">
                  <c:v>16584</c:v>
                </c:pt>
                <c:pt idx="110">
                  <c:v>16728</c:v>
                </c:pt>
                <c:pt idx="111">
                  <c:v>16870</c:v>
                </c:pt>
                <c:pt idx="112">
                  <c:v>16996</c:v>
                </c:pt>
                <c:pt idx="113">
                  <c:v>17133</c:v>
                </c:pt>
                <c:pt idx="114">
                  <c:v>17264</c:v>
                </c:pt>
                <c:pt idx="115">
                  <c:v>17397</c:v>
                </c:pt>
                <c:pt idx="116">
                  <c:v>17532</c:v>
                </c:pt>
                <c:pt idx="117">
                  <c:v>17677</c:v>
                </c:pt>
                <c:pt idx="118">
                  <c:v>17822</c:v>
                </c:pt>
                <c:pt idx="119">
                  <c:v>17962</c:v>
                </c:pt>
                <c:pt idx="120">
                  <c:v>18109</c:v>
                </c:pt>
                <c:pt idx="121">
                  <c:v>18282</c:v>
                </c:pt>
                <c:pt idx="122">
                  <c:v>18452</c:v>
                </c:pt>
                <c:pt idx="123">
                  <c:v>18602</c:v>
                </c:pt>
                <c:pt idx="124">
                  <c:v>18782</c:v>
                </c:pt>
                <c:pt idx="125">
                  <c:v>18947</c:v>
                </c:pt>
                <c:pt idx="126">
                  <c:v>19083</c:v>
                </c:pt>
                <c:pt idx="127">
                  <c:v>19228</c:v>
                </c:pt>
                <c:pt idx="128">
                  <c:v>19397</c:v>
                </c:pt>
                <c:pt idx="129">
                  <c:v>19537</c:v>
                </c:pt>
                <c:pt idx="130">
                  <c:v>19699</c:v>
                </c:pt>
                <c:pt idx="131">
                  <c:v>19845</c:v>
                </c:pt>
                <c:pt idx="132">
                  <c:v>20002</c:v>
                </c:pt>
                <c:pt idx="133">
                  <c:v>20159</c:v>
                </c:pt>
                <c:pt idx="134">
                  <c:v>20313</c:v>
                </c:pt>
                <c:pt idx="135">
                  <c:v>20466</c:v>
                </c:pt>
                <c:pt idx="136">
                  <c:v>20630</c:v>
                </c:pt>
                <c:pt idx="137">
                  <c:v>20779</c:v>
                </c:pt>
                <c:pt idx="138">
                  <c:v>20930</c:v>
                </c:pt>
                <c:pt idx="139">
                  <c:v>21069</c:v>
                </c:pt>
                <c:pt idx="140">
                  <c:v>21205</c:v>
                </c:pt>
                <c:pt idx="141">
                  <c:v>21371</c:v>
                </c:pt>
                <c:pt idx="142">
                  <c:v>21517</c:v>
                </c:pt>
                <c:pt idx="143">
                  <c:v>21681</c:v>
                </c:pt>
                <c:pt idx="144">
                  <c:v>21818</c:v>
                </c:pt>
                <c:pt idx="145">
                  <c:v>21966</c:v>
                </c:pt>
                <c:pt idx="146">
                  <c:v>22108</c:v>
                </c:pt>
                <c:pt idx="147">
                  <c:v>22259</c:v>
                </c:pt>
                <c:pt idx="148">
                  <c:v>22410</c:v>
                </c:pt>
                <c:pt idx="149">
                  <c:v>22582</c:v>
                </c:pt>
                <c:pt idx="150">
                  <c:v>22720</c:v>
                </c:pt>
                <c:pt idx="151">
                  <c:v>22888</c:v>
                </c:pt>
                <c:pt idx="152">
                  <c:v>23036</c:v>
                </c:pt>
                <c:pt idx="153">
                  <c:v>23177</c:v>
                </c:pt>
                <c:pt idx="154">
                  <c:v>23335</c:v>
                </c:pt>
                <c:pt idx="155">
                  <c:v>23505</c:v>
                </c:pt>
                <c:pt idx="156">
                  <c:v>23662</c:v>
                </c:pt>
                <c:pt idx="157">
                  <c:v>23806</c:v>
                </c:pt>
                <c:pt idx="158">
                  <c:v>23942</c:v>
                </c:pt>
                <c:pt idx="159">
                  <c:v>24103</c:v>
                </c:pt>
                <c:pt idx="160">
                  <c:v>24271</c:v>
                </c:pt>
                <c:pt idx="161">
                  <c:v>24419</c:v>
                </c:pt>
                <c:pt idx="162">
                  <c:v>24574</c:v>
                </c:pt>
                <c:pt idx="163">
                  <c:v>24709</c:v>
                </c:pt>
                <c:pt idx="164">
                  <c:v>24847</c:v>
                </c:pt>
                <c:pt idx="165">
                  <c:v>24993</c:v>
                </c:pt>
                <c:pt idx="166">
                  <c:v>25128</c:v>
                </c:pt>
                <c:pt idx="167">
                  <c:v>25269</c:v>
                </c:pt>
                <c:pt idx="168">
                  <c:v>25410</c:v>
                </c:pt>
                <c:pt idx="169">
                  <c:v>25587</c:v>
                </c:pt>
                <c:pt idx="170">
                  <c:v>25809</c:v>
                </c:pt>
                <c:pt idx="171">
                  <c:v>26033</c:v>
                </c:pt>
                <c:pt idx="172">
                  <c:v>26172</c:v>
                </c:pt>
                <c:pt idx="173">
                  <c:v>26316</c:v>
                </c:pt>
                <c:pt idx="174">
                  <c:v>26470</c:v>
                </c:pt>
                <c:pt idx="175">
                  <c:v>26604</c:v>
                </c:pt>
                <c:pt idx="176">
                  <c:v>26739</c:v>
                </c:pt>
                <c:pt idx="177">
                  <c:v>26891</c:v>
                </c:pt>
                <c:pt idx="178">
                  <c:v>27075</c:v>
                </c:pt>
                <c:pt idx="179">
                  <c:v>27211</c:v>
                </c:pt>
                <c:pt idx="180">
                  <c:v>27350</c:v>
                </c:pt>
                <c:pt idx="181">
                  <c:v>27485</c:v>
                </c:pt>
                <c:pt idx="182">
                  <c:v>27626</c:v>
                </c:pt>
                <c:pt idx="183">
                  <c:v>27802</c:v>
                </c:pt>
                <c:pt idx="184">
                  <c:v>27937</c:v>
                </c:pt>
                <c:pt idx="185">
                  <c:v>28087</c:v>
                </c:pt>
                <c:pt idx="186">
                  <c:v>28232</c:v>
                </c:pt>
                <c:pt idx="187">
                  <c:v>28383</c:v>
                </c:pt>
                <c:pt idx="188">
                  <c:v>28520</c:v>
                </c:pt>
                <c:pt idx="189">
                  <c:v>28656</c:v>
                </c:pt>
                <c:pt idx="190">
                  <c:v>28799</c:v>
                </c:pt>
                <c:pt idx="191">
                  <c:v>28933</c:v>
                </c:pt>
                <c:pt idx="192">
                  <c:v>29077</c:v>
                </c:pt>
                <c:pt idx="193">
                  <c:v>29233</c:v>
                </c:pt>
                <c:pt idx="194">
                  <c:v>29362</c:v>
                </c:pt>
                <c:pt idx="195">
                  <c:v>29569</c:v>
                </c:pt>
                <c:pt idx="196">
                  <c:v>29703</c:v>
                </c:pt>
                <c:pt idx="197">
                  <c:v>29847</c:v>
                </c:pt>
                <c:pt idx="198">
                  <c:v>30021</c:v>
                </c:pt>
                <c:pt idx="199">
                  <c:v>30173</c:v>
                </c:pt>
                <c:pt idx="200">
                  <c:v>30349</c:v>
                </c:pt>
                <c:pt idx="201">
                  <c:v>30502</c:v>
                </c:pt>
                <c:pt idx="202">
                  <c:v>30646</c:v>
                </c:pt>
                <c:pt idx="203">
                  <c:v>30798</c:v>
                </c:pt>
                <c:pt idx="204">
                  <c:v>30949</c:v>
                </c:pt>
                <c:pt idx="205">
                  <c:v>31133</c:v>
                </c:pt>
                <c:pt idx="206">
                  <c:v>31294</c:v>
                </c:pt>
                <c:pt idx="207">
                  <c:v>31450</c:v>
                </c:pt>
                <c:pt idx="208">
                  <c:v>31594</c:v>
                </c:pt>
                <c:pt idx="209">
                  <c:v>31752</c:v>
                </c:pt>
                <c:pt idx="210">
                  <c:v>31894</c:v>
                </c:pt>
                <c:pt idx="211">
                  <c:v>32043</c:v>
                </c:pt>
                <c:pt idx="212">
                  <c:v>32201</c:v>
                </c:pt>
                <c:pt idx="213">
                  <c:v>32367</c:v>
                </c:pt>
                <c:pt idx="214">
                  <c:v>32517</c:v>
                </c:pt>
                <c:pt idx="215">
                  <c:v>32675</c:v>
                </c:pt>
                <c:pt idx="216">
                  <c:v>32830</c:v>
                </c:pt>
                <c:pt idx="217">
                  <c:v>33004</c:v>
                </c:pt>
                <c:pt idx="218">
                  <c:v>33155</c:v>
                </c:pt>
                <c:pt idx="219">
                  <c:v>33300</c:v>
                </c:pt>
                <c:pt idx="220">
                  <c:v>33464</c:v>
                </c:pt>
                <c:pt idx="221">
                  <c:v>33603</c:v>
                </c:pt>
                <c:pt idx="222">
                  <c:v>33758</c:v>
                </c:pt>
                <c:pt idx="223">
                  <c:v>33899</c:v>
                </c:pt>
                <c:pt idx="224">
                  <c:v>34052</c:v>
                </c:pt>
                <c:pt idx="225">
                  <c:v>34187</c:v>
                </c:pt>
                <c:pt idx="226">
                  <c:v>34337</c:v>
                </c:pt>
                <c:pt idx="227">
                  <c:v>34466</c:v>
                </c:pt>
                <c:pt idx="228">
                  <c:v>34607</c:v>
                </c:pt>
                <c:pt idx="229">
                  <c:v>34757</c:v>
                </c:pt>
                <c:pt idx="230">
                  <c:v>34894</c:v>
                </c:pt>
                <c:pt idx="231">
                  <c:v>35027</c:v>
                </c:pt>
                <c:pt idx="232">
                  <c:v>35163</c:v>
                </c:pt>
                <c:pt idx="233">
                  <c:v>35298</c:v>
                </c:pt>
                <c:pt idx="234">
                  <c:v>35434</c:v>
                </c:pt>
              </c:numCache>
            </c:numRef>
          </c:cat>
          <c:val>
            <c:numRef>
              <c:f>Sheet1!$E$2:$E$236</c:f>
              <c:numCache>
                <c:formatCode>General</c:formatCode>
                <c:ptCount val="235"/>
                <c:pt idx="0">
                  <c:v>2.4248046875</c:v>
                </c:pt>
                <c:pt idx="1">
                  <c:v>8.2275390625</c:v>
                </c:pt>
                <c:pt idx="2">
                  <c:v>15.3173828125</c:v>
                </c:pt>
                <c:pt idx="3">
                  <c:v>19.76171875</c:v>
                </c:pt>
                <c:pt idx="4">
                  <c:v>22.53125</c:v>
                </c:pt>
                <c:pt idx="5">
                  <c:v>22.9072265625</c:v>
                </c:pt>
                <c:pt idx="6">
                  <c:v>23.8681640625</c:v>
                </c:pt>
                <c:pt idx="7">
                  <c:v>28.4296875</c:v>
                </c:pt>
                <c:pt idx="8">
                  <c:v>25.6376953125</c:v>
                </c:pt>
                <c:pt idx="9">
                  <c:v>27.0478515625</c:v>
                </c:pt>
                <c:pt idx="10">
                  <c:v>29.0341796875</c:v>
                </c:pt>
                <c:pt idx="11">
                  <c:v>30.29296875</c:v>
                </c:pt>
                <c:pt idx="12">
                  <c:v>30.83203125</c:v>
                </c:pt>
                <c:pt idx="13">
                  <c:v>32.1171875</c:v>
                </c:pt>
                <c:pt idx="14">
                  <c:v>33.7490234375</c:v>
                </c:pt>
                <c:pt idx="15">
                  <c:v>34.9677734375</c:v>
                </c:pt>
                <c:pt idx="16">
                  <c:v>36.1396484375</c:v>
                </c:pt>
                <c:pt idx="17">
                  <c:v>36.9130859375</c:v>
                </c:pt>
                <c:pt idx="18">
                  <c:v>37.9677734375</c:v>
                </c:pt>
                <c:pt idx="19">
                  <c:v>39.0927734375</c:v>
                </c:pt>
                <c:pt idx="20">
                  <c:v>40.7373046875</c:v>
                </c:pt>
                <c:pt idx="21">
                  <c:v>41.8046875</c:v>
                </c:pt>
                <c:pt idx="22">
                  <c:v>42.12890625</c:v>
                </c:pt>
                <c:pt idx="23">
                  <c:v>42.12890625</c:v>
                </c:pt>
                <c:pt idx="24">
                  <c:v>42.12890625</c:v>
                </c:pt>
                <c:pt idx="25">
                  <c:v>42.12890625</c:v>
                </c:pt>
                <c:pt idx="26">
                  <c:v>42.12890625</c:v>
                </c:pt>
                <c:pt idx="27">
                  <c:v>42.12890625</c:v>
                </c:pt>
                <c:pt idx="28">
                  <c:v>42.12890625</c:v>
                </c:pt>
                <c:pt idx="29">
                  <c:v>42.12890625</c:v>
                </c:pt>
                <c:pt idx="30">
                  <c:v>42.12890625</c:v>
                </c:pt>
                <c:pt idx="31">
                  <c:v>42.12890625</c:v>
                </c:pt>
                <c:pt idx="32">
                  <c:v>42.12890625</c:v>
                </c:pt>
                <c:pt idx="33">
                  <c:v>42.12890625</c:v>
                </c:pt>
                <c:pt idx="34">
                  <c:v>42.12890625</c:v>
                </c:pt>
                <c:pt idx="35">
                  <c:v>42.5947265625</c:v>
                </c:pt>
                <c:pt idx="36">
                  <c:v>43.123046875</c:v>
                </c:pt>
                <c:pt idx="37">
                  <c:v>43.6044921875</c:v>
                </c:pt>
                <c:pt idx="38">
                  <c:v>44.251953125</c:v>
                </c:pt>
                <c:pt idx="39">
                  <c:v>44.8935546875</c:v>
                </c:pt>
                <c:pt idx="40">
                  <c:v>45.439453125</c:v>
                </c:pt>
                <c:pt idx="41">
                  <c:v>46.6357421875</c:v>
                </c:pt>
                <c:pt idx="42">
                  <c:v>47.896484375</c:v>
                </c:pt>
                <c:pt idx="43">
                  <c:v>47.451171875</c:v>
                </c:pt>
                <c:pt idx="44">
                  <c:v>48.916015625</c:v>
                </c:pt>
                <c:pt idx="45">
                  <c:v>49.5810546875</c:v>
                </c:pt>
                <c:pt idx="46">
                  <c:v>49.787109375</c:v>
                </c:pt>
                <c:pt idx="47">
                  <c:v>49.8623046875</c:v>
                </c:pt>
                <c:pt idx="48">
                  <c:v>49.935546875</c:v>
                </c:pt>
                <c:pt idx="49">
                  <c:v>50.103515625</c:v>
                </c:pt>
                <c:pt idx="50">
                  <c:v>50.51953125</c:v>
                </c:pt>
                <c:pt idx="51">
                  <c:v>50.6953125</c:v>
                </c:pt>
                <c:pt idx="52">
                  <c:v>50.9921875</c:v>
                </c:pt>
                <c:pt idx="53">
                  <c:v>51.015625</c:v>
                </c:pt>
                <c:pt idx="54">
                  <c:v>51.03515625</c:v>
                </c:pt>
                <c:pt idx="55">
                  <c:v>51.2734375</c:v>
                </c:pt>
                <c:pt idx="56">
                  <c:v>51.53125</c:v>
                </c:pt>
                <c:pt idx="57">
                  <c:v>51.6875</c:v>
                </c:pt>
                <c:pt idx="58">
                  <c:v>51.75390625</c:v>
                </c:pt>
                <c:pt idx="59">
                  <c:v>51.83984375</c:v>
                </c:pt>
                <c:pt idx="60">
                  <c:v>52.0126953125</c:v>
                </c:pt>
                <c:pt idx="61">
                  <c:v>52.0966796875</c:v>
                </c:pt>
                <c:pt idx="62">
                  <c:v>52.1484375</c:v>
                </c:pt>
                <c:pt idx="63">
                  <c:v>52.1552734375</c:v>
                </c:pt>
                <c:pt idx="64">
                  <c:v>52.15625</c:v>
                </c:pt>
                <c:pt idx="65">
                  <c:v>52.1591796875</c:v>
                </c:pt>
                <c:pt idx="66">
                  <c:v>52.1904296875</c:v>
                </c:pt>
                <c:pt idx="67">
                  <c:v>52.1982421875</c:v>
                </c:pt>
                <c:pt idx="68">
                  <c:v>52.3076171875</c:v>
                </c:pt>
                <c:pt idx="69">
                  <c:v>52.3779296875</c:v>
                </c:pt>
                <c:pt idx="70">
                  <c:v>52.4638671875</c:v>
                </c:pt>
                <c:pt idx="71">
                  <c:v>52.6396484375</c:v>
                </c:pt>
                <c:pt idx="72">
                  <c:v>52.7412109375</c:v>
                </c:pt>
                <c:pt idx="73">
                  <c:v>52.765625</c:v>
                </c:pt>
                <c:pt idx="74">
                  <c:v>52.8623046875</c:v>
                </c:pt>
                <c:pt idx="75">
                  <c:v>52.8701171875</c:v>
                </c:pt>
                <c:pt idx="76">
                  <c:v>52.8701171875</c:v>
                </c:pt>
                <c:pt idx="77">
                  <c:v>52.8701171875</c:v>
                </c:pt>
                <c:pt idx="78">
                  <c:v>52.8701171875</c:v>
                </c:pt>
                <c:pt idx="79">
                  <c:v>52.8701171875</c:v>
                </c:pt>
                <c:pt idx="80">
                  <c:v>52.8701171875</c:v>
                </c:pt>
                <c:pt idx="81">
                  <c:v>52.8701171875</c:v>
                </c:pt>
                <c:pt idx="82">
                  <c:v>52.8701171875</c:v>
                </c:pt>
                <c:pt idx="83">
                  <c:v>52.8701171875</c:v>
                </c:pt>
                <c:pt idx="84">
                  <c:v>52.90234375</c:v>
                </c:pt>
                <c:pt idx="85">
                  <c:v>52.9482421875</c:v>
                </c:pt>
                <c:pt idx="86">
                  <c:v>52.9482421875</c:v>
                </c:pt>
                <c:pt idx="87">
                  <c:v>52.9482421875</c:v>
                </c:pt>
                <c:pt idx="88">
                  <c:v>52.9482421875</c:v>
                </c:pt>
                <c:pt idx="89">
                  <c:v>52.9482421875</c:v>
                </c:pt>
                <c:pt idx="90">
                  <c:v>52.9482421875</c:v>
                </c:pt>
                <c:pt idx="91">
                  <c:v>52.94921875</c:v>
                </c:pt>
                <c:pt idx="92">
                  <c:v>52.9482421875</c:v>
                </c:pt>
                <c:pt idx="93">
                  <c:v>52.94921875</c:v>
                </c:pt>
                <c:pt idx="94">
                  <c:v>52.9482421875</c:v>
                </c:pt>
                <c:pt idx="95">
                  <c:v>52.9482421875</c:v>
                </c:pt>
                <c:pt idx="96">
                  <c:v>53.0107421875</c:v>
                </c:pt>
                <c:pt idx="97">
                  <c:v>53.0419921875</c:v>
                </c:pt>
                <c:pt idx="98">
                  <c:v>53.0615234375</c:v>
                </c:pt>
                <c:pt idx="99">
                  <c:v>53.0966796875</c:v>
                </c:pt>
                <c:pt idx="100">
                  <c:v>53.15625</c:v>
                </c:pt>
                <c:pt idx="101">
                  <c:v>53.3427734375</c:v>
                </c:pt>
                <c:pt idx="102">
                  <c:v>53.3740234375</c:v>
                </c:pt>
                <c:pt idx="103">
                  <c:v>53.4208984375</c:v>
                </c:pt>
                <c:pt idx="104">
                  <c:v>53.4833984375</c:v>
                </c:pt>
                <c:pt idx="105">
                  <c:v>53.5537109375</c:v>
                </c:pt>
                <c:pt idx="106">
                  <c:v>53.5537109375</c:v>
                </c:pt>
                <c:pt idx="107">
                  <c:v>53.5537109375</c:v>
                </c:pt>
                <c:pt idx="108">
                  <c:v>53.5537109375</c:v>
                </c:pt>
                <c:pt idx="109">
                  <c:v>53.5537109375</c:v>
                </c:pt>
                <c:pt idx="110">
                  <c:v>53.5537109375</c:v>
                </c:pt>
                <c:pt idx="111">
                  <c:v>53.5537109375</c:v>
                </c:pt>
                <c:pt idx="112">
                  <c:v>53.5537109375</c:v>
                </c:pt>
                <c:pt idx="113">
                  <c:v>53.5537109375</c:v>
                </c:pt>
                <c:pt idx="114">
                  <c:v>53.5537109375</c:v>
                </c:pt>
                <c:pt idx="115">
                  <c:v>53.5537109375</c:v>
                </c:pt>
                <c:pt idx="116">
                  <c:v>53.5537109375</c:v>
                </c:pt>
                <c:pt idx="117">
                  <c:v>53.5615234375</c:v>
                </c:pt>
                <c:pt idx="118">
                  <c:v>53.6044921875</c:v>
                </c:pt>
                <c:pt idx="119">
                  <c:v>53.6083984375</c:v>
                </c:pt>
                <c:pt idx="120">
                  <c:v>53.6787109375</c:v>
                </c:pt>
                <c:pt idx="121">
                  <c:v>53.8623046875</c:v>
                </c:pt>
                <c:pt idx="122">
                  <c:v>53.9912109375</c:v>
                </c:pt>
                <c:pt idx="123">
                  <c:v>54.08984375</c:v>
                </c:pt>
                <c:pt idx="124">
                  <c:v>54.3701171875</c:v>
                </c:pt>
                <c:pt idx="125">
                  <c:v>54.3984375</c:v>
                </c:pt>
                <c:pt idx="126">
                  <c:v>54.4716796875</c:v>
                </c:pt>
                <c:pt idx="127">
                  <c:v>54.4921875</c:v>
                </c:pt>
                <c:pt idx="128">
                  <c:v>54.5185546875</c:v>
                </c:pt>
                <c:pt idx="129">
                  <c:v>54.5380859375</c:v>
                </c:pt>
                <c:pt idx="130">
                  <c:v>54.5576171875</c:v>
                </c:pt>
                <c:pt idx="131">
                  <c:v>54.5849609375</c:v>
                </c:pt>
                <c:pt idx="132">
                  <c:v>54.6083984375</c:v>
                </c:pt>
                <c:pt idx="133">
                  <c:v>54.6318359375</c:v>
                </c:pt>
                <c:pt idx="134">
                  <c:v>54.6513671875</c:v>
                </c:pt>
                <c:pt idx="135">
                  <c:v>54.6748046875</c:v>
                </c:pt>
                <c:pt idx="136">
                  <c:v>54.703125</c:v>
                </c:pt>
                <c:pt idx="137">
                  <c:v>54.7255859375</c:v>
                </c:pt>
                <c:pt idx="138">
                  <c:v>54.8984375</c:v>
                </c:pt>
                <c:pt idx="139">
                  <c:v>55.2021484375</c:v>
                </c:pt>
                <c:pt idx="140">
                  <c:v>55.2255859375</c:v>
                </c:pt>
                <c:pt idx="141">
                  <c:v>55.3623046875</c:v>
                </c:pt>
                <c:pt idx="142">
                  <c:v>55.4169921875</c:v>
                </c:pt>
                <c:pt idx="143">
                  <c:v>55.4521484375</c:v>
                </c:pt>
                <c:pt idx="144">
                  <c:v>55.4912109375</c:v>
                </c:pt>
                <c:pt idx="145">
                  <c:v>55.5146484375</c:v>
                </c:pt>
                <c:pt idx="146">
                  <c:v>55.5341796875</c:v>
                </c:pt>
                <c:pt idx="147">
                  <c:v>55.5537109375</c:v>
                </c:pt>
                <c:pt idx="148">
                  <c:v>55.5693359375</c:v>
                </c:pt>
                <c:pt idx="149">
                  <c:v>55.5966796875</c:v>
                </c:pt>
                <c:pt idx="150">
                  <c:v>55.6083984375</c:v>
                </c:pt>
                <c:pt idx="151">
                  <c:v>55.6083984375</c:v>
                </c:pt>
                <c:pt idx="152">
                  <c:v>55.6083984375</c:v>
                </c:pt>
                <c:pt idx="153">
                  <c:v>55.6123046875</c:v>
                </c:pt>
                <c:pt idx="154">
                  <c:v>55.6123046875</c:v>
                </c:pt>
                <c:pt idx="155">
                  <c:v>55.61328125</c:v>
                </c:pt>
                <c:pt idx="156">
                  <c:v>55.6162109375</c:v>
                </c:pt>
                <c:pt idx="157">
                  <c:v>55.6708984375</c:v>
                </c:pt>
                <c:pt idx="158">
                  <c:v>55.9091796875</c:v>
                </c:pt>
                <c:pt idx="159">
                  <c:v>56.0390625</c:v>
                </c:pt>
                <c:pt idx="160">
                  <c:v>56.0654296875</c:v>
                </c:pt>
                <c:pt idx="161">
                  <c:v>56.0654296875</c:v>
                </c:pt>
                <c:pt idx="162">
                  <c:v>55.9912109375</c:v>
                </c:pt>
                <c:pt idx="163">
                  <c:v>56.0068359375</c:v>
                </c:pt>
                <c:pt idx="164">
                  <c:v>56.0068359375</c:v>
                </c:pt>
                <c:pt idx="165">
                  <c:v>56.0068359375</c:v>
                </c:pt>
                <c:pt idx="166">
                  <c:v>56.0068359375</c:v>
                </c:pt>
                <c:pt idx="167">
                  <c:v>56.0068359375</c:v>
                </c:pt>
                <c:pt idx="168">
                  <c:v>56.0068359375</c:v>
                </c:pt>
                <c:pt idx="169">
                  <c:v>56.0068359375</c:v>
                </c:pt>
                <c:pt idx="170">
                  <c:v>56.0068359375</c:v>
                </c:pt>
                <c:pt idx="171">
                  <c:v>56.0068359375</c:v>
                </c:pt>
                <c:pt idx="172">
                  <c:v>56.0068359375</c:v>
                </c:pt>
                <c:pt idx="173">
                  <c:v>56.0068359375</c:v>
                </c:pt>
                <c:pt idx="174">
                  <c:v>56.0068359375</c:v>
                </c:pt>
                <c:pt idx="175">
                  <c:v>56.0068359375</c:v>
                </c:pt>
                <c:pt idx="176">
                  <c:v>56.0068359375</c:v>
                </c:pt>
                <c:pt idx="177">
                  <c:v>56.0107421875</c:v>
                </c:pt>
                <c:pt idx="178">
                  <c:v>56.0966796875</c:v>
                </c:pt>
                <c:pt idx="179">
                  <c:v>56.2177734375</c:v>
                </c:pt>
                <c:pt idx="180">
                  <c:v>56.21875</c:v>
                </c:pt>
                <c:pt idx="181">
                  <c:v>56.2177734375</c:v>
                </c:pt>
                <c:pt idx="182">
                  <c:v>56.21875</c:v>
                </c:pt>
                <c:pt idx="183">
                  <c:v>56.2177734375</c:v>
                </c:pt>
                <c:pt idx="184">
                  <c:v>56.2177734375</c:v>
                </c:pt>
                <c:pt idx="185">
                  <c:v>56.2177734375</c:v>
                </c:pt>
                <c:pt idx="186">
                  <c:v>56.2177734375</c:v>
                </c:pt>
                <c:pt idx="187">
                  <c:v>56.2177734375</c:v>
                </c:pt>
                <c:pt idx="188">
                  <c:v>56.2177734375</c:v>
                </c:pt>
                <c:pt idx="189">
                  <c:v>56.2177734375</c:v>
                </c:pt>
                <c:pt idx="190">
                  <c:v>56.2177734375</c:v>
                </c:pt>
                <c:pt idx="191">
                  <c:v>56.2177734375</c:v>
                </c:pt>
                <c:pt idx="192">
                  <c:v>56.2177734375</c:v>
                </c:pt>
                <c:pt idx="193">
                  <c:v>56.2177734375</c:v>
                </c:pt>
                <c:pt idx="194">
                  <c:v>56.2177734375</c:v>
                </c:pt>
                <c:pt idx="195">
                  <c:v>56.21875</c:v>
                </c:pt>
                <c:pt idx="196">
                  <c:v>56.2568359375</c:v>
                </c:pt>
                <c:pt idx="197">
                  <c:v>56.2734375</c:v>
                </c:pt>
                <c:pt idx="198">
                  <c:v>56.2958984375</c:v>
                </c:pt>
                <c:pt idx="199">
                  <c:v>56.2958984375</c:v>
                </c:pt>
                <c:pt idx="200">
                  <c:v>56.3271484375</c:v>
                </c:pt>
                <c:pt idx="201">
                  <c:v>56.3525390625</c:v>
                </c:pt>
                <c:pt idx="202">
                  <c:v>56.3525390625</c:v>
                </c:pt>
                <c:pt idx="203">
                  <c:v>56.3525390625</c:v>
                </c:pt>
                <c:pt idx="204">
                  <c:v>56.353515625</c:v>
                </c:pt>
                <c:pt idx="205">
                  <c:v>56.3525390625</c:v>
                </c:pt>
                <c:pt idx="206">
                  <c:v>56.3525390625</c:v>
                </c:pt>
                <c:pt idx="207">
                  <c:v>56.3525390625</c:v>
                </c:pt>
                <c:pt idx="208">
                  <c:v>56.3525390625</c:v>
                </c:pt>
                <c:pt idx="209">
                  <c:v>56.3525390625</c:v>
                </c:pt>
                <c:pt idx="210">
                  <c:v>56.3564453125</c:v>
                </c:pt>
                <c:pt idx="211">
                  <c:v>56.3564453125</c:v>
                </c:pt>
                <c:pt idx="212">
                  <c:v>56.3564453125</c:v>
                </c:pt>
                <c:pt idx="213">
                  <c:v>56.3564453125</c:v>
                </c:pt>
                <c:pt idx="214">
                  <c:v>56.3564453125</c:v>
                </c:pt>
                <c:pt idx="215">
                  <c:v>56.357421875</c:v>
                </c:pt>
                <c:pt idx="216">
                  <c:v>56.3759765625</c:v>
                </c:pt>
                <c:pt idx="217">
                  <c:v>56.447265625</c:v>
                </c:pt>
                <c:pt idx="218">
                  <c:v>56.4853515625</c:v>
                </c:pt>
                <c:pt idx="219">
                  <c:v>56.4853515625</c:v>
                </c:pt>
                <c:pt idx="220">
                  <c:v>56.4892578125</c:v>
                </c:pt>
                <c:pt idx="221">
                  <c:v>56.5283203125</c:v>
                </c:pt>
                <c:pt idx="222">
                  <c:v>56.5283203125</c:v>
                </c:pt>
                <c:pt idx="223">
                  <c:v>56.5283203125</c:v>
                </c:pt>
                <c:pt idx="224">
                  <c:v>56.529296875</c:v>
                </c:pt>
                <c:pt idx="225">
                  <c:v>56.5283203125</c:v>
                </c:pt>
                <c:pt idx="226">
                  <c:v>56.529296875</c:v>
                </c:pt>
                <c:pt idx="227">
                  <c:v>56.5283203125</c:v>
                </c:pt>
                <c:pt idx="228">
                  <c:v>56.529296875</c:v>
                </c:pt>
                <c:pt idx="229">
                  <c:v>56.5283203125</c:v>
                </c:pt>
                <c:pt idx="230">
                  <c:v>56.529296875</c:v>
                </c:pt>
                <c:pt idx="231">
                  <c:v>56.5283203125</c:v>
                </c:pt>
                <c:pt idx="232">
                  <c:v>56.529296875</c:v>
                </c:pt>
                <c:pt idx="233">
                  <c:v>56.5283203125</c:v>
                </c:pt>
                <c:pt idx="234">
                  <c:v>56.5283203125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1443686928"/>
        <c:axId val="-1443684208"/>
      </c:lineChart>
      <c:catAx>
        <c:axId val="-1443686928"/>
        <c:scaling>
          <c:orientation val="minMax"/>
        </c:scaling>
        <c:delete val="0"/>
        <c:axPos val="b"/>
        <c:title>
          <c:tx>
            <c:rich>
              <a:bodyPr rot="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milliseconds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txPr>
          <a:bodyPr rot="-2700000" anchor="ctr"/>
          <a:lstStyle/>
          <a:p>
            <a:pPr algn="ctr">
              <a:defRPr sz="1800" b="1">
                <a:solidFill>
                  <a:srgbClr val="000000"/>
                </a:solidFill>
                <a:latin typeface="Arial" charset="0"/>
                <a:ea typeface="Arial" charset="0"/>
                <a:cs typeface="Arial" charset="0"/>
              </a:defRPr>
            </a:pPr>
            <a:endParaRPr lang="nl-NL"/>
          </a:p>
        </c:txPr>
        <c:crossAx val="-1443684208"/>
        <c:crosses val="autoZero"/>
        <c:auto val="1"/>
        <c:lblAlgn val="ctr"/>
        <c:lblOffset val="100"/>
        <c:tickLblSkip val="1"/>
        <c:tickMarkSkip val="1"/>
        <c:noMultiLvlLbl val="0"/>
      </c:catAx>
      <c:valAx>
        <c:axId val="-1443684208"/>
        <c:scaling>
          <c:orientation val="minMax"/>
        </c:scaling>
        <c:delete val="0"/>
        <c:axPos val="l"/>
        <c:majorGridlines/>
        <c:title>
          <c:tx>
            <c:rich>
              <a:bodyPr rot="-5400000" anchor="ctr"/>
              <a:lstStyle/>
              <a:p>
                <a:pPr algn="ctr">
                  <a:defRPr sz="1800" b="1">
                    <a:solidFill>
                      <a:srgbClr val="000000"/>
                    </a:solidFill>
                    <a:latin typeface="Arial" charset="0"/>
                    <a:ea typeface="Arial" charset="0"/>
                    <a:cs typeface="Arial" charset="0"/>
                  </a:defRPr>
                </a:pPr>
                <a:r>
                  <a:t>MEM Usage (MB)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none"/>
        <c:minorTickMark val="none"/>
        <c:tickLblPos val="nextTo"/>
        <c:crossAx val="-1443686928"/>
        <c:crosses val="autoZero"/>
        <c:crossBetween val="between"/>
      </c:valAx>
      <c:spPr>
        <a:solidFill>
          <a:srgbClr val="C0C0C0">
            <a:alpha val="100000"/>
          </a:srgbClr>
        </a:solidFill>
        <a:ln w="9525">
          <a:solidFill>
            <a:srgbClr val="808080"/>
          </a:solidFill>
        </a:ln>
      </c:spPr>
    </c:plotArea>
    <c:plotVisOnly val="1"/>
    <c:dispBlanksAs val="gap"/>
    <c:showDLblsOverMax val="0"/>
  </c:chart>
  <c:spPr>
    <a:ln w="9525"/>
  </c:spPr>
  <c:txPr>
    <a:bodyPr rot="0" anchor="ctr"/>
    <a:lstStyle/>
    <a:p>
      <a:pPr algn="ctr">
        <a:defRPr sz="1000" b="0">
          <a:solidFill>
            <a:srgbClr val="000000"/>
          </a:solidFill>
          <a:latin typeface="Arial" charset="0"/>
          <a:ea typeface="Arial" charset="0"/>
          <a:cs typeface="Arial" charset="0"/>
        </a:defRPr>
      </a:pPr>
      <a:endParaRPr lang="nl-NL"/>
    </a:p>
  </c:txPr>
  <c:printSettings>
    <c:headerFooter/>
    <c:pageMargins b="1" l="0.75" r="0.75" t="1" header="0.5" footer="0.5"/>
    <c:pageSetup paperSize="9"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23</xdr:col>
      <xdr:colOff>0</xdr:colOff>
      <xdr:row>20</xdr:row>
      <xdr:rowOff>0</xdr:rowOff>
    </xdr:to>
    <xdr:graphicFrame macro="">
      <xdr:nvGraphicFramePr>
        <xdr:cNvPr id="2" name="Chart 1" descr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21</xdr:row>
      <xdr:rowOff>0</xdr:rowOff>
    </xdr:from>
    <xdr:to>
      <xdr:col>23</xdr:col>
      <xdr:colOff>0</xdr:colOff>
      <xdr:row>44</xdr:row>
      <xdr:rowOff>0</xdr:rowOff>
    </xdr:to>
    <xdr:graphicFrame macro="">
      <xdr:nvGraphicFramePr>
        <xdr:cNvPr id="3" name="Chart 2" descr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ColWidth="9.109375" defaultRowHeight="13.2" x14ac:dyDescent="0.25"/>
  <sheetData/>
  <pageMargins left="0.75" right="0.75" top="1" bottom="1" header="0.5" footer="0.5"/>
  <pageSetup paperSize="9" orientation="portrait"/>
  <headerFooter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J236"/>
  <sheetViews>
    <sheetView tabSelected="1" workbookViewId="0">
      <selection activeCell="J14" sqref="J14"/>
    </sheetView>
  </sheetViews>
  <sheetFormatPr defaultColWidth="9.109375" defaultRowHeight="13.2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G1" s="1" t="s">
        <v>4</v>
      </c>
    </row>
    <row r="2" spans="1:10" x14ac:dyDescent="0.25">
      <c r="A2" s="1">
        <f>348</f>
        <v>348</v>
      </c>
      <c r="B2" s="1">
        <f>0</f>
        <v>0</v>
      </c>
      <c r="C2" s="1">
        <f>391</f>
        <v>391</v>
      </c>
      <c r="D2" s="1">
        <f>2483</f>
        <v>2483</v>
      </c>
      <c r="E2" s="1">
        <f>2.4248046875</f>
        <v>2.4248046875</v>
      </c>
      <c r="G2" s="1">
        <f>279</f>
        <v>279</v>
      </c>
    </row>
    <row r="3" spans="1:10" x14ac:dyDescent="0.25">
      <c r="A3" s="1">
        <f>648</f>
        <v>648</v>
      </c>
      <c r="B3" s="1">
        <f>16</f>
        <v>16</v>
      </c>
      <c r="C3" s="1">
        <f>556</f>
        <v>556</v>
      </c>
      <c r="D3" s="1">
        <f>8425</f>
        <v>8425</v>
      </c>
      <c r="E3" s="1">
        <f>8.2275390625</f>
        <v>8.2275390625</v>
      </c>
    </row>
    <row r="4" spans="1:10" x14ac:dyDescent="0.25">
      <c r="A4" s="1">
        <f>931</f>
        <v>931</v>
      </c>
      <c r="B4" s="1">
        <f>24</f>
        <v>24</v>
      </c>
      <c r="C4" s="1">
        <f>719</f>
        <v>719</v>
      </c>
      <c r="D4" s="1">
        <f>15685</f>
        <v>15685</v>
      </c>
      <c r="E4" s="1">
        <f>15.3173828125</f>
        <v>15.3173828125</v>
      </c>
      <c r="G4" s="1" t="s">
        <v>5</v>
      </c>
    </row>
    <row r="5" spans="1:10" x14ac:dyDescent="0.25">
      <c r="A5" s="1">
        <f>1203</f>
        <v>1203</v>
      </c>
      <c r="B5" s="1">
        <f>26</f>
        <v>26</v>
      </c>
      <c r="C5" s="1">
        <f>849</f>
        <v>849</v>
      </c>
      <c r="D5" s="1">
        <f>20236</f>
        <v>20236</v>
      </c>
      <c r="E5" s="1">
        <f>19.76171875</f>
        <v>19.76171875</v>
      </c>
      <c r="G5" s="1">
        <f>149</f>
        <v>149</v>
      </c>
    </row>
    <row r="6" spans="1:10" x14ac:dyDescent="0.25">
      <c r="A6" s="1">
        <f>1477</f>
        <v>1477</v>
      </c>
      <c r="B6" s="1">
        <f>24</f>
        <v>24</v>
      </c>
      <c r="C6" s="1">
        <f>1007</f>
        <v>1007</v>
      </c>
      <c r="D6" s="1">
        <f>23072</f>
        <v>23072</v>
      </c>
      <c r="E6" s="1">
        <f>22.53125</f>
        <v>22.53125</v>
      </c>
    </row>
    <row r="7" spans="1:10" x14ac:dyDescent="0.25">
      <c r="A7" s="1">
        <f>1742</f>
        <v>1742</v>
      </c>
      <c r="B7" s="1">
        <f>30</f>
        <v>30</v>
      </c>
      <c r="C7" s="1">
        <f>1146</f>
        <v>1146</v>
      </c>
      <c r="D7" s="1">
        <f>23457</f>
        <v>23457</v>
      </c>
      <c r="E7" s="1">
        <f>22.9072265625</f>
        <v>22.9072265625</v>
      </c>
    </row>
    <row r="8" spans="1:10" x14ac:dyDescent="0.25">
      <c r="A8" s="1">
        <f>2030</f>
        <v>2030</v>
      </c>
      <c r="B8" s="1">
        <f>32</f>
        <v>32</v>
      </c>
      <c r="C8" s="1">
        <f>1276</f>
        <v>1276</v>
      </c>
      <c r="D8" s="1">
        <f>24441</f>
        <v>24441</v>
      </c>
      <c r="E8" s="1">
        <f>23.8681640625</f>
        <v>23.8681640625</v>
      </c>
    </row>
    <row r="9" spans="1:10" x14ac:dyDescent="0.25">
      <c r="A9" s="1">
        <f>2300</f>
        <v>2300</v>
      </c>
      <c r="B9" s="1">
        <f>24</f>
        <v>24</v>
      </c>
      <c r="C9" s="1">
        <f>1420</f>
        <v>1420</v>
      </c>
      <c r="D9" s="1">
        <f>29112</f>
        <v>29112</v>
      </c>
      <c r="E9" s="1">
        <f>28.4296875</f>
        <v>28.4296875</v>
      </c>
    </row>
    <row r="10" spans="1:10" x14ac:dyDescent="0.25">
      <c r="A10" s="1">
        <f>2568</f>
        <v>2568</v>
      </c>
      <c r="B10" s="1">
        <f>23</f>
        <v>23</v>
      </c>
      <c r="C10" s="1">
        <f>1568</f>
        <v>1568</v>
      </c>
      <c r="D10" s="1">
        <f>26253</f>
        <v>26253</v>
      </c>
      <c r="E10" s="1">
        <f>25.6376953125</f>
        <v>25.6376953125</v>
      </c>
    </row>
    <row r="11" spans="1:10" x14ac:dyDescent="0.25">
      <c r="A11" s="1">
        <f>2846</f>
        <v>2846</v>
      </c>
      <c r="B11" s="1">
        <f>26</f>
        <v>26</v>
      </c>
      <c r="C11" s="1">
        <f>1692</f>
        <v>1692</v>
      </c>
      <c r="D11" s="1">
        <f>27697</f>
        <v>27697</v>
      </c>
      <c r="E11" s="1">
        <f>27.0478515625</f>
        <v>27.0478515625</v>
      </c>
    </row>
    <row r="12" spans="1:10" x14ac:dyDescent="0.25">
      <c r="A12" s="1">
        <f>3111</f>
        <v>3111</v>
      </c>
      <c r="B12" s="1">
        <f>30</f>
        <v>30</v>
      </c>
      <c r="C12" s="1">
        <f>1881</f>
        <v>1881</v>
      </c>
      <c r="D12" s="1">
        <f>29731</f>
        <v>29731</v>
      </c>
      <c r="E12" s="1">
        <f>29.0341796875</f>
        <v>29.0341796875</v>
      </c>
      <c r="H12" s="1" t="s">
        <v>6</v>
      </c>
      <c r="I12" s="1" t="s">
        <v>7</v>
      </c>
      <c r="J12" s="1" t="s">
        <v>8</v>
      </c>
    </row>
    <row r="13" spans="1:10" x14ac:dyDescent="0.25">
      <c r="A13" s="1">
        <f>3379</f>
        <v>3379</v>
      </c>
      <c r="B13" s="1">
        <f>35</f>
        <v>35</v>
      </c>
      <c r="C13" s="1">
        <f>2028</f>
        <v>2028</v>
      </c>
      <c r="D13" s="1">
        <f>31020</f>
        <v>31020</v>
      </c>
      <c r="E13" s="1">
        <f>30.29296875</f>
        <v>30.29296875</v>
      </c>
      <c r="H13" s="1">
        <f>AVERAGE(E23:E48)</f>
        <v>43.986741286057693</v>
      </c>
      <c r="I13" s="1">
        <f>MAX(E2:E668)</f>
        <v>56.529296875</v>
      </c>
      <c r="J13" s="1">
        <f>AVERAGE(E214:E236)</f>
        <v>56.483101222826086</v>
      </c>
    </row>
    <row r="14" spans="1:10" x14ac:dyDescent="0.25">
      <c r="A14" s="1">
        <f>3649</f>
        <v>3649</v>
      </c>
      <c r="B14" s="1">
        <f>0</f>
        <v>0</v>
      </c>
      <c r="C14" s="1">
        <f>2157</f>
        <v>2157</v>
      </c>
      <c r="D14" s="1">
        <f>31572</f>
        <v>31572</v>
      </c>
      <c r="E14" s="1">
        <f>30.83203125</f>
        <v>30.83203125</v>
      </c>
    </row>
    <row r="15" spans="1:10" x14ac:dyDescent="0.25">
      <c r="A15" s="1">
        <f>3932</f>
        <v>3932</v>
      </c>
      <c r="B15" s="1">
        <f>0</f>
        <v>0</v>
      </c>
      <c r="C15" s="1">
        <f>2284</f>
        <v>2284</v>
      </c>
      <c r="D15" s="1">
        <f>32888</f>
        <v>32888</v>
      </c>
      <c r="E15" s="1">
        <f>32.1171875</f>
        <v>32.1171875</v>
      </c>
    </row>
    <row r="16" spans="1:10" x14ac:dyDescent="0.25">
      <c r="A16" s="1">
        <f>4267</f>
        <v>4267</v>
      </c>
      <c r="B16" s="1">
        <f>0</f>
        <v>0</v>
      </c>
      <c r="C16" s="1">
        <f>2422</f>
        <v>2422</v>
      </c>
      <c r="D16" s="1">
        <f>34559</f>
        <v>34559</v>
      </c>
      <c r="E16" s="1">
        <f>33.7490234375</f>
        <v>33.7490234375</v>
      </c>
    </row>
    <row r="17" spans="1:5" x14ac:dyDescent="0.25">
      <c r="A17" s="1">
        <f>4592</f>
        <v>4592</v>
      </c>
      <c r="B17" s="1">
        <f>0</f>
        <v>0</v>
      </c>
      <c r="C17" s="1">
        <f>2567</f>
        <v>2567</v>
      </c>
      <c r="D17" s="1">
        <f>35807</f>
        <v>35807</v>
      </c>
      <c r="E17" s="1">
        <f>34.9677734375</f>
        <v>34.9677734375</v>
      </c>
    </row>
    <row r="18" spans="1:5" x14ac:dyDescent="0.25">
      <c r="A18" s="1">
        <f>4908</f>
        <v>4908</v>
      </c>
      <c r="B18" s="1">
        <f>0</f>
        <v>0</v>
      </c>
      <c r="C18" s="1">
        <f>2696</f>
        <v>2696</v>
      </c>
      <c r="D18" s="1">
        <f>37007</f>
        <v>37007</v>
      </c>
      <c r="E18" s="1">
        <f>36.1396484375</f>
        <v>36.1396484375</v>
      </c>
    </row>
    <row r="19" spans="1:5" x14ac:dyDescent="0.25">
      <c r="A19" s="1">
        <f>5242</f>
        <v>5242</v>
      </c>
      <c r="B19" s="1">
        <f>0</f>
        <v>0</v>
      </c>
      <c r="C19" s="1">
        <f>2827</f>
        <v>2827</v>
      </c>
      <c r="D19" s="1">
        <f>37799</f>
        <v>37799</v>
      </c>
      <c r="E19" s="1">
        <f>36.9130859375</f>
        <v>36.9130859375</v>
      </c>
    </row>
    <row r="20" spans="1:5" x14ac:dyDescent="0.25">
      <c r="A20" s="1">
        <f>5543</f>
        <v>5543</v>
      </c>
      <c r="B20" s="1">
        <f>26</f>
        <v>26</v>
      </c>
      <c r="C20" s="1">
        <f>2958</f>
        <v>2958</v>
      </c>
      <c r="D20" s="1">
        <f>38879</f>
        <v>38879</v>
      </c>
      <c r="E20" s="1">
        <f>37.9677734375</f>
        <v>37.9677734375</v>
      </c>
    </row>
    <row r="21" spans="1:5" x14ac:dyDescent="0.25">
      <c r="A21" s="1">
        <f>5827</f>
        <v>5827</v>
      </c>
      <c r="B21" s="1">
        <f>7</f>
        <v>7</v>
      </c>
      <c r="C21" s="1">
        <f>3087</f>
        <v>3087</v>
      </c>
      <c r="D21" s="1">
        <f>40031</f>
        <v>40031</v>
      </c>
      <c r="E21" s="1">
        <f>39.0927734375</f>
        <v>39.0927734375</v>
      </c>
    </row>
    <row r="22" spans="1:5" x14ac:dyDescent="0.25">
      <c r="A22" s="1">
        <f>6093</f>
        <v>6093</v>
      </c>
      <c r="B22" s="1">
        <f>20</f>
        <v>20</v>
      </c>
      <c r="C22" s="1">
        <f>3259</f>
        <v>3259</v>
      </c>
      <c r="D22" s="1">
        <f>41715</f>
        <v>41715</v>
      </c>
      <c r="E22" s="1">
        <f>40.7373046875</f>
        <v>40.7373046875</v>
      </c>
    </row>
    <row r="23" spans="1:5" x14ac:dyDescent="0.25">
      <c r="A23" s="1">
        <f>6367</f>
        <v>6367</v>
      </c>
      <c r="B23" s="1">
        <f>25</f>
        <v>25</v>
      </c>
      <c r="C23" s="1">
        <f>3400</f>
        <v>3400</v>
      </c>
      <c r="D23" s="1">
        <f>42808</f>
        <v>42808</v>
      </c>
      <c r="E23" s="1">
        <f>41.8046875</f>
        <v>41.8046875</v>
      </c>
    </row>
    <row r="24" spans="1:5" x14ac:dyDescent="0.25">
      <c r="A24" s="1">
        <f>6648</f>
        <v>6648</v>
      </c>
      <c r="B24" s="1">
        <f>35</f>
        <v>35</v>
      </c>
      <c r="C24" s="1">
        <f>3549</f>
        <v>3549</v>
      </c>
      <c r="D24" s="1">
        <f t="shared" ref="D24:D36" si="0">43140</f>
        <v>43140</v>
      </c>
      <c r="E24" s="1">
        <f t="shared" ref="E24:E36" si="1">42.12890625</f>
        <v>42.12890625</v>
      </c>
    </row>
    <row r="25" spans="1:5" x14ac:dyDescent="0.25">
      <c r="A25" s="1">
        <f>6959</f>
        <v>6959</v>
      </c>
      <c r="B25" s="1">
        <f>33</f>
        <v>33</v>
      </c>
      <c r="C25" s="1">
        <f>3680</f>
        <v>3680</v>
      </c>
      <c r="D25" s="1">
        <f t="shared" si="0"/>
        <v>43140</v>
      </c>
      <c r="E25" s="1">
        <f t="shared" si="1"/>
        <v>42.12890625</v>
      </c>
    </row>
    <row r="26" spans="1:5" x14ac:dyDescent="0.25">
      <c r="A26" s="1">
        <f>7255</f>
        <v>7255</v>
      </c>
      <c r="B26" s="1">
        <f>29</f>
        <v>29</v>
      </c>
      <c r="C26" s="1">
        <f>3807</f>
        <v>3807</v>
      </c>
      <c r="D26" s="1">
        <f t="shared" si="0"/>
        <v>43140</v>
      </c>
      <c r="E26" s="1">
        <f t="shared" si="1"/>
        <v>42.12890625</v>
      </c>
    </row>
    <row r="27" spans="1:5" x14ac:dyDescent="0.25">
      <c r="A27" s="1">
        <f>7525</f>
        <v>7525</v>
      </c>
      <c r="B27" s="1">
        <f>36</f>
        <v>36</v>
      </c>
      <c r="C27" s="1">
        <f>3958</f>
        <v>3958</v>
      </c>
      <c r="D27" s="1">
        <f t="shared" si="0"/>
        <v>43140</v>
      </c>
      <c r="E27" s="1">
        <f t="shared" si="1"/>
        <v>42.12890625</v>
      </c>
    </row>
    <row r="28" spans="1:5" x14ac:dyDescent="0.25">
      <c r="A28" s="1">
        <f>7794</f>
        <v>7794</v>
      </c>
      <c r="B28" s="1">
        <f>22</f>
        <v>22</v>
      </c>
      <c r="C28" s="1">
        <f>4102</f>
        <v>4102</v>
      </c>
      <c r="D28" s="1">
        <f t="shared" si="0"/>
        <v>43140</v>
      </c>
      <c r="E28" s="1">
        <f t="shared" si="1"/>
        <v>42.12890625</v>
      </c>
    </row>
    <row r="29" spans="1:5" x14ac:dyDescent="0.25">
      <c r="A29" s="1">
        <f>8070</f>
        <v>8070</v>
      </c>
      <c r="B29" s="1">
        <f>30</f>
        <v>30</v>
      </c>
      <c r="C29" s="1">
        <f>4263</f>
        <v>4263</v>
      </c>
      <c r="D29" s="1">
        <f t="shared" si="0"/>
        <v>43140</v>
      </c>
      <c r="E29" s="1">
        <f t="shared" si="1"/>
        <v>42.12890625</v>
      </c>
    </row>
    <row r="30" spans="1:5" x14ac:dyDescent="0.25">
      <c r="A30" s="1">
        <f>8357</f>
        <v>8357</v>
      </c>
      <c r="B30" s="1">
        <f>34</f>
        <v>34</v>
      </c>
      <c r="C30" s="1">
        <f>4416</f>
        <v>4416</v>
      </c>
      <c r="D30" s="1">
        <f t="shared" si="0"/>
        <v>43140</v>
      </c>
      <c r="E30" s="1">
        <f t="shared" si="1"/>
        <v>42.12890625</v>
      </c>
    </row>
    <row r="31" spans="1:5" x14ac:dyDescent="0.25">
      <c r="A31" s="1">
        <f>8624</f>
        <v>8624</v>
      </c>
      <c r="B31" s="1">
        <f>35</f>
        <v>35</v>
      </c>
      <c r="C31" s="1">
        <f>4613</f>
        <v>4613</v>
      </c>
      <c r="D31" s="1">
        <f t="shared" si="0"/>
        <v>43140</v>
      </c>
      <c r="E31" s="1">
        <f t="shared" si="1"/>
        <v>42.12890625</v>
      </c>
    </row>
    <row r="32" spans="1:5" x14ac:dyDescent="0.25">
      <c r="A32" s="1">
        <f>8911</f>
        <v>8911</v>
      </c>
      <c r="B32" s="1">
        <f>33</f>
        <v>33</v>
      </c>
      <c r="C32" s="1">
        <f>4761</f>
        <v>4761</v>
      </c>
      <c r="D32" s="1">
        <f t="shared" si="0"/>
        <v>43140</v>
      </c>
      <c r="E32" s="1">
        <f t="shared" si="1"/>
        <v>42.12890625</v>
      </c>
    </row>
    <row r="33" spans="1:5" x14ac:dyDescent="0.25">
      <c r="A33" s="1">
        <f>9198</f>
        <v>9198</v>
      </c>
      <c r="B33" s="1">
        <f>31</f>
        <v>31</v>
      </c>
      <c r="C33" s="1">
        <f>4936</f>
        <v>4936</v>
      </c>
      <c r="D33" s="1">
        <f t="shared" si="0"/>
        <v>43140</v>
      </c>
      <c r="E33" s="1">
        <f t="shared" si="1"/>
        <v>42.12890625</v>
      </c>
    </row>
    <row r="34" spans="1:5" x14ac:dyDescent="0.25">
      <c r="A34" s="1">
        <f>9478</f>
        <v>9478</v>
      </c>
      <c r="B34" s="1">
        <f>31</f>
        <v>31</v>
      </c>
      <c r="C34" s="1">
        <f>5079</f>
        <v>5079</v>
      </c>
      <c r="D34" s="1">
        <f t="shared" si="0"/>
        <v>43140</v>
      </c>
      <c r="E34" s="1">
        <f t="shared" si="1"/>
        <v>42.12890625</v>
      </c>
    </row>
    <row r="35" spans="1:5" x14ac:dyDescent="0.25">
      <c r="A35" s="1">
        <f>9750</f>
        <v>9750</v>
      </c>
      <c r="B35" s="1">
        <f>0</f>
        <v>0</v>
      </c>
      <c r="C35" s="1">
        <f>5257</f>
        <v>5257</v>
      </c>
      <c r="D35" s="1">
        <f t="shared" si="0"/>
        <v>43140</v>
      </c>
      <c r="E35" s="1">
        <f t="shared" si="1"/>
        <v>42.12890625</v>
      </c>
    </row>
    <row r="36" spans="1:5" x14ac:dyDescent="0.25">
      <c r="A36" s="1">
        <f>10011</f>
        <v>10011</v>
      </c>
      <c r="B36" s="1">
        <f>3</f>
        <v>3</v>
      </c>
      <c r="C36" s="1">
        <f>5409</f>
        <v>5409</v>
      </c>
      <c r="D36" s="1">
        <f t="shared" si="0"/>
        <v>43140</v>
      </c>
      <c r="E36" s="1">
        <f t="shared" si="1"/>
        <v>42.12890625</v>
      </c>
    </row>
    <row r="37" spans="1:5" x14ac:dyDescent="0.25">
      <c r="A37" s="1">
        <f>10275</f>
        <v>10275</v>
      </c>
      <c r="B37" s="1">
        <f>32</f>
        <v>32</v>
      </c>
      <c r="C37" s="1">
        <f>5596</f>
        <v>5596</v>
      </c>
      <c r="D37" s="1">
        <f>43617</f>
        <v>43617</v>
      </c>
      <c r="E37" s="1">
        <f>42.5947265625</f>
        <v>42.5947265625</v>
      </c>
    </row>
    <row r="38" spans="1:5" x14ac:dyDescent="0.25">
      <c r="A38" s="1">
        <f>10558</f>
        <v>10558</v>
      </c>
      <c r="B38" s="1">
        <f>34</f>
        <v>34</v>
      </c>
      <c r="C38" s="1">
        <f>5755</f>
        <v>5755</v>
      </c>
      <c r="D38" s="1">
        <f>44158</f>
        <v>44158</v>
      </c>
      <c r="E38" s="1">
        <f>43.123046875</f>
        <v>43.123046875</v>
      </c>
    </row>
    <row r="39" spans="1:5" x14ac:dyDescent="0.25">
      <c r="A39" s="1">
        <f>10843</f>
        <v>10843</v>
      </c>
      <c r="B39" s="1">
        <f>34</f>
        <v>34</v>
      </c>
      <c r="C39" s="1">
        <f>5918</f>
        <v>5918</v>
      </c>
      <c r="D39" s="1">
        <f>44651</f>
        <v>44651</v>
      </c>
      <c r="E39" s="1">
        <f>43.6044921875</f>
        <v>43.6044921875</v>
      </c>
    </row>
    <row r="40" spans="1:5" x14ac:dyDescent="0.25">
      <c r="A40" s="1">
        <f>11129</f>
        <v>11129</v>
      </c>
      <c r="B40" s="1">
        <f>36</f>
        <v>36</v>
      </c>
      <c r="C40" s="1">
        <f>6068</f>
        <v>6068</v>
      </c>
      <c r="D40" s="1">
        <f>45314</f>
        <v>45314</v>
      </c>
      <c r="E40" s="1">
        <f>44.251953125</f>
        <v>44.251953125</v>
      </c>
    </row>
    <row r="41" spans="1:5" x14ac:dyDescent="0.25">
      <c r="A41" s="1">
        <f>11402</f>
        <v>11402</v>
      </c>
      <c r="B41" s="1">
        <f>20</f>
        <v>20</v>
      </c>
      <c r="C41" s="1">
        <f>6201</f>
        <v>6201</v>
      </c>
      <c r="D41" s="1">
        <f>45971</f>
        <v>45971</v>
      </c>
      <c r="E41" s="1">
        <f>44.8935546875</f>
        <v>44.8935546875</v>
      </c>
    </row>
    <row r="42" spans="1:5" x14ac:dyDescent="0.25">
      <c r="A42" s="1">
        <f>11661</f>
        <v>11661</v>
      </c>
      <c r="B42" s="1">
        <f>0</f>
        <v>0</v>
      </c>
      <c r="C42" s="1">
        <f>6342</f>
        <v>6342</v>
      </c>
      <c r="D42" s="1">
        <f>46530</f>
        <v>46530</v>
      </c>
      <c r="E42" s="1">
        <f>45.439453125</f>
        <v>45.439453125</v>
      </c>
    </row>
    <row r="43" spans="1:5" x14ac:dyDescent="0.25">
      <c r="A43" s="1">
        <f>11927</f>
        <v>11927</v>
      </c>
      <c r="B43" s="1">
        <f>0</f>
        <v>0</v>
      </c>
      <c r="C43" s="1">
        <f>6506</f>
        <v>6506</v>
      </c>
      <c r="D43" s="1">
        <f>47755</f>
        <v>47755</v>
      </c>
      <c r="E43" s="1">
        <f>46.6357421875</f>
        <v>46.6357421875</v>
      </c>
    </row>
    <row r="44" spans="1:5" x14ac:dyDescent="0.25">
      <c r="A44" s="1">
        <f>12205</f>
        <v>12205</v>
      </c>
      <c r="B44" s="1">
        <f>0</f>
        <v>0</v>
      </c>
      <c r="C44" s="1">
        <f>6644</f>
        <v>6644</v>
      </c>
      <c r="D44" s="1">
        <f>49046</f>
        <v>49046</v>
      </c>
      <c r="E44" s="1">
        <f>47.896484375</f>
        <v>47.896484375</v>
      </c>
    </row>
    <row r="45" spans="1:5" x14ac:dyDescent="0.25">
      <c r="A45" s="1">
        <f>12477</f>
        <v>12477</v>
      </c>
      <c r="B45" s="1">
        <f>0</f>
        <v>0</v>
      </c>
      <c r="C45" s="1">
        <f>6799</f>
        <v>6799</v>
      </c>
      <c r="D45" s="1">
        <f>48590</f>
        <v>48590</v>
      </c>
      <c r="E45" s="1">
        <f>47.451171875</f>
        <v>47.451171875</v>
      </c>
    </row>
    <row r="46" spans="1:5" x14ac:dyDescent="0.25">
      <c r="A46" s="1">
        <f>12733</f>
        <v>12733</v>
      </c>
      <c r="B46" s="1">
        <f>10</f>
        <v>10</v>
      </c>
      <c r="C46" s="1">
        <f>6938</f>
        <v>6938</v>
      </c>
      <c r="D46" s="1">
        <f>50090</f>
        <v>50090</v>
      </c>
      <c r="E46" s="1">
        <f>48.916015625</f>
        <v>48.916015625</v>
      </c>
    </row>
    <row r="47" spans="1:5" x14ac:dyDescent="0.25">
      <c r="A47" s="1">
        <f>13009</f>
        <v>13009</v>
      </c>
      <c r="B47" s="1">
        <f>0</f>
        <v>0</v>
      </c>
      <c r="C47" s="1">
        <f>7094</f>
        <v>7094</v>
      </c>
      <c r="D47" s="1">
        <f>50771</f>
        <v>50771</v>
      </c>
      <c r="E47" s="1">
        <f>49.5810546875</f>
        <v>49.5810546875</v>
      </c>
    </row>
    <row r="48" spans="1:5" x14ac:dyDescent="0.25">
      <c r="A48" s="1">
        <f>13281</f>
        <v>13281</v>
      </c>
      <c r="B48" s="1">
        <f>0</f>
        <v>0</v>
      </c>
      <c r="C48" s="1">
        <f>7228</f>
        <v>7228</v>
      </c>
      <c r="D48" s="1">
        <f>50982</f>
        <v>50982</v>
      </c>
      <c r="E48" s="1">
        <f>49.787109375</f>
        <v>49.787109375</v>
      </c>
    </row>
    <row r="49" spans="1:5" x14ac:dyDescent="0.25">
      <c r="A49" s="1">
        <f>13543</f>
        <v>13543</v>
      </c>
      <c r="B49" s="1">
        <f>0</f>
        <v>0</v>
      </c>
      <c r="C49" s="1">
        <f>7375</f>
        <v>7375</v>
      </c>
      <c r="D49" s="1">
        <f>51059</f>
        <v>51059</v>
      </c>
      <c r="E49" s="1">
        <f>49.8623046875</f>
        <v>49.8623046875</v>
      </c>
    </row>
    <row r="50" spans="1:5" x14ac:dyDescent="0.25">
      <c r="A50" s="1">
        <f>13812</f>
        <v>13812</v>
      </c>
      <c r="B50" s="1">
        <f>0</f>
        <v>0</v>
      </c>
      <c r="C50" s="1">
        <f>7516</f>
        <v>7516</v>
      </c>
      <c r="D50" s="1">
        <f>51134</f>
        <v>51134</v>
      </c>
      <c r="E50" s="1">
        <f>49.935546875</f>
        <v>49.935546875</v>
      </c>
    </row>
    <row r="51" spans="1:5" x14ac:dyDescent="0.25">
      <c r="A51" s="1">
        <f>14066</f>
        <v>14066</v>
      </c>
      <c r="B51" s="1">
        <f>0</f>
        <v>0</v>
      </c>
      <c r="C51" s="1">
        <f>7667</f>
        <v>7667</v>
      </c>
      <c r="D51" s="1">
        <f>51306</f>
        <v>51306</v>
      </c>
      <c r="E51" s="1">
        <f>50.103515625</f>
        <v>50.103515625</v>
      </c>
    </row>
    <row r="52" spans="1:5" x14ac:dyDescent="0.25">
      <c r="A52" s="1">
        <f>14323</f>
        <v>14323</v>
      </c>
      <c r="B52" s="1">
        <f>0</f>
        <v>0</v>
      </c>
      <c r="C52" s="1">
        <f>7812</f>
        <v>7812</v>
      </c>
      <c r="D52" s="1">
        <f>51732</f>
        <v>51732</v>
      </c>
      <c r="E52" s="1">
        <f>50.51953125</f>
        <v>50.51953125</v>
      </c>
    </row>
    <row r="53" spans="1:5" x14ac:dyDescent="0.25">
      <c r="A53" s="1">
        <f>14621</f>
        <v>14621</v>
      </c>
      <c r="B53" s="1">
        <f>22</f>
        <v>22</v>
      </c>
      <c r="C53" s="1">
        <f>7957</f>
        <v>7957</v>
      </c>
      <c r="D53" s="1">
        <f>51912</f>
        <v>51912</v>
      </c>
      <c r="E53" s="1">
        <f>50.6953125</f>
        <v>50.6953125</v>
      </c>
    </row>
    <row r="54" spans="1:5" x14ac:dyDescent="0.25">
      <c r="A54" s="1">
        <f>14888</f>
        <v>14888</v>
      </c>
      <c r="B54" s="1">
        <f>26</f>
        <v>26</v>
      </c>
      <c r="C54" s="1">
        <f>8102</f>
        <v>8102</v>
      </c>
      <c r="D54" s="1">
        <f>52216</f>
        <v>52216</v>
      </c>
      <c r="E54" s="1">
        <f>50.9921875</f>
        <v>50.9921875</v>
      </c>
    </row>
    <row r="55" spans="1:5" x14ac:dyDescent="0.25">
      <c r="A55" s="1">
        <f>15158</f>
        <v>15158</v>
      </c>
      <c r="B55" s="1">
        <f>30</f>
        <v>30</v>
      </c>
      <c r="C55" s="1">
        <f>8237</f>
        <v>8237</v>
      </c>
      <c r="D55" s="1">
        <f>52240</f>
        <v>52240</v>
      </c>
      <c r="E55" s="1">
        <f>51.015625</f>
        <v>51.015625</v>
      </c>
    </row>
    <row r="56" spans="1:5" x14ac:dyDescent="0.25">
      <c r="A56" s="1">
        <f>15424</f>
        <v>15424</v>
      </c>
      <c r="B56" s="1">
        <f>18</f>
        <v>18</v>
      </c>
      <c r="C56" s="1">
        <f>8371</f>
        <v>8371</v>
      </c>
      <c r="D56" s="1">
        <f>52260</f>
        <v>52260</v>
      </c>
      <c r="E56" s="1">
        <f>51.03515625</f>
        <v>51.03515625</v>
      </c>
    </row>
    <row r="57" spans="1:5" x14ac:dyDescent="0.25">
      <c r="A57" s="1">
        <f>15719</f>
        <v>15719</v>
      </c>
      <c r="B57" s="1">
        <f>19</f>
        <v>19</v>
      </c>
      <c r="C57" s="1">
        <f>8532</f>
        <v>8532</v>
      </c>
      <c r="D57" s="1">
        <f>52504</f>
        <v>52504</v>
      </c>
      <c r="E57" s="1">
        <f>51.2734375</f>
        <v>51.2734375</v>
      </c>
    </row>
    <row r="58" spans="1:5" x14ac:dyDescent="0.25">
      <c r="A58" s="1">
        <f>16021</f>
        <v>16021</v>
      </c>
      <c r="B58" s="1">
        <f>38</f>
        <v>38</v>
      </c>
      <c r="C58" s="1">
        <f>8688</f>
        <v>8688</v>
      </c>
      <c r="D58" s="1">
        <f>52768</f>
        <v>52768</v>
      </c>
      <c r="E58" s="1">
        <f>51.53125</f>
        <v>51.53125</v>
      </c>
    </row>
    <row r="59" spans="1:5" x14ac:dyDescent="0.25">
      <c r="A59" s="1">
        <f>16288</f>
        <v>16288</v>
      </c>
      <c r="B59" s="1">
        <f>0</f>
        <v>0</v>
      </c>
      <c r="C59" s="1">
        <f>8835</f>
        <v>8835</v>
      </c>
      <c r="D59" s="1">
        <f>52928</f>
        <v>52928</v>
      </c>
      <c r="E59" s="1">
        <f>51.6875</f>
        <v>51.6875</v>
      </c>
    </row>
    <row r="60" spans="1:5" x14ac:dyDescent="0.25">
      <c r="A60" s="1">
        <f>16562</f>
        <v>16562</v>
      </c>
      <c r="B60" s="1">
        <f>0</f>
        <v>0</v>
      </c>
      <c r="C60" s="1">
        <f>8983</f>
        <v>8983</v>
      </c>
      <c r="D60" s="1">
        <f>52996</f>
        <v>52996</v>
      </c>
      <c r="E60" s="1">
        <f>51.75390625</f>
        <v>51.75390625</v>
      </c>
    </row>
    <row r="61" spans="1:5" x14ac:dyDescent="0.25">
      <c r="A61" s="1">
        <f>16841</f>
        <v>16841</v>
      </c>
      <c r="B61" s="1">
        <f>0</f>
        <v>0</v>
      </c>
      <c r="C61" s="1">
        <f>9129</f>
        <v>9129</v>
      </c>
      <c r="D61" s="1">
        <f>53084</f>
        <v>53084</v>
      </c>
      <c r="E61" s="1">
        <f>51.83984375</f>
        <v>51.83984375</v>
      </c>
    </row>
    <row r="62" spans="1:5" x14ac:dyDescent="0.25">
      <c r="A62" s="1">
        <f>17112</f>
        <v>17112</v>
      </c>
      <c r="B62" s="1">
        <f>0</f>
        <v>0</v>
      </c>
      <c r="C62" s="1">
        <f>9296</f>
        <v>9296</v>
      </c>
      <c r="D62" s="1">
        <f>53261</f>
        <v>53261</v>
      </c>
      <c r="E62" s="1">
        <f>52.0126953125</f>
        <v>52.0126953125</v>
      </c>
    </row>
    <row r="63" spans="1:5" x14ac:dyDescent="0.25">
      <c r="A63" s="1">
        <f>17393</f>
        <v>17393</v>
      </c>
      <c r="B63" s="1">
        <f>0</f>
        <v>0</v>
      </c>
      <c r="C63" s="1">
        <f>9439</f>
        <v>9439</v>
      </c>
      <c r="D63" s="1">
        <f>53347</f>
        <v>53347</v>
      </c>
      <c r="E63" s="1">
        <f>52.0966796875</f>
        <v>52.0966796875</v>
      </c>
    </row>
    <row r="64" spans="1:5" x14ac:dyDescent="0.25">
      <c r="A64" s="1">
        <f>17663</f>
        <v>17663</v>
      </c>
      <c r="B64" s="1">
        <f>10</f>
        <v>10</v>
      </c>
      <c r="C64" s="1">
        <f>9590</f>
        <v>9590</v>
      </c>
      <c r="D64" s="1">
        <f>53400</f>
        <v>53400</v>
      </c>
      <c r="E64" s="1">
        <f>52.1484375</f>
        <v>52.1484375</v>
      </c>
    </row>
    <row r="65" spans="1:5" x14ac:dyDescent="0.25">
      <c r="A65" s="1">
        <f>17942</f>
        <v>17942</v>
      </c>
      <c r="B65" s="1">
        <f>29</f>
        <v>29</v>
      </c>
      <c r="C65" s="1">
        <f>9722</f>
        <v>9722</v>
      </c>
      <c r="D65" s="1">
        <f>53407</f>
        <v>53407</v>
      </c>
      <c r="E65" s="1">
        <f>52.1552734375</f>
        <v>52.1552734375</v>
      </c>
    </row>
    <row r="66" spans="1:5" x14ac:dyDescent="0.25">
      <c r="A66" s="1">
        <f>18214</f>
        <v>18214</v>
      </c>
      <c r="B66" s="1">
        <f>27</f>
        <v>27</v>
      </c>
      <c r="C66" s="1">
        <f>9864</f>
        <v>9864</v>
      </c>
      <c r="D66" s="1">
        <f>53408</f>
        <v>53408</v>
      </c>
      <c r="E66" s="1">
        <f>52.15625</f>
        <v>52.15625</v>
      </c>
    </row>
    <row r="67" spans="1:5" x14ac:dyDescent="0.25">
      <c r="A67" s="1">
        <f>18497</f>
        <v>18497</v>
      </c>
      <c r="B67" s="1">
        <f>26</f>
        <v>26</v>
      </c>
      <c r="C67" s="1">
        <f>10006</f>
        <v>10006</v>
      </c>
      <c r="D67" s="1">
        <f>53411</f>
        <v>53411</v>
      </c>
      <c r="E67" s="1">
        <f>52.1591796875</f>
        <v>52.1591796875</v>
      </c>
    </row>
    <row r="68" spans="1:5" x14ac:dyDescent="0.25">
      <c r="A68" s="1">
        <f>18808</f>
        <v>18808</v>
      </c>
      <c r="B68" s="1">
        <f>38</f>
        <v>38</v>
      </c>
      <c r="C68" s="1">
        <f>10147</f>
        <v>10147</v>
      </c>
      <c r="D68" s="1">
        <f>53443</f>
        <v>53443</v>
      </c>
      <c r="E68" s="1">
        <f>52.1904296875</f>
        <v>52.1904296875</v>
      </c>
    </row>
    <row r="69" spans="1:5" x14ac:dyDescent="0.25">
      <c r="A69" s="1">
        <f>19115</f>
        <v>19115</v>
      </c>
      <c r="B69" s="1">
        <f>13</f>
        <v>13</v>
      </c>
      <c r="C69" s="1">
        <f>10314</f>
        <v>10314</v>
      </c>
      <c r="D69" s="1">
        <f>53451</f>
        <v>53451</v>
      </c>
      <c r="E69" s="1">
        <f>52.1982421875</f>
        <v>52.1982421875</v>
      </c>
    </row>
    <row r="70" spans="1:5" x14ac:dyDescent="0.25">
      <c r="A70" s="1">
        <f>19400</f>
        <v>19400</v>
      </c>
      <c r="B70" s="1">
        <f>15</f>
        <v>15</v>
      </c>
      <c r="C70" s="1">
        <f>10450</f>
        <v>10450</v>
      </c>
      <c r="D70" s="1">
        <f>53563</f>
        <v>53563</v>
      </c>
      <c r="E70" s="1">
        <f>52.3076171875</f>
        <v>52.3076171875</v>
      </c>
    </row>
    <row r="71" spans="1:5" x14ac:dyDescent="0.25">
      <c r="A71" s="1">
        <f>19684</f>
        <v>19684</v>
      </c>
      <c r="B71" s="1">
        <f>18</f>
        <v>18</v>
      </c>
      <c r="C71" s="1">
        <f>10617</f>
        <v>10617</v>
      </c>
      <c r="D71" s="1">
        <f>53635</f>
        <v>53635</v>
      </c>
      <c r="E71" s="1">
        <f>52.3779296875</f>
        <v>52.3779296875</v>
      </c>
    </row>
    <row r="72" spans="1:5" x14ac:dyDescent="0.25">
      <c r="A72" s="1">
        <f>19969</f>
        <v>19969</v>
      </c>
      <c r="B72" s="1">
        <f>18</f>
        <v>18</v>
      </c>
      <c r="C72" s="1">
        <f>10751</f>
        <v>10751</v>
      </c>
      <c r="D72" s="1">
        <f>53723</f>
        <v>53723</v>
      </c>
      <c r="E72" s="1">
        <f>52.4638671875</f>
        <v>52.4638671875</v>
      </c>
    </row>
    <row r="73" spans="1:5" x14ac:dyDescent="0.25">
      <c r="A73" s="1">
        <f>20246</f>
        <v>20246</v>
      </c>
      <c r="B73" s="1">
        <f>15</f>
        <v>15</v>
      </c>
      <c r="C73" s="1">
        <f>10913</f>
        <v>10913</v>
      </c>
      <c r="D73" s="1">
        <f>53903</f>
        <v>53903</v>
      </c>
      <c r="E73" s="1">
        <f>52.6396484375</f>
        <v>52.6396484375</v>
      </c>
    </row>
    <row r="74" spans="1:5" x14ac:dyDescent="0.25">
      <c r="A74" s="1">
        <f>20516</f>
        <v>20516</v>
      </c>
      <c r="B74" s="1">
        <f>14</f>
        <v>14</v>
      </c>
      <c r="C74" s="1">
        <f>11077</f>
        <v>11077</v>
      </c>
      <c r="D74" s="1">
        <f>54007</f>
        <v>54007</v>
      </c>
      <c r="E74" s="1">
        <f>52.7412109375</f>
        <v>52.7412109375</v>
      </c>
    </row>
    <row r="75" spans="1:5" x14ac:dyDescent="0.25">
      <c r="A75" s="1">
        <f>20802</f>
        <v>20802</v>
      </c>
      <c r="B75" s="1">
        <f>20</f>
        <v>20</v>
      </c>
      <c r="C75" s="1">
        <f>11227</f>
        <v>11227</v>
      </c>
      <c r="D75" s="1">
        <f>54032</f>
        <v>54032</v>
      </c>
      <c r="E75" s="1">
        <f>52.765625</f>
        <v>52.765625</v>
      </c>
    </row>
    <row r="76" spans="1:5" x14ac:dyDescent="0.25">
      <c r="A76" s="1">
        <f>21073</f>
        <v>21073</v>
      </c>
      <c r="B76" s="1">
        <f>25</f>
        <v>25</v>
      </c>
      <c r="C76" s="1">
        <f>11397</f>
        <v>11397</v>
      </c>
      <c r="D76" s="1">
        <f>54131</f>
        <v>54131</v>
      </c>
      <c r="E76" s="1">
        <f>52.8623046875</f>
        <v>52.8623046875</v>
      </c>
    </row>
    <row r="77" spans="1:5" x14ac:dyDescent="0.25">
      <c r="A77" s="1">
        <f>21356</f>
        <v>21356</v>
      </c>
      <c r="B77" s="1">
        <f>30</f>
        <v>30</v>
      </c>
      <c r="C77" s="1">
        <f>11529</f>
        <v>11529</v>
      </c>
      <c r="D77" s="1">
        <f t="shared" ref="D77:D85" si="2">54139</f>
        <v>54139</v>
      </c>
      <c r="E77" s="1">
        <f t="shared" ref="E77:E85" si="3">52.8701171875</f>
        <v>52.8701171875</v>
      </c>
    </row>
    <row r="78" spans="1:5" x14ac:dyDescent="0.25">
      <c r="A78" s="1">
        <f>21642</f>
        <v>21642</v>
      </c>
      <c r="B78" s="1">
        <f>19</f>
        <v>19</v>
      </c>
      <c r="C78" s="1">
        <f>11664</f>
        <v>11664</v>
      </c>
      <c r="D78" s="1">
        <f t="shared" si="2"/>
        <v>54139</v>
      </c>
      <c r="E78" s="1">
        <f t="shared" si="3"/>
        <v>52.8701171875</v>
      </c>
    </row>
    <row r="79" spans="1:5" x14ac:dyDescent="0.25">
      <c r="A79" s="1">
        <f>21933</f>
        <v>21933</v>
      </c>
      <c r="B79" s="1">
        <f>15</f>
        <v>15</v>
      </c>
      <c r="C79" s="1">
        <f>11807</f>
        <v>11807</v>
      </c>
      <c r="D79" s="1">
        <f t="shared" si="2"/>
        <v>54139</v>
      </c>
      <c r="E79" s="1">
        <f t="shared" si="3"/>
        <v>52.8701171875</v>
      </c>
    </row>
    <row r="80" spans="1:5" x14ac:dyDescent="0.25">
      <c r="A80" s="1">
        <f>22234</f>
        <v>22234</v>
      </c>
      <c r="B80" s="1">
        <f>18</f>
        <v>18</v>
      </c>
      <c r="C80" s="1">
        <f>11968</f>
        <v>11968</v>
      </c>
      <c r="D80" s="1">
        <f t="shared" si="2"/>
        <v>54139</v>
      </c>
      <c r="E80" s="1">
        <f t="shared" si="3"/>
        <v>52.8701171875</v>
      </c>
    </row>
    <row r="81" spans="1:5" x14ac:dyDescent="0.25">
      <c r="A81" s="1">
        <f>22529</f>
        <v>22529</v>
      </c>
      <c r="B81" s="1">
        <f>18</f>
        <v>18</v>
      </c>
      <c r="C81" s="1">
        <f>12107</f>
        <v>12107</v>
      </c>
      <c r="D81" s="1">
        <f t="shared" si="2"/>
        <v>54139</v>
      </c>
      <c r="E81" s="1">
        <f t="shared" si="3"/>
        <v>52.8701171875</v>
      </c>
    </row>
    <row r="82" spans="1:5" x14ac:dyDescent="0.25">
      <c r="A82" s="1">
        <f>22818</f>
        <v>22818</v>
      </c>
      <c r="B82" s="1">
        <f>12</f>
        <v>12</v>
      </c>
      <c r="C82" s="1">
        <f>12252</f>
        <v>12252</v>
      </c>
      <c r="D82" s="1">
        <f t="shared" si="2"/>
        <v>54139</v>
      </c>
      <c r="E82" s="1">
        <f t="shared" si="3"/>
        <v>52.8701171875</v>
      </c>
    </row>
    <row r="83" spans="1:5" x14ac:dyDescent="0.25">
      <c r="A83" s="1">
        <f>23096</f>
        <v>23096</v>
      </c>
      <c r="B83" s="1">
        <f>15</f>
        <v>15</v>
      </c>
      <c r="C83" s="1">
        <f>12401</f>
        <v>12401</v>
      </c>
      <c r="D83" s="1">
        <f t="shared" si="2"/>
        <v>54139</v>
      </c>
      <c r="E83" s="1">
        <f t="shared" si="3"/>
        <v>52.8701171875</v>
      </c>
    </row>
    <row r="84" spans="1:5" x14ac:dyDescent="0.25">
      <c r="A84" s="1">
        <f>23375</f>
        <v>23375</v>
      </c>
      <c r="B84" s="1">
        <f>15</f>
        <v>15</v>
      </c>
      <c r="C84" s="1">
        <f>12547</f>
        <v>12547</v>
      </c>
      <c r="D84" s="1">
        <f t="shared" si="2"/>
        <v>54139</v>
      </c>
      <c r="E84" s="1">
        <f t="shared" si="3"/>
        <v>52.8701171875</v>
      </c>
    </row>
    <row r="85" spans="1:5" x14ac:dyDescent="0.25">
      <c r="A85" s="1">
        <f>23662</f>
        <v>23662</v>
      </c>
      <c r="B85" s="1">
        <f>16</f>
        <v>16</v>
      </c>
      <c r="C85" s="1">
        <f>12708</f>
        <v>12708</v>
      </c>
      <c r="D85" s="1">
        <f t="shared" si="2"/>
        <v>54139</v>
      </c>
      <c r="E85" s="1">
        <f t="shared" si="3"/>
        <v>52.8701171875</v>
      </c>
    </row>
    <row r="86" spans="1:5" x14ac:dyDescent="0.25">
      <c r="A86" s="1">
        <f>23943</f>
        <v>23943</v>
      </c>
      <c r="B86" s="1">
        <f>30</f>
        <v>30</v>
      </c>
      <c r="C86" s="1">
        <f>12916</f>
        <v>12916</v>
      </c>
      <c r="D86" s="1">
        <f>54172</f>
        <v>54172</v>
      </c>
      <c r="E86" s="1">
        <f>52.90234375</f>
        <v>52.90234375</v>
      </c>
    </row>
    <row r="87" spans="1:5" x14ac:dyDescent="0.25">
      <c r="A87" s="1">
        <f>24232</f>
        <v>24232</v>
      </c>
      <c r="B87" s="1">
        <f>32</f>
        <v>32</v>
      </c>
      <c r="C87" s="1">
        <f>13050</f>
        <v>13050</v>
      </c>
      <c r="D87" s="1">
        <f>54219</f>
        <v>54219</v>
      </c>
      <c r="E87" s="1">
        <f t="shared" ref="E87:E92" si="4">52.9482421875</f>
        <v>52.9482421875</v>
      </c>
    </row>
    <row r="88" spans="1:5" x14ac:dyDescent="0.25">
      <c r="A88" s="1">
        <f>24538</f>
        <v>24538</v>
      </c>
      <c r="B88" s="1">
        <f>28</f>
        <v>28</v>
      </c>
      <c r="C88" s="1">
        <f>13187</f>
        <v>13187</v>
      </c>
      <c r="D88" s="1">
        <f>54219</f>
        <v>54219</v>
      </c>
      <c r="E88" s="1">
        <f t="shared" si="4"/>
        <v>52.9482421875</v>
      </c>
    </row>
    <row r="89" spans="1:5" x14ac:dyDescent="0.25">
      <c r="A89" s="1">
        <f>24815</f>
        <v>24815</v>
      </c>
      <c r="B89" s="1">
        <f>0</f>
        <v>0</v>
      </c>
      <c r="C89" s="1">
        <f>13346</f>
        <v>13346</v>
      </c>
      <c r="D89" s="1">
        <f>54219</f>
        <v>54219</v>
      </c>
      <c r="E89" s="1">
        <f t="shared" si="4"/>
        <v>52.9482421875</v>
      </c>
    </row>
    <row r="90" spans="1:5" x14ac:dyDescent="0.25">
      <c r="A90" s="1">
        <f>25113</f>
        <v>25113</v>
      </c>
      <c r="B90" s="1">
        <f>0</f>
        <v>0</v>
      </c>
      <c r="C90" s="1">
        <f>13475</f>
        <v>13475</v>
      </c>
      <c r="D90" s="1">
        <f>54219</f>
        <v>54219</v>
      </c>
      <c r="E90" s="1">
        <f t="shared" si="4"/>
        <v>52.9482421875</v>
      </c>
    </row>
    <row r="91" spans="1:5" x14ac:dyDescent="0.25">
      <c r="A91" s="1">
        <f>25390</f>
        <v>25390</v>
      </c>
      <c r="B91" s="1">
        <f>0</f>
        <v>0</v>
      </c>
      <c r="C91" s="1">
        <f>13615</f>
        <v>13615</v>
      </c>
      <c r="D91" s="1">
        <f>54219</f>
        <v>54219</v>
      </c>
      <c r="E91" s="1">
        <f t="shared" si="4"/>
        <v>52.9482421875</v>
      </c>
    </row>
    <row r="92" spans="1:5" x14ac:dyDescent="0.25">
      <c r="A92" s="1">
        <f>25750</f>
        <v>25750</v>
      </c>
      <c r="B92" s="1">
        <f>0</f>
        <v>0</v>
      </c>
      <c r="C92" s="1">
        <f>13749</f>
        <v>13749</v>
      </c>
      <c r="D92" s="1">
        <f>54219</f>
        <v>54219</v>
      </c>
      <c r="E92" s="1">
        <f t="shared" si="4"/>
        <v>52.9482421875</v>
      </c>
    </row>
    <row r="93" spans="1:5" x14ac:dyDescent="0.25">
      <c r="A93" s="1">
        <f>26128</f>
        <v>26128</v>
      </c>
      <c r="B93" s="1">
        <f>0</f>
        <v>0</v>
      </c>
      <c r="C93" s="1">
        <f>13897</f>
        <v>13897</v>
      </c>
      <c r="D93" s="1">
        <f>54220</f>
        <v>54220</v>
      </c>
      <c r="E93" s="1">
        <f>52.94921875</f>
        <v>52.94921875</v>
      </c>
    </row>
    <row r="94" spans="1:5" x14ac:dyDescent="0.25">
      <c r="A94" s="1">
        <f>26429</f>
        <v>26429</v>
      </c>
      <c r="B94" s="1">
        <f>0</f>
        <v>0</v>
      </c>
      <c r="C94" s="1">
        <f>14031</f>
        <v>14031</v>
      </c>
      <c r="D94" s="1">
        <f>54219</f>
        <v>54219</v>
      </c>
      <c r="E94" s="1">
        <f>52.9482421875</f>
        <v>52.9482421875</v>
      </c>
    </row>
    <row r="95" spans="1:5" x14ac:dyDescent="0.25">
      <c r="A95" s="1">
        <f>26701</f>
        <v>26701</v>
      </c>
      <c r="B95" s="1">
        <f>0</f>
        <v>0</v>
      </c>
      <c r="C95" s="1">
        <f>14171</f>
        <v>14171</v>
      </c>
      <c r="D95" s="1">
        <f>54220</f>
        <v>54220</v>
      </c>
      <c r="E95" s="1">
        <f>52.94921875</f>
        <v>52.94921875</v>
      </c>
    </row>
    <row r="96" spans="1:5" x14ac:dyDescent="0.25">
      <c r="A96" s="1">
        <f>26991</f>
        <v>26991</v>
      </c>
      <c r="B96" s="1">
        <f>26</f>
        <v>26</v>
      </c>
      <c r="C96" s="1">
        <f>14333</f>
        <v>14333</v>
      </c>
      <c r="D96" s="1">
        <f>54219</f>
        <v>54219</v>
      </c>
      <c r="E96" s="1">
        <f>52.9482421875</f>
        <v>52.9482421875</v>
      </c>
    </row>
    <row r="97" spans="1:5" x14ac:dyDescent="0.25">
      <c r="A97" s="1">
        <f>27263</f>
        <v>27263</v>
      </c>
      <c r="B97" s="1">
        <f t="shared" ref="B97:B105" si="5">0</f>
        <v>0</v>
      </c>
      <c r="C97" s="1">
        <f>14490</f>
        <v>14490</v>
      </c>
      <c r="D97" s="1">
        <f>54219</f>
        <v>54219</v>
      </c>
      <c r="E97" s="1">
        <f>52.9482421875</f>
        <v>52.9482421875</v>
      </c>
    </row>
    <row r="98" spans="1:5" x14ac:dyDescent="0.25">
      <c r="A98" s="1">
        <f>27536</f>
        <v>27536</v>
      </c>
      <c r="B98" s="1">
        <f t="shared" si="5"/>
        <v>0</v>
      </c>
      <c r="C98" s="1">
        <f>14681</f>
        <v>14681</v>
      </c>
      <c r="D98" s="1">
        <f>54283</f>
        <v>54283</v>
      </c>
      <c r="E98" s="1">
        <f>53.0107421875</f>
        <v>53.0107421875</v>
      </c>
    </row>
    <row r="99" spans="1:5" x14ac:dyDescent="0.25">
      <c r="A99" s="1">
        <f>27794</f>
        <v>27794</v>
      </c>
      <c r="B99" s="1">
        <f t="shared" si="5"/>
        <v>0</v>
      </c>
      <c r="C99" s="1">
        <f>14818</f>
        <v>14818</v>
      </c>
      <c r="D99" s="1">
        <f>54315</f>
        <v>54315</v>
      </c>
      <c r="E99" s="1">
        <f>53.0419921875</f>
        <v>53.0419921875</v>
      </c>
    </row>
    <row r="100" spans="1:5" x14ac:dyDescent="0.25">
      <c r="A100" s="1">
        <f>28071</f>
        <v>28071</v>
      </c>
      <c r="B100" s="1">
        <f t="shared" si="5"/>
        <v>0</v>
      </c>
      <c r="C100" s="1">
        <f>14965</f>
        <v>14965</v>
      </c>
      <c r="D100" s="1">
        <f>54335</f>
        <v>54335</v>
      </c>
      <c r="E100" s="1">
        <f>53.0615234375</f>
        <v>53.0615234375</v>
      </c>
    </row>
    <row r="101" spans="1:5" x14ac:dyDescent="0.25">
      <c r="A101" s="1">
        <f>28355</f>
        <v>28355</v>
      </c>
      <c r="B101" s="1">
        <f t="shared" si="5"/>
        <v>0</v>
      </c>
      <c r="C101" s="1">
        <f>15137</f>
        <v>15137</v>
      </c>
      <c r="D101" s="1">
        <f>54371</f>
        <v>54371</v>
      </c>
      <c r="E101" s="1">
        <f>53.0966796875</f>
        <v>53.0966796875</v>
      </c>
    </row>
    <row r="102" spans="1:5" x14ac:dyDescent="0.25">
      <c r="A102" s="1">
        <f>28625</f>
        <v>28625</v>
      </c>
      <c r="B102" s="1">
        <f t="shared" si="5"/>
        <v>0</v>
      </c>
      <c r="C102" s="1">
        <f>15281</f>
        <v>15281</v>
      </c>
      <c r="D102" s="1">
        <f>54432</f>
        <v>54432</v>
      </c>
      <c r="E102" s="1">
        <f>53.15625</f>
        <v>53.15625</v>
      </c>
    </row>
    <row r="103" spans="1:5" x14ac:dyDescent="0.25">
      <c r="A103" s="1">
        <f>28899</f>
        <v>28899</v>
      </c>
      <c r="B103" s="1">
        <f t="shared" si="5"/>
        <v>0</v>
      </c>
      <c r="C103" s="1">
        <f>15438</f>
        <v>15438</v>
      </c>
      <c r="D103" s="1">
        <f>54623</f>
        <v>54623</v>
      </c>
      <c r="E103" s="1">
        <f>53.3427734375</f>
        <v>53.3427734375</v>
      </c>
    </row>
    <row r="104" spans="1:5" x14ac:dyDescent="0.25">
      <c r="A104" s="1">
        <f>29171</f>
        <v>29171</v>
      </c>
      <c r="B104" s="1">
        <f t="shared" si="5"/>
        <v>0</v>
      </c>
      <c r="C104" s="1">
        <f>15600</f>
        <v>15600</v>
      </c>
      <c r="D104" s="1">
        <f>54655</f>
        <v>54655</v>
      </c>
      <c r="E104" s="1">
        <f>53.3740234375</f>
        <v>53.3740234375</v>
      </c>
    </row>
    <row r="105" spans="1:5" x14ac:dyDescent="0.25">
      <c r="A105" s="1">
        <f>29432</f>
        <v>29432</v>
      </c>
      <c r="B105" s="1">
        <f t="shared" si="5"/>
        <v>0</v>
      </c>
      <c r="C105" s="1">
        <f>15768</f>
        <v>15768</v>
      </c>
      <c r="D105" s="1">
        <f>54703</f>
        <v>54703</v>
      </c>
      <c r="E105" s="1">
        <f>53.4208984375</f>
        <v>53.4208984375</v>
      </c>
    </row>
    <row r="106" spans="1:5" x14ac:dyDescent="0.25">
      <c r="A106" s="1">
        <f>29717</f>
        <v>29717</v>
      </c>
      <c r="B106" s="1">
        <f>42</f>
        <v>42</v>
      </c>
      <c r="C106" s="1">
        <f>15902</f>
        <v>15902</v>
      </c>
      <c r="D106" s="1">
        <f>54767</f>
        <v>54767</v>
      </c>
      <c r="E106" s="1">
        <f>53.4833984375</f>
        <v>53.4833984375</v>
      </c>
    </row>
    <row r="107" spans="1:5" x14ac:dyDescent="0.25">
      <c r="A107" s="1">
        <f>29997</f>
        <v>29997</v>
      </c>
      <c r="B107" s="1">
        <f>16</f>
        <v>16</v>
      </c>
      <c r="C107" s="1">
        <f>16053</f>
        <v>16053</v>
      </c>
      <c r="D107" s="1">
        <f t="shared" ref="D107:D118" si="6">54839</f>
        <v>54839</v>
      </c>
      <c r="E107" s="1">
        <f t="shared" ref="E107:E118" si="7">53.5537109375</f>
        <v>53.5537109375</v>
      </c>
    </row>
    <row r="108" spans="1:5" x14ac:dyDescent="0.25">
      <c r="A108" s="1">
        <f>30291</f>
        <v>30291</v>
      </c>
      <c r="B108" s="1">
        <f>33</f>
        <v>33</v>
      </c>
      <c r="C108" s="1">
        <f>16187</f>
        <v>16187</v>
      </c>
      <c r="D108" s="1">
        <f t="shared" si="6"/>
        <v>54839</v>
      </c>
      <c r="E108" s="1">
        <f t="shared" si="7"/>
        <v>53.5537109375</v>
      </c>
    </row>
    <row r="109" spans="1:5" x14ac:dyDescent="0.25">
      <c r="A109" s="1">
        <f>30573</f>
        <v>30573</v>
      </c>
      <c r="B109" s="1">
        <f>19</f>
        <v>19</v>
      </c>
      <c r="C109" s="1">
        <f>16320</f>
        <v>16320</v>
      </c>
      <c r="D109" s="1">
        <f t="shared" si="6"/>
        <v>54839</v>
      </c>
      <c r="E109" s="1">
        <f t="shared" si="7"/>
        <v>53.5537109375</v>
      </c>
    </row>
    <row r="110" spans="1:5" x14ac:dyDescent="0.25">
      <c r="A110" s="1">
        <f>30863</f>
        <v>30863</v>
      </c>
      <c r="B110" s="1">
        <f>15</f>
        <v>15</v>
      </c>
      <c r="C110" s="1">
        <f>16453</f>
        <v>16453</v>
      </c>
      <c r="D110" s="1">
        <f t="shared" si="6"/>
        <v>54839</v>
      </c>
      <c r="E110" s="1">
        <f t="shared" si="7"/>
        <v>53.5537109375</v>
      </c>
    </row>
    <row r="111" spans="1:5" x14ac:dyDescent="0.25">
      <c r="A111" s="1">
        <f>31145</f>
        <v>31145</v>
      </c>
      <c r="B111" s="1">
        <f>18</f>
        <v>18</v>
      </c>
      <c r="C111" s="1">
        <f>16584</f>
        <v>16584</v>
      </c>
      <c r="D111" s="1">
        <f t="shared" si="6"/>
        <v>54839</v>
      </c>
      <c r="E111" s="1">
        <f t="shared" si="7"/>
        <v>53.5537109375</v>
      </c>
    </row>
    <row r="112" spans="1:5" x14ac:dyDescent="0.25">
      <c r="A112" s="1">
        <f>31421</f>
        <v>31421</v>
      </c>
      <c r="B112" s="1">
        <f>19</f>
        <v>19</v>
      </c>
      <c r="C112" s="1">
        <f>16728</f>
        <v>16728</v>
      </c>
      <c r="D112" s="1">
        <f t="shared" si="6"/>
        <v>54839</v>
      </c>
      <c r="E112" s="1">
        <f t="shared" si="7"/>
        <v>53.5537109375</v>
      </c>
    </row>
    <row r="113" spans="1:5" x14ac:dyDescent="0.25">
      <c r="A113" s="1">
        <f>31704</f>
        <v>31704</v>
      </c>
      <c r="B113" s="1">
        <f>19</f>
        <v>19</v>
      </c>
      <c r="C113" s="1">
        <f>16870</f>
        <v>16870</v>
      </c>
      <c r="D113" s="1">
        <f t="shared" si="6"/>
        <v>54839</v>
      </c>
      <c r="E113" s="1">
        <f t="shared" si="7"/>
        <v>53.5537109375</v>
      </c>
    </row>
    <row r="114" spans="1:5" x14ac:dyDescent="0.25">
      <c r="A114" s="1">
        <f>31997</f>
        <v>31997</v>
      </c>
      <c r="B114" s="1">
        <f>14</f>
        <v>14</v>
      </c>
      <c r="C114" s="1">
        <f>16996</f>
        <v>16996</v>
      </c>
      <c r="D114" s="1">
        <f t="shared" si="6"/>
        <v>54839</v>
      </c>
      <c r="E114" s="1">
        <f t="shared" si="7"/>
        <v>53.5537109375</v>
      </c>
    </row>
    <row r="115" spans="1:5" x14ac:dyDescent="0.25">
      <c r="A115" s="1">
        <f>32282</f>
        <v>32282</v>
      </c>
      <c r="B115" s="1">
        <f>17</f>
        <v>17</v>
      </c>
      <c r="C115" s="1">
        <f>17133</f>
        <v>17133</v>
      </c>
      <c r="D115" s="1">
        <f t="shared" si="6"/>
        <v>54839</v>
      </c>
      <c r="E115" s="1">
        <f t="shared" si="7"/>
        <v>53.5537109375</v>
      </c>
    </row>
    <row r="116" spans="1:5" x14ac:dyDescent="0.25">
      <c r="A116" s="1">
        <f>32565</f>
        <v>32565</v>
      </c>
      <c r="B116" s="1">
        <f>19</f>
        <v>19</v>
      </c>
      <c r="C116" s="1">
        <f>17264</f>
        <v>17264</v>
      </c>
      <c r="D116" s="1">
        <f t="shared" si="6"/>
        <v>54839</v>
      </c>
      <c r="E116" s="1">
        <f t="shared" si="7"/>
        <v>53.5537109375</v>
      </c>
    </row>
    <row r="117" spans="1:5" x14ac:dyDescent="0.25">
      <c r="A117" s="1">
        <f>32840</f>
        <v>32840</v>
      </c>
      <c r="B117" s="1">
        <f>30</f>
        <v>30</v>
      </c>
      <c r="C117" s="1">
        <f>17397</f>
        <v>17397</v>
      </c>
      <c r="D117" s="1">
        <f t="shared" si="6"/>
        <v>54839</v>
      </c>
      <c r="E117" s="1">
        <f t="shared" si="7"/>
        <v>53.5537109375</v>
      </c>
    </row>
    <row r="118" spans="1:5" x14ac:dyDescent="0.25">
      <c r="A118" s="1">
        <f>33116</f>
        <v>33116</v>
      </c>
      <c r="B118" s="1">
        <f>22</f>
        <v>22</v>
      </c>
      <c r="C118" s="1">
        <f>17532</f>
        <v>17532</v>
      </c>
      <c r="D118" s="1">
        <f t="shared" si="6"/>
        <v>54839</v>
      </c>
      <c r="E118" s="1">
        <f t="shared" si="7"/>
        <v>53.5537109375</v>
      </c>
    </row>
    <row r="119" spans="1:5" x14ac:dyDescent="0.25">
      <c r="A119" s="1">
        <f>33421</f>
        <v>33421</v>
      </c>
      <c r="B119" s="1">
        <f>35</f>
        <v>35</v>
      </c>
      <c r="C119" s="1">
        <f>17677</f>
        <v>17677</v>
      </c>
      <c r="D119" s="1">
        <f>54847</f>
        <v>54847</v>
      </c>
      <c r="E119" s="1">
        <f>53.5615234375</f>
        <v>53.5615234375</v>
      </c>
    </row>
    <row r="120" spans="1:5" x14ac:dyDescent="0.25">
      <c r="A120" s="1">
        <f>33682</f>
        <v>33682</v>
      </c>
      <c r="B120" s="1">
        <f>0</f>
        <v>0</v>
      </c>
      <c r="C120" s="1">
        <f>17822</f>
        <v>17822</v>
      </c>
      <c r="D120" s="1">
        <f>54891</f>
        <v>54891</v>
      </c>
      <c r="E120" s="1">
        <f>53.6044921875</f>
        <v>53.6044921875</v>
      </c>
    </row>
    <row r="121" spans="1:5" x14ac:dyDescent="0.25">
      <c r="A121" s="1">
        <f>33943</f>
        <v>33943</v>
      </c>
      <c r="B121" s="1">
        <f>0</f>
        <v>0</v>
      </c>
      <c r="C121" s="1">
        <f>17962</f>
        <v>17962</v>
      </c>
      <c r="D121" s="1">
        <f>54895</f>
        <v>54895</v>
      </c>
      <c r="E121" s="1">
        <f>53.6083984375</f>
        <v>53.6083984375</v>
      </c>
    </row>
    <row r="122" spans="1:5" x14ac:dyDescent="0.25">
      <c r="A122" s="1">
        <f>34203</f>
        <v>34203</v>
      </c>
      <c r="B122" s="1">
        <f>0</f>
        <v>0</v>
      </c>
      <c r="C122" s="1">
        <f>18109</f>
        <v>18109</v>
      </c>
      <c r="D122" s="1">
        <f>54967</f>
        <v>54967</v>
      </c>
      <c r="E122" s="1">
        <f>53.6787109375</f>
        <v>53.6787109375</v>
      </c>
    </row>
    <row r="123" spans="1:5" x14ac:dyDescent="0.25">
      <c r="A123" s="1">
        <f>34478</f>
        <v>34478</v>
      </c>
      <c r="B123" s="1">
        <f>0</f>
        <v>0</v>
      </c>
      <c r="C123" s="1">
        <f>18282</f>
        <v>18282</v>
      </c>
      <c r="D123" s="1">
        <f>55155</f>
        <v>55155</v>
      </c>
      <c r="E123" s="1">
        <f>53.8623046875</f>
        <v>53.8623046875</v>
      </c>
    </row>
    <row r="124" spans="1:5" x14ac:dyDescent="0.25">
      <c r="A124" s="1">
        <f>34772</f>
        <v>34772</v>
      </c>
      <c r="B124" s="1">
        <f>0</f>
        <v>0</v>
      </c>
      <c r="C124" s="1">
        <f>18452</f>
        <v>18452</v>
      </c>
      <c r="D124" s="1">
        <f>55287</f>
        <v>55287</v>
      </c>
      <c r="E124" s="1">
        <f>53.9912109375</f>
        <v>53.9912109375</v>
      </c>
    </row>
    <row r="125" spans="1:5" x14ac:dyDescent="0.25">
      <c r="A125" s="1">
        <f>35050</f>
        <v>35050</v>
      </c>
      <c r="B125" s="1">
        <f>0</f>
        <v>0</v>
      </c>
      <c r="C125" s="1">
        <f>18602</f>
        <v>18602</v>
      </c>
      <c r="D125" s="1">
        <f>55388</f>
        <v>55388</v>
      </c>
      <c r="E125" s="1">
        <f>54.08984375</f>
        <v>54.08984375</v>
      </c>
    </row>
    <row r="126" spans="1:5" x14ac:dyDescent="0.25">
      <c r="A126" s="1">
        <f>35307</f>
        <v>35307</v>
      </c>
      <c r="B126" s="1">
        <f>0</f>
        <v>0</v>
      </c>
      <c r="C126" s="1">
        <f>18782</f>
        <v>18782</v>
      </c>
      <c r="D126" s="1">
        <f>55675</f>
        <v>55675</v>
      </c>
      <c r="E126" s="1">
        <f>54.3701171875</f>
        <v>54.3701171875</v>
      </c>
    </row>
    <row r="127" spans="1:5" x14ac:dyDescent="0.25">
      <c r="C127" s="1">
        <f>18947</f>
        <v>18947</v>
      </c>
      <c r="D127" s="1">
        <f>55704</f>
        <v>55704</v>
      </c>
      <c r="E127" s="1">
        <f>54.3984375</f>
        <v>54.3984375</v>
      </c>
    </row>
    <row r="128" spans="1:5" x14ac:dyDescent="0.25">
      <c r="C128" s="1">
        <f>19083</f>
        <v>19083</v>
      </c>
      <c r="D128" s="1">
        <f>55779</f>
        <v>55779</v>
      </c>
      <c r="E128" s="1">
        <f>54.4716796875</f>
        <v>54.4716796875</v>
      </c>
    </row>
    <row r="129" spans="3:5" x14ac:dyDescent="0.25">
      <c r="C129" s="1">
        <f>19228</f>
        <v>19228</v>
      </c>
      <c r="D129" s="1">
        <f>55800</f>
        <v>55800</v>
      </c>
      <c r="E129" s="1">
        <f>54.4921875</f>
        <v>54.4921875</v>
      </c>
    </row>
    <row r="130" spans="3:5" x14ac:dyDescent="0.25">
      <c r="C130" s="1">
        <f>19397</f>
        <v>19397</v>
      </c>
      <c r="D130" s="1">
        <f>55827</f>
        <v>55827</v>
      </c>
      <c r="E130" s="1">
        <f>54.5185546875</f>
        <v>54.5185546875</v>
      </c>
    </row>
    <row r="131" spans="3:5" x14ac:dyDescent="0.25">
      <c r="C131" s="1">
        <f>19537</f>
        <v>19537</v>
      </c>
      <c r="D131" s="1">
        <f>55847</f>
        <v>55847</v>
      </c>
      <c r="E131" s="1">
        <f>54.5380859375</f>
        <v>54.5380859375</v>
      </c>
    </row>
    <row r="132" spans="3:5" x14ac:dyDescent="0.25">
      <c r="C132" s="1">
        <f>19699</f>
        <v>19699</v>
      </c>
      <c r="D132" s="1">
        <f>55867</f>
        <v>55867</v>
      </c>
      <c r="E132" s="1">
        <f>54.5576171875</f>
        <v>54.5576171875</v>
      </c>
    </row>
    <row r="133" spans="3:5" x14ac:dyDescent="0.25">
      <c r="C133" s="1">
        <f>19845</f>
        <v>19845</v>
      </c>
      <c r="D133" s="1">
        <f>55895</f>
        <v>55895</v>
      </c>
      <c r="E133" s="1">
        <f>54.5849609375</f>
        <v>54.5849609375</v>
      </c>
    </row>
    <row r="134" spans="3:5" x14ac:dyDescent="0.25">
      <c r="C134" s="1">
        <f>20002</f>
        <v>20002</v>
      </c>
      <c r="D134" s="1">
        <f>55919</f>
        <v>55919</v>
      </c>
      <c r="E134" s="1">
        <f>54.6083984375</f>
        <v>54.6083984375</v>
      </c>
    </row>
    <row r="135" spans="3:5" x14ac:dyDescent="0.25">
      <c r="C135" s="1">
        <f>20159</f>
        <v>20159</v>
      </c>
      <c r="D135" s="1">
        <f>55943</f>
        <v>55943</v>
      </c>
      <c r="E135" s="1">
        <f>54.6318359375</f>
        <v>54.6318359375</v>
      </c>
    </row>
    <row r="136" spans="3:5" x14ac:dyDescent="0.25">
      <c r="C136" s="1">
        <f>20313</f>
        <v>20313</v>
      </c>
      <c r="D136" s="1">
        <f>55963</f>
        <v>55963</v>
      </c>
      <c r="E136" s="1">
        <f>54.6513671875</f>
        <v>54.6513671875</v>
      </c>
    </row>
    <row r="137" spans="3:5" x14ac:dyDescent="0.25">
      <c r="C137" s="1">
        <f>20466</f>
        <v>20466</v>
      </c>
      <c r="D137" s="1">
        <f>55987</f>
        <v>55987</v>
      </c>
      <c r="E137" s="1">
        <f>54.6748046875</f>
        <v>54.6748046875</v>
      </c>
    </row>
    <row r="138" spans="3:5" x14ac:dyDescent="0.25">
      <c r="C138" s="1">
        <f>20630</f>
        <v>20630</v>
      </c>
      <c r="D138" s="1">
        <f>56016</f>
        <v>56016</v>
      </c>
      <c r="E138" s="1">
        <f>54.703125</f>
        <v>54.703125</v>
      </c>
    </row>
    <row r="139" spans="3:5" x14ac:dyDescent="0.25">
      <c r="C139" s="1">
        <f>20779</f>
        <v>20779</v>
      </c>
      <c r="D139" s="1">
        <f>56039</f>
        <v>56039</v>
      </c>
      <c r="E139" s="1">
        <f>54.7255859375</f>
        <v>54.7255859375</v>
      </c>
    </row>
    <row r="140" spans="3:5" x14ac:dyDescent="0.25">
      <c r="C140" s="1">
        <f>20930</f>
        <v>20930</v>
      </c>
      <c r="D140" s="1">
        <f>56216</f>
        <v>56216</v>
      </c>
      <c r="E140" s="1">
        <f>54.8984375</f>
        <v>54.8984375</v>
      </c>
    </row>
    <row r="141" spans="3:5" x14ac:dyDescent="0.25">
      <c r="C141" s="1">
        <f>21069</f>
        <v>21069</v>
      </c>
      <c r="D141" s="1">
        <f>56527</f>
        <v>56527</v>
      </c>
      <c r="E141" s="1">
        <f>55.2021484375</f>
        <v>55.2021484375</v>
      </c>
    </row>
    <row r="142" spans="3:5" x14ac:dyDescent="0.25">
      <c r="C142" s="1">
        <f>21205</f>
        <v>21205</v>
      </c>
      <c r="D142" s="1">
        <f>56551</f>
        <v>56551</v>
      </c>
      <c r="E142" s="1">
        <f>55.2255859375</f>
        <v>55.2255859375</v>
      </c>
    </row>
    <row r="143" spans="3:5" x14ac:dyDescent="0.25">
      <c r="C143" s="1">
        <f>21371</f>
        <v>21371</v>
      </c>
      <c r="D143" s="1">
        <f>56691</f>
        <v>56691</v>
      </c>
      <c r="E143" s="1">
        <f>55.3623046875</f>
        <v>55.3623046875</v>
      </c>
    </row>
    <row r="144" spans="3:5" x14ac:dyDescent="0.25">
      <c r="C144" s="1">
        <f>21517</f>
        <v>21517</v>
      </c>
      <c r="D144" s="1">
        <f>56747</f>
        <v>56747</v>
      </c>
      <c r="E144" s="1">
        <f>55.4169921875</f>
        <v>55.4169921875</v>
      </c>
    </row>
    <row r="145" spans="3:5" x14ac:dyDescent="0.25">
      <c r="C145" s="1">
        <f>21681</f>
        <v>21681</v>
      </c>
      <c r="D145" s="1">
        <f>56783</f>
        <v>56783</v>
      </c>
      <c r="E145" s="1">
        <f>55.4521484375</f>
        <v>55.4521484375</v>
      </c>
    </row>
    <row r="146" spans="3:5" x14ac:dyDescent="0.25">
      <c r="C146" s="1">
        <f>21818</f>
        <v>21818</v>
      </c>
      <c r="D146" s="1">
        <f>56823</f>
        <v>56823</v>
      </c>
      <c r="E146" s="1">
        <f>55.4912109375</f>
        <v>55.4912109375</v>
      </c>
    </row>
    <row r="147" spans="3:5" x14ac:dyDescent="0.25">
      <c r="C147" s="1">
        <f>21966</f>
        <v>21966</v>
      </c>
      <c r="D147" s="1">
        <f>56847</f>
        <v>56847</v>
      </c>
      <c r="E147" s="1">
        <f>55.5146484375</f>
        <v>55.5146484375</v>
      </c>
    </row>
    <row r="148" spans="3:5" x14ac:dyDescent="0.25">
      <c r="C148" s="1">
        <f>22108</f>
        <v>22108</v>
      </c>
      <c r="D148" s="1">
        <f>56867</f>
        <v>56867</v>
      </c>
      <c r="E148" s="1">
        <f>55.5341796875</f>
        <v>55.5341796875</v>
      </c>
    </row>
    <row r="149" spans="3:5" x14ac:dyDescent="0.25">
      <c r="C149" s="1">
        <f>22259</f>
        <v>22259</v>
      </c>
      <c r="D149" s="1">
        <f>56887</f>
        <v>56887</v>
      </c>
      <c r="E149" s="1">
        <f>55.5537109375</f>
        <v>55.5537109375</v>
      </c>
    </row>
    <row r="150" spans="3:5" x14ac:dyDescent="0.25">
      <c r="C150" s="1">
        <f>22410</f>
        <v>22410</v>
      </c>
      <c r="D150" s="1">
        <f>56903</f>
        <v>56903</v>
      </c>
      <c r="E150" s="1">
        <f>55.5693359375</f>
        <v>55.5693359375</v>
      </c>
    </row>
    <row r="151" spans="3:5" x14ac:dyDescent="0.25">
      <c r="C151" s="1">
        <f>22582</f>
        <v>22582</v>
      </c>
      <c r="D151" s="1">
        <f>56931</f>
        <v>56931</v>
      </c>
      <c r="E151" s="1">
        <f>55.5966796875</f>
        <v>55.5966796875</v>
      </c>
    </row>
    <row r="152" spans="3:5" x14ac:dyDescent="0.25">
      <c r="C152" s="1">
        <f>22720</f>
        <v>22720</v>
      </c>
      <c r="D152" s="1">
        <f>56943</f>
        <v>56943</v>
      </c>
      <c r="E152" s="1">
        <f>55.6083984375</f>
        <v>55.6083984375</v>
      </c>
    </row>
    <row r="153" spans="3:5" x14ac:dyDescent="0.25">
      <c r="C153" s="1">
        <f>22888</f>
        <v>22888</v>
      </c>
      <c r="D153" s="1">
        <f>56943</f>
        <v>56943</v>
      </c>
      <c r="E153" s="1">
        <f>55.6083984375</f>
        <v>55.6083984375</v>
      </c>
    </row>
    <row r="154" spans="3:5" x14ac:dyDescent="0.25">
      <c r="C154" s="1">
        <f>23036</f>
        <v>23036</v>
      </c>
      <c r="D154" s="1">
        <f>56943</f>
        <v>56943</v>
      </c>
      <c r="E154" s="1">
        <f>55.6083984375</f>
        <v>55.6083984375</v>
      </c>
    </row>
    <row r="155" spans="3:5" x14ac:dyDescent="0.25">
      <c r="C155" s="1">
        <f>23177</f>
        <v>23177</v>
      </c>
      <c r="D155" s="1">
        <f>56947</f>
        <v>56947</v>
      </c>
      <c r="E155" s="1">
        <f>55.6123046875</f>
        <v>55.6123046875</v>
      </c>
    </row>
    <row r="156" spans="3:5" x14ac:dyDescent="0.25">
      <c r="C156" s="1">
        <f>23335</f>
        <v>23335</v>
      </c>
      <c r="D156" s="1">
        <f>56947</f>
        <v>56947</v>
      </c>
      <c r="E156" s="1">
        <f>55.6123046875</f>
        <v>55.6123046875</v>
      </c>
    </row>
    <row r="157" spans="3:5" x14ac:dyDescent="0.25">
      <c r="C157" s="1">
        <f>23505</f>
        <v>23505</v>
      </c>
      <c r="D157" s="1">
        <f>56948</f>
        <v>56948</v>
      </c>
      <c r="E157" s="1">
        <f>55.61328125</f>
        <v>55.61328125</v>
      </c>
    </row>
    <row r="158" spans="3:5" x14ac:dyDescent="0.25">
      <c r="C158" s="1">
        <f>23662</f>
        <v>23662</v>
      </c>
      <c r="D158" s="1">
        <f>56951</f>
        <v>56951</v>
      </c>
      <c r="E158" s="1">
        <f>55.6162109375</f>
        <v>55.6162109375</v>
      </c>
    </row>
    <row r="159" spans="3:5" x14ac:dyDescent="0.25">
      <c r="C159" s="1">
        <f>23806</f>
        <v>23806</v>
      </c>
      <c r="D159" s="1">
        <f>57007</f>
        <v>57007</v>
      </c>
      <c r="E159" s="1">
        <f>55.6708984375</f>
        <v>55.6708984375</v>
      </c>
    </row>
    <row r="160" spans="3:5" x14ac:dyDescent="0.25">
      <c r="C160" s="1">
        <f>23942</f>
        <v>23942</v>
      </c>
      <c r="D160" s="1">
        <f>57251</f>
        <v>57251</v>
      </c>
      <c r="E160" s="1">
        <f>55.9091796875</f>
        <v>55.9091796875</v>
      </c>
    </row>
    <row r="161" spans="3:5" x14ac:dyDescent="0.25">
      <c r="C161" s="1">
        <f>24103</f>
        <v>24103</v>
      </c>
      <c r="D161" s="1">
        <f>57384</f>
        <v>57384</v>
      </c>
      <c r="E161" s="1">
        <f>56.0390625</f>
        <v>56.0390625</v>
      </c>
    </row>
    <row r="162" spans="3:5" x14ac:dyDescent="0.25">
      <c r="C162" s="1">
        <f>24271</f>
        <v>24271</v>
      </c>
      <c r="D162" s="1">
        <f>57411</f>
        <v>57411</v>
      </c>
      <c r="E162" s="1">
        <f>56.0654296875</f>
        <v>56.0654296875</v>
      </c>
    </row>
    <row r="163" spans="3:5" x14ac:dyDescent="0.25">
      <c r="C163" s="1">
        <f>24419</f>
        <v>24419</v>
      </c>
      <c r="D163" s="1">
        <f>57411</f>
        <v>57411</v>
      </c>
      <c r="E163" s="1">
        <f>56.0654296875</f>
        <v>56.0654296875</v>
      </c>
    </row>
    <row r="164" spans="3:5" x14ac:dyDescent="0.25">
      <c r="C164" s="1">
        <f>24574</f>
        <v>24574</v>
      </c>
      <c r="D164" s="1">
        <f>57335</f>
        <v>57335</v>
      </c>
      <c r="E164" s="1">
        <f>55.9912109375</f>
        <v>55.9912109375</v>
      </c>
    </row>
    <row r="165" spans="3:5" x14ac:dyDescent="0.25">
      <c r="C165" s="1">
        <f>24709</f>
        <v>24709</v>
      </c>
      <c r="D165" s="1">
        <f t="shared" ref="D165:D178" si="8">57351</f>
        <v>57351</v>
      </c>
      <c r="E165" s="1">
        <f t="shared" ref="E165:E178" si="9">56.0068359375</f>
        <v>56.0068359375</v>
      </c>
    </row>
    <row r="166" spans="3:5" x14ac:dyDescent="0.25">
      <c r="C166" s="1">
        <f>24847</f>
        <v>24847</v>
      </c>
      <c r="D166" s="1">
        <f t="shared" si="8"/>
        <v>57351</v>
      </c>
      <c r="E166" s="1">
        <f t="shared" si="9"/>
        <v>56.0068359375</v>
      </c>
    </row>
    <row r="167" spans="3:5" x14ac:dyDescent="0.25">
      <c r="C167" s="1">
        <f>24993</f>
        <v>24993</v>
      </c>
      <c r="D167" s="1">
        <f t="shared" si="8"/>
        <v>57351</v>
      </c>
      <c r="E167" s="1">
        <f t="shared" si="9"/>
        <v>56.0068359375</v>
      </c>
    </row>
    <row r="168" spans="3:5" x14ac:dyDescent="0.25">
      <c r="C168" s="1">
        <f>25128</f>
        <v>25128</v>
      </c>
      <c r="D168" s="1">
        <f t="shared" si="8"/>
        <v>57351</v>
      </c>
      <c r="E168" s="1">
        <f t="shared" si="9"/>
        <v>56.0068359375</v>
      </c>
    </row>
    <row r="169" spans="3:5" x14ac:dyDescent="0.25">
      <c r="C169" s="1">
        <f>25269</f>
        <v>25269</v>
      </c>
      <c r="D169" s="1">
        <f t="shared" si="8"/>
        <v>57351</v>
      </c>
      <c r="E169" s="1">
        <f t="shared" si="9"/>
        <v>56.0068359375</v>
      </c>
    </row>
    <row r="170" spans="3:5" x14ac:dyDescent="0.25">
      <c r="C170" s="1">
        <f>25410</f>
        <v>25410</v>
      </c>
      <c r="D170" s="1">
        <f t="shared" si="8"/>
        <v>57351</v>
      </c>
      <c r="E170" s="1">
        <f t="shared" si="9"/>
        <v>56.0068359375</v>
      </c>
    </row>
    <row r="171" spans="3:5" x14ac:dyDescent="0.25">
      <c r="C171" s="1">
        <f>25587</f>
        <v>25587</v>
      </c>
      <c r="D171" s="1">
        <f t="shared" si="8"/>
        <v>57351</v>
      </c>
      <c r="E171" s="1">
        <f t="shared" si="9"/>
        <v>56.0068359375</v>
      </c>
    </row>
    <row r="172" spans="3:5" x14ac:dyDescent="0.25">
      <c r="C172" s="1">
        <f>25809</f>
        <v>25809</v>
      </c>
      <c r="D172" s="1">
        <f t="shared" si="8"/>
        <v>57351</v>
      </c>
      <c r="E172" s="1">
        <f t="shared" si="9"/>
        <v>56.0068359375</v>
      </c>
    </row>
    <row r="173" spans="3:5" x14ac:dyDescent="0.25">
      <c r="C173" s="1">
        <f>26033</f>
        <v>26033</v>
      </c>
      <c r="D173" s="1">
        <f t="shared" si="8"/>
        <v>57351</v>
      </c>
      <c r="E173" s="1">
        <f t="shared" si="9"/>
        <v>56.0068359375</v>
      </c>
    </row>
    <row r="174" spans="3:5" x14ac:dyDescent="0.25">
      <c r="C174" s="1">
        <f>26172</f>
        <v>26172</v>
      </c>
      <c r="D174" s="1">
        <f t="shared" si="8"/>
        <v>57351</v>
      </c>
      <c r="E174" s="1">
        <f t="shared" si="9"/>
        <v>56.0068359375</v>
      </c>
    </row>
    <row r="175" spans="3:5" x14ac:dyDescent="0.25">
      <c r="C175" s="1">
        <f>26316</f>
        <v>26316</v>
      </c>
      <c r="D175" s="1">
        <f t="shared" si="8"/>
        <v>57351</v>
      </c>
      <c r="E175" s="1">
        <f t="shared" si="9"/>
        <v>56.0068359375</v>
      </c>
    </row>
    <row r="176" spans="3:5" x14ac:dyDescent="0.25">
      <c r="C176" s="1">
        <f>26470</f>
        <v>26470</v>
      </c>
      <c r="D176" s="1">
        <f t="shared" si="8"/>
        <v>57351</v>
      </c>
      <c r="E176" s="1">
        <f t="shared" si="9"/>
        <v>56.0068359375</v>
      </c>
    </row>
    <row r="177" spans="3:5" x14ac:dyDescent="0.25">
      <c r="C177" s="1">
        <f>26604</f>
        <v>26604</v>
      </c>
      <c r="D177" s="1">
        <f t="shared" si="8"/>
        <v>57351</v>
      </c>
      <c r="E177" s="1">
        <f t="shared" si="9"/>
        <v>56.0068359375</v>
      </c>
    </row>
    <row r="178" spans="3:5" x14ac:dyDescent="0.25">
      <c r="C178" s="1">
        <f>26739</f>
        <v>26739</v>
      </c>
      <c r="D178" s="1">
        <f t="shared" si="8"/>
        <v>57351</v>
      </c>
      <c r="E178" s="1">
        <f t="shared" si="9"/>
        <v>56.0068359375</v>
      </c>
    </row>
    <row r="179" spans="3:5" x14ac:dyDescent="0.25">
      <c r="C179" s="1">
        <f>26891</f>
        <v>26891</v>
      </c>
      <c r="D179" s="1">
        <f>57355</f>
        <v>57355</v>
      </c>
      <c r="E179" s="1">
        <f>56.0107421875</f>
        <v>56.0107421875</v>
      </c>
    </row>
    <row r="180" spans="3:5" x14ac:dyDescent="0.25">
      <c r="C180" s="1">
        <f>27075</f>
        <v>27075</v>
      </c>
      <c r="D180" s="1">
        <f>57443</f>
        <v>57443</v>
      </c>
      <c r="E180" s="1">
        <f>56.0966796875</f>
        <v>56.0966796875</v>
      </c>
    </row>
    <row r="181" spans="3:5" x14ac:dyDescent="0.25">
      <c r="C181" s="1">
        <f>27211</f>
        <v>27211</v>
      </c>
      <c r="D181" s="1">
        <f>57567</f>
        <v>57567</v>
      </c>
      <c r="E181" s="1">
        <f>56.2177734375</f>
        <v>56.2177734375</v>
      </c>
    </row>
    <row r="182" spans="3:5" x14ac:dyDescent="0.25">
      <c r="C182" s="1">
        <f>27350</f>
        <v>27350</v>
      </c>
      <c r="D182" s="1">
        <f>57568</f>
        <v>57568</v>
      </c>
      <c r="E182" s="1">
        <f>56.21875</f>
        <v>56.21875</v>
      </c>
    </row>
    <row r="183" spans="3:5" x14ac:dyDescent="0.25">
      <c r="C183" s="1">
        <f>27485</f>
        <v>27485</v>
      </c>
      <c r="D183" s="1">
        <f>57567</f>
        <v>57567</v>
      </c>
      <c r="E183" s="1">
        <f>56.2177734375</f>
        <v>56.2177734375</v>
      </c>
    </row>
    <row r="184" spans="3:5" x14ac:dyDescent="0.25">
      <c r="C184" s="1">
        <f>27626</f>
        <v>27626</v>
      </c>
      <c r="D184" s="1">
        <f>57568</f>
        <v>57568</v>
      </c>
      <c r="E184" s="1">
        <f>56.21875</f>
        <v>56.21875</v>
      </c>
    </row>
    <row r="185" spans="3:5" x14ac:dyDescent="0.25">
      <c r="C185" s="1">
        <f>27802</f>
        <v>27802</v>
      </c>
      <c r="D185" s="1">
        <f t="shared" ref="D185:D196" si="10">57567</f>
        <v>57567</v>
      </c>
      <c r="E185" s="1">
        <f t="shared" ref="E185:E196" si="11">56.2177734375</f>
        <v>56.2177734375</v>
      </c>
    </row>
    <row r="186" spans="3:5" x14ac:dyDescent="0.25">
      <c r="C186" s="1">
        <f>27937</f>
        <v>27937</v>
      </c>
      <c r="D186" s="1">
        <f t="shared" si="10"/>
        <v>57567</v>
      </c>
      <c r="E186" s="1">
        <f t="shared" si="11"/>
        <v>56.2177734375</v>
      </c>
    </row>
    <row r="187" spans="3:5" x14ac:dyDescent="0.25">
      <c r="C187" s="1">
        <f>28087</f>
        <v>28087</v>
      </c>
      <c r="D187" s="1">
        <f t="shared" si="10"/>
        <v>57567</v>
      </c>
      <c r="E187" s="1">
        <f t="shared" si="11"/>
        <v>56.2177734375</v>
      </c>
    </row>
    <row r="188" spans="3:5" x14ac:dyDescent="0.25">
      <c r="C188" s="1">
        <f>28232</f>
        <v>28232</v>
      </c>
      <c r="D188" s="1">
        <f t="shared" si="10"/>
        <v>57567</v>
      </c>
      <c r="E188" s="1">
        <f t="shared" si="11"/>
        <v>56.2177734375</v>
      </c>
    </row>
    <row r="189" spans="3:5" x14ac:dyDescent="0.25">
      <c r="C189" s="1">
        <f>28383</f>
        <v>28383</v>
      </c>
      <c r="D189" s="1">
        <f t="shared" si="10"/>
        <v>57567</v>
      </c>
      <c r="E189" s="1">
        <f t="shared" si="11"/>
        <v>56.2177734375</v>
      </c>
    </row>
    <row r="190" spans="3:5" x14ac:dyDescent="0.25">
      <c r="C190" s="1">
        <f>28520</f>
        <v>28520</v>
      </c>
      <c r="D190" s="1">
        <f t="shared" si="10"/>
        <v>57567</v>
      </c>
      <c r="E190" s="1">
        <f t="shared" si="11"/>
        <v>56.2177734375</v>
      </c>
    </row>
    <row r="191" spans="3:5" x14ac:dyDescent="0.25">
      <c r="C191" s="1">
        <f>28656</f>
        <v>28656</v>
      </c>
      <c r="D191" s="1">
        <f t="shared" si="10"/>
        <v>57567</v>
      </c>
      <c r="E191" s="1">
        <f t="shared" si="11"/>
        <v>56.2177734375</v>
      </c>
    </row>
    <row r="192" spans="3:5" x14ac:dyDescent="0.25">
      <c r="C192" s="1">
        <f>28799</f>
        <v>28799</v>
      </c>
      <c r="D192" s="1">
        <f t="shared" si="10"/>
        <v>57567</v>
      </c>
      <c r="E192" s="1">
        <f t="shared" si="11"/>
        <v>56.2177734375</v>
      </c>
    </row>
    <row r="193" spans="3:5" x14ac:dyDescent="0.25">
      <c r="C193" s="1">
        <f>28933</f>
        <v>28933</v>
      </c>
      <c r="D193" s="1">
        <f t="shared" si="10"/>
        <v>57567</v>
      </c>
      <c r="E193" s="1">
        <f t="shared" si="11"/>
        <v>56.2177734375</v>
      </c>
    </row>
    <row r="194" spans="3:5" x14ac:dyDescent="0.25">
      <c r="C194" s="1">
        <f>29077</f>
        <v>29077</v>
      </c>
      <c r="D194" s="1">
        <f t="shared" si="10"/>
        <v>57567</v>
      </c>
      <c r="E194" s="1">
        <f t="shared" si="11"/>
        <v>56.2177734375</v>
      </c>
    </row>
    <row r="195" spans="3:5" x14ac:dyDescent="0.25">
      <c r="C195" s="1">
        <f>29233</f>
        <v>29233</v>
      </c>
      <c r="D195" s="1">
        <f t="shared" si="10"/>
        <v>57567</v>
      </c>
      <c r="E195" s="1">
        <f t="shared" si="11"/>
        <v>56.2177734375</v>
      </c>
    </row>
    <row r="196" spans="3:5" x14ac:dyDescent="0.25">
      <c r="C196" s="1">
        <f>29362</f>
        <v>29362</v>
      </c>
      <c r="D196" s="1">
        <f t="shared" si="10"/>
        <v>57567</v>
      </c>
      <c r="E196" s="1">
        <f t="shared" si="11"/>
        <v>56.2177734375</v>
      </c>
    </row>
    <row r="197" spans="3:5" x14ac:dyDescent="0.25">
      <c r="C197" s="1">
        <f>29569</f>
        <v>29569</v>
      </c>
      <c r="D197" s="1">
        <f>57568</f>
        <v>57568</v>
      </c>
      <c r="E197" s="1">
        <f>56.21875</f>
        <v>56.21875</v>
      </c>
    </row>
    <row r="198" spans="3:5" x14ac:dyDescent="0.25">
      <c r="C198" s="1">
        <f>29703</f>
        <v>29703</v>
      </c>
      <c r="D198" s="1">
        <f>57607</f>
        <v>57607</v>
      </c>
      <c r="E198" s="1">
        <f>56.2568359375</f>
        <v>56.2568359375</v>
      </c>
    </row>
    <row r="199" spans="3:5" x14ac:dyDescent="0.25">
      <c r="C199" s="1">
        <f>29847</f>
        <v>29847</v>
      </c>
      <c r="D199" s="1">
        <f>57624</f>
        <v>57624</v>
      </c>
      <c r="E199" s="1">
        <f>56.2734375</f>
        <v>56.2734375</v>
      </c>
    </row>
    <row r="200" spans="3:5" x14ac:dyDescent="0.25">
      <c r="C200" s="1">
        <f>30021</f>
        <v>30021</v>
      </c>
      <c r="D200" s="1">
        <f>57647</f>
        <v>57647</v>
      </c>
      <c r="E200" s="1">
        <f>56.2958984375</f>
        <v>56.2958984375</v>
      </c>
    </row>
    <row r="201" spans="3:5" x14ac:dyDescent="0.25">
      <c r="C201" s="1">
        <f>30173</f>
        <v>30173</v>
      </c>
      <c r="D201" s="1">
        <f>57647</f>
        <v>57647</v>
      </c>
      <c r="E201" s="1">
        <f>56.2958984375</f>
        <v>56.2958984375</v>
      </c>
    </row>
    <row r="202" spans="3:5" x14ac:dyDescent="0.25">
      <c r="C202" s="1">
        <f>30349</f>
        <v>30349</v>
      </c>
      <c r="D202" s="1">
        <f>57679</f>
        <v>57679</v>
      </c>
      <c r="E202" s="1">
        <f>56.3271484375</f>
        <v>56.3271484375</v>
      </c>
    </row>
    <row r="203" spans="3:5" x14ac:dyDescent="0.25">
      <c r="C203" s="1">
        <f>30502</f>
        <v>30502</v>
      </c>
      <c r="D203" s="1">
        <f>57705</f>
        <v>57705</v>
      </c>
      <c r="E203" s="1">
        <f>56.3525390625</f>
        <v>56.3525390625</v>
      </c>
    </row>
    <row r="204" spans="3:5" x14ac:dyDescent="0.25">
      <c r="C204" s="1">
        <f>30646</f>
        <v>30646</v>
      </c>
      <c r="D204" s="1">
        <f>57705</f>
        <v>57705</v>
      </c>
      <c r="E204" s="1">
        <f>56.3525390625</f>
        <v>56.3525390625</v>
      </c>
    </row>
    <row r="205" spans="3:5" x14ac:dyDescent="0.25">
      <c r="C205" s="1">
        <f>30798</f>
        <v>30798</v>
      </c>
      <c r="D205" s="1">
        <f>57705</f>
        <v>57705</v>
      </c>
      <c r="E205" s="1">
        <f>56.3525390625</f>
        <v>56.3525390625</v>
      </c>
    </row>
    <row r="206" spans="3:5" x14ac:dyDescent="0.25">
      <c r="C206" s="1">
        <f>30949</f>
        <v>30949</v>
      </c>
      <c r="D206" s="1">
        <f>57706</f>
        <v>57706</v>
      </c>
      <c r="E206" s="1">
        <f>56.353515625</f>
        <v>56.353515625</v>
      </c>
    </row>
    <row r="207" spans="3:5" x14ac:dyDescent="0.25">
      <c r="C207" s="1">
        <f>31133</f>
        <v>31133</v>
      </c>
      <c r="D207" s="1">
        <f>57705</f>
        <v>57705</v>
      </c>
      <c r="E207" s="1">
        <f>56.3525390625</f>
        <v>56.3525390625</v>
      </c>
    </row>
    <row r="208" spans="3:5" x14ac:dyDescent="0.25">
      <c r="C208" s="1">
        <f>31294</f>
        <v>31294</v>
      </c>
      <c r="D208" s="1">
        <f>57705</f>
        <v>57705</v>
      </c>
      <c r="E208" s="1">
        <f>56.3525390625</f>
        <v>56.3525390625</v>
      </c>
    </row>
    <row r="209" spans="3:5" x14ac:dyDescent="0.25">
      <c r="C209" s="1">
        <f>31450</f>
        <v>31450</v>
      </c>
      <c r="D209" s="1">
        <f>57705</f>
        <v>57705</v>
      </c>
      <c r="E209" s="1">
        <f>56.3525390625</f>
        <v>56.3525390625</v>
      </c>
    </row>
    <row r="210" spans="3:5" x14ac:dyDescent="0.25">
      <c r="C210" s="1">
        <f>31594</f>
        <v>31594</v>
      </c>
      <c r="D210" s="1">
        <f>57705</f>
        <v>57705</v>
      </c>
      <c r="E210" s="1">
        <f>56.3525390625</f>
        <v>56.3525390625</v>
      </c>
    </row>
    <row r="211" spans="3:5" x14ac:dyDescent="0.25">
      <c r="C211" s="1">
        <f>31752</f>
        <v>31752</v>
      </c>
      <c r="D211" s="1">
        <f>57705</f>
        <v>57705</v>
      </c>
      <c r="E211" s="1">
        <f>56.3525390625</f>
        <v>56.3525390625</v>
      </c>
    </row>
    <row r="212" spans="3:5" x14ac:dyDescent="0.25">
      <c r="C212" s="1">
        <f>31894</f>
        <v>31894</v>
      </c>
      <c r="D212" s="1">
        <f>57709</f>
        <v>57709</v>
      </c>
      <c r="E212" s="1">
        <f>56.3564453125</f>
        <v>56.3564453125</v>
      </c>
    </row>
    <row r="213" spans="3:5" x14ac:dyDescent="0.25">
      <c r="C213" s="1">
        <f>32043</f>
        <v>32043</v>
      </c>
      <c r="D213" s="1">
        <f>57709</f>
        <v>57709</v>
      </c>
      <c r="E213" s="1">
        <f>56.3564453125</f>
        <v>56.3564453125</v>
      </c>
    </row>
    <row r="214" spans="3:5" x14ac:dyDescent="0.25">
      <c r="C214" s="1">
        <f>32201</f>
        <v>32201</v>
      </c>
      <c r="D214" s="1">
        <f>57709</f>
        <v>57709</v>
      </c>
      <c r="E214" s="1">
        <f>56.3564453125</f>
        <v>56.3564453125</v>
      </c>
    </row>
    <row r="215" spans="3:5" x14ac:dyDescent="0.25">
      <c r="C215" s="1">
        <f>32367</f>
        <v>32367</v>
      </c>
      <c r="D215" s="1">
        <f>57709</f>
        <v>57709</v>
      </c>
      <c r="E215" s="1">
        <f>56.3564453125</f>
        <v>56.3564453125</v>
      </c>
    </row>
    <row r="216" spans="3:5" x14ac:dyDescent="0.25">
      <c r="C216" s="1">
        <f>32517</f>
        <v>32517</v>
      </c>
      <c r="D216" s="1">
        <f>57709</f>
        <v>57709</v>
      </c>
      <c r="E216" s="1">
        <f>56.3564453125</f>
        <v>56.3564453125</v>
      </c>
    </row>
    <row r="217" spans="3:5" x14ac:dyDescent="0.25">
      <c r="C217" s="1">
        <f>32675</f>
        <v>32675</v>
      </c>
      <c r="D217" s="1">
        <f>57710</f>
        <v>57710</v>
      </c>
      <c r="E217" s="1">
        <f>56.357421875</f>
        <v>56.357421875</v>
      </c>
    </row>
    <row r="218" spans="3:5" x14ac:dyDescent="0.25">
      <c r="C218" s="1">
        <f>32830</f>
        <v>32830</v>
      </c>
      <c r="D218" s="1">
        <f>57729</f>
        <v>57729</v>
      </c>
      <c r="E218" s="1">
        <f>56.3759765625</f>
        <v>56.3759765625</v>
      </c>
    </row>
    <row r="219" spans="3:5" x14ac:dyDescent="0.25">
      <c r="C219" s="1">
        <f>33004</f>
        <v>33004</v>
      </c>
      <c r="D219" s="1">
        <f>57802</f>
        <v>57802</v>
      </c>
      <c r="E219" s="1">
        <f>56.447265625</f>
        <v>56.447265625</v>
      </c>
    </row>
    <row r="220" spans="3:5" x14ac:dyDescent="0.25">
      <c r="C220" s="1">
        <f>33155</f>
        <v>33155</v>
      </c>
      <c r="D220" s="1">
        <f>57841</f>
        <v>57841</v>
      </c>
      <c r="E220" s="1">
        <f>56.4853515625</f>
        <v>56.4853515625</v>
      </c>
    </row>
    <row r="221" spans="3:5" x14ac:dyDescent="0.25">
      <c r="C221" s="1">
        <f>33300</f>
        <v>33300</v>
      </c>
      <c r="D221" s="1">
        <f>57841</f>
        <v>57841</v>
      </c>
      <c r="E221" s="1">
        <f>56.4853515625</f>
        <v>56.4853515625</v>
      </c>
    </row>
    <row r="222" spans="3:5" x14ac:dyDescent="0.25">
      <c r="C222" s="1">
        <f>33464</f>
        <v>33464</v>
      </c>
      <c r="D222" s="1">
        <f>57845</f>
        <v>57845</v>
      </c>
      <c r="E222" s="1">
        <f>56.4892578125</f>
        <v>56.4892578125</v>
      </c>
    </row>
    <row r="223" spans="3:5" x14ac:dyDescent="0.25">
      <c r="C223" s="1">
        <f>33603</f>
        <v>33603</v>
      </c>
      <c r="D223" s="1">
        <f>57885</f>
        <v>57885</v>
      </c>
      <c r="E223" s="1">
        <f>56.5283203125</f>
        <v>56.5283203125</v>
      </c>
    </row>
    <row r="224" spans="3:5" x14ac:dyDescent="0.25">
      <c r="C224" s="1">
        <f>33758</f>
        <v>33758</v>
      </c>
      <c r="D224" s="1">
        <f>57885</f>
        <v>57885</v>
      </c>
      <c r="E224" s="1">
        <f>56.5283203125</f>
        <v>56.5283203125</v>
      </c>
    </row>
    <row r="225" spans="3:5" x14ac:dyDescent="0.25">
      <c r="C225" s="1">
        <f>33899</f>
        <v>33899</v>
      </c>
      <c r="D225" s="1">
        <f>57885</f>
        <v>57885</v>
      </c>
      <c r="E225" s="1">
        <f>56.5283203125</f>
        <v>56.5283203125</v>
      </c>
    </row>
    <row r="226" spans="3:5" x14ac:dyDescent="0.25">
      <c r="C226" s="1">
        <f>34052</f>
        <v>34052</v>
      </c>
      <c r="D226" s="1">
        <f>57886</f>
        <v>57886</v>
      </c>
      <c r="E226" s="1">
        <f>56.529296875</f>
        <v>56.529296875</v>
      </c>
    </row>
    <row r="227" spans="3:5" x14ac:dyDescent="0.25">
      <c r="C227" s="1">
        <f>34187</f>
        <v>34187</v>
      </c>
      <c r="D227" s="1">
        <f>57885</f>
        <v>57885</v>
      </c>
      <c r="E227" s="1">
        <f>56.5283203125</f>
        <v>56.5283203125</v>
      </c>
    </row>
    <row r="228" spans="3:5" x14ac:dyDescent="0.25">
      <c r="C228" s="1">
        <f>34337</f>
        <v>34337</v>
      </c>
      <c r="D228" s="1">
        <f>57886</f>
        <v>57886</v>
      </c>
      <c r="E228" s="1">
        <f>56.529296875</f>
        <v>56.529296875</v>
      </c>
    </row>
    <row r="229" spans="3:5" x14ac:dyDescent="0.25">
      <c r="C229" s="1">
        <f>34466</f>
        <v>34466</v>
      </c>
      <c r="D229" s="1">
        <f>57885</f>
        <v>57885</v>
      </c>
      <c r="E229" s="1">
        <f>56.5283203125</f>
        <v>56.5283203125</v>
      </c>
    </row>
    <row r="230" spans="3:5" x14ac:dyDescent="0.25">
      <c r="C230" s="1">
        <f>34607</f>
        <v>34607</v>
      </c>
      <c r="D230" s="1">
        <f>57886</f>
        <v>57886</v>
      </c>
      <c r="E230" s="1">
        <f>56.529296875</f>
        <v>56.529296875</v>
      </c>
    </row>
    <row r="231" spans="3:5" x14ac:dyDescent="0.25">
      <c r="C231" s="1">
        <f>34757</f>
        <v>34757</v>
      </c>
      <c r="D231" s="1">
        <f>57885</f>
        <v>57885</v>
      </c>
      <c r="E231" s="1">
        <f>56.5283203125</f>
        <v>56.5283203125</v>
      </c>
    </row>
    <row r="232" spans="3:5" x14ac:dyDescent="0.25">
      <c r="C232" s="1">
        <f>34894</f>
        <v>34894</v>
      </c>
      <c r="D232" s="1">
        <f>57886</f>
        <v>57886</v>
      </c>
      <c r="E232" s="1">
        <f>56.529296875</f>
        <v>56.529296875</v>
      </c>
    </row>
    <row r="233" spans="3:5" x14ac:dyDescent="0.25">
      <c r="C233" s="1">
        <f>35027</f>
        <v>35027</v>
      </c>
      <c r="D233" s="1">
        <f>57885</f>
        <v>57885</v>
      </c>
      <c r="E233" s="1">
        <f>56.5283203125</f>
        <v>56.5283203125</v>
      </c>
    </row>
    <row r="234" spans="3:5" x14ac:dyDescent="0.25">
      <c r="C234" s="1">
        <f>35163</f>
        <v>35163</v>
      </c>
      <c r="D234" s="1">
        <f>57886</f>
        <v>57886</v>
      </c>
      <c r="E234" s="1">
        <f>56.529296875</f>
        <v>56.529296875</v>
      </c>
    </row>
    <row r="235" spans="3:5" x14ac:dyDescent="0.25">
      <c r="C235" s="1">
        <f>35298</f>
        <v>35298</v>
      </c>
      <c r="D235" s="1">
        <f>57885</f>
        <v>57885</v>
      </c>
      <c r="E235" s="1">
        <f>56.5283203125</f>
        <v>56.5283203125</v>
      </c>
    </row>
    <row r="236" spans="3:5" x14ac:dyDescent="0.25">
      <c r="C236" s="1">
        <f>35434</f>
        <v>35434</v>
      </c>
      <c r="D236" s="1">
        <f>57885</f>
        <v>57885</v>
      </c>
      <c r="E236" s="1">
        <f>56.5283203125</f>
        <v>56.5283203125</v>
      </c>
    </row>
  </sheetData>
  <pageMargins left="0.75" right="0.75" top="1" bottom="1" header="0.5" footer="0.5"/>
  <pageSetup paperSize="9" orientation="portrait"/>
  <headerFooter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Grafiek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Nicolas Quartier</cp:lastModifiedBy>
  <cp:lastPrinted>2016-01-08T15:46:55Z</cp:lastPrinted>
  <dcterms:created xsi:type="dcterms:W3CDTF">2016-01-08T15:46:55Z</dcterms:created>
  <dcterms:modified xsi:type="dcterms:W3CDTF">2016-01-08T15:42:28Z</dcterms:modified>
</cp:coreProperties>
</file>