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icol\Dropbox\School\Masterproef\Metingen\Android\Low-end\Xamarin\"/>
    </mc:Choice>
  </mc:AlternateContent>
  <bookViews>
    <workbookView xWindow="240" yWindow="96" windowWidth="11100" windowHeight="6708" activeTab="1"/>
  </bookViews>
  <sheets>
    <sheet name="Grafiek" sheetId="1" r:id="rId1"/>
    <sheet name="Sheet1" sheetId="2" r:id="rId2"/>
  </sheets>
  <calcPr calcId="152511"/>
</workbook>
</file>

<file path=xl/calcChain.xml><?xml version="1.0" encoding="utf-8"?>
<calcChain xmlns="http://schemas.openxmlformats.org/spreadsheetml/2006/main">
  <c r="J13" i="2" l="1"/>
  <c r="H13" i="2"/>
  <c r="E391" i="2"/>
  <c r="D391" i="2"/>
  <c r="C391" i="2"/>
  <c r="E390" i="2"/>
  <c r="D390" i="2"/>
  <c r="C390" i="2"/>
  <c r="E389" i="2"/>
  <c r="D389" i="2"/>
  <c r="C389" i="2"/>
  <c r="E388" i="2"/>
  <c r="D388" i="2"/>
  <c r="C388" i="2"/>
  <c r="E387" i="2"/>
  <c r="D387" i="2"/>
  <c r="C387" i="2"/>
  <c r="E386" i="2"/>
  <c r="D386" i="2"/>
  <c r="C386" i="2"/>
  <c r="E385" i="2"/>
  <c r="D385" i="2"/>
  <c r="C385" i="2"/>
  <c r="E384" i="2"/>
  <c r="D384" i="2"/>
  <c r="C384" i="2"/>
  <c r="E383" i="2"/>
  <c r="D383" i="2"/>
  <c r="C383" i="2"/>
  <c r="E382" i="2"/>
  <c r="D382" i="2"/>
  <c r="C382" i="2"/>
  <c r="E381" i="2"/>
  <c r="D381" i="2"/>
  <c r="C381" i="2"/>
  <c r="E380" i="2"/>
  <c r="D380" i="2"/>
  <c r="C380" i="2"/>
  <c r="E379" i="2"/>
  <c r="D379" i="2"/>
  <c r="C379" i="2"/>
  <c r="E378" i="2"/>
  <c r="D378" i="2"/>
  <c r="C378" i="2"/>
  <c r="E377" i="2"/>
  <c r="D377" i="2"/>
  <c r="C377" i="2"/>
  <c r="E376" i="2"/>
  <c r="D376" i="2"/>
  <c r="C376" i="2"/>
  <c r="E375" i="2"/>
  <c r="D375" i="2"/>
  <c r="C375" i="2"/>
  <c r="E374" i="2"/>
  <c r="D374" i="2"/>
  <c r="C374" i="2"/>
  <c r="E373" i="2"/>
  <c r="D373" i="2"/>
  <c r="C373" i="2"/>
  <c r="E372" i="2"/>
  <c r="D372" i="2"/>
  <c r="C372" i="2"/>
  <c r="E371" i="2"/>
  <c r="D371" i="2"/>
  <c r="C371" i="2"/>
  <c r="E370" i="2"/>
  <c r="D370" i="2"/>
  <c r="C370" i="2"/>
  <c r="E369" i="2"/>
  <c r="D369" i="2"/>
  <c r="C369" i="2"/>
  <c r="E368" i="2"/>
  <c r="D368" i="2"/>
  <c r="C368" i="2"/>
  <c r="E367" i="2"/>
  <c r="D367" i="2"/>
  <c r="C367" i="2"/>
  <c r="E366" i="2"/>
  <c r="D366" i="2"/>
  <c r="C366" i="2"/>
  <c r="E365" i="2"/>
  <c r="D365" i="2"/>
  <c r="C365" i="2"/>
  <c r="E364" i="2"/>
  <c r="D364" i="2"/>
  <c r="C364" i="2"/>
  <c r="E363" i="2"/>
  <c r="D363" i="2"/>
  <c r="C363" i="2"/>
  <c r="E362" i="2"/>
  <c r="D362" i="2"/>
  <c r="C362" i="2"/>
  <c r="E361" i="2"/>
  <c r="D361" i="2"/>
  <c r="C361" i="2"/>
  <c r="E360" i="2"/>
  <c r="D360" i="2"/>
  <c r="C360" i="2"/>
  <c r="E359" i="2"/>
  <c r="D359" i="2"/>
  <c r="C359" i="2"/>
  <c r="E358" i="2"/>
  <c r="D358" i="2"/>
  <c r="C358" i="2"/>
  <c r="E357" i="2"/>
  <c r="D357" i="2"/>
  <c r="C357" i="2"/>
  <c r="E356" i="2"/>
  <c r="D356" i="2"/>
  <c r="C356" i="2"/>
  <c r="E355" i="2"/>
  <c r="D355" i="2"/>
  <c r="C355" i="2"/>
  <c r="E354" i="2"/>
  <c r="D354" i="2"/>
  <c r="C354" i="2"/>
  <c r="E353" i="2"/>
  <c r="D353" i="2"/>
  <c r="C353" i="2"/>
  <c r="E352" i="2"/>
  <c r="D352" i="2"/>
  <c r="C352" i="2"/>
  <c r="E351" i="2"/>
  <c r="D351" i="2"/>
  <c r="C351" i="2"/>
  <c r="E350" i="2"/>
  <c r="D350" i="2"/>
  <c r="C350" i="2"/>
  <c r="E349" i="2"/>
  <c r="D349" i="2"/>
  <c r="C349" i="2"/>
  <c r="E348" i="2"/>
  <c r="D348" i="2"/>
  <c r="C348" i="2"/>
  <c r="E347" i="2"/>
  <c r="D347" i="2"/>
  <c r="C347" i="2"/>
  <c r="E346" i="2"/>
  <c r="D346" i="2"/>
  <c r="C346" i="2"/>
  <c r="E345" i="2"/>
  <c r="D345" i="2"/>
  <c r="C345" i="2"/>
  <c r="E344" i="2"/>
  <c r="D344" i="2"/>
  <c r="C344" i="2"/>
  <c r="E343" i="2"/>
  <c r="D343" i="2"/>
  <c r="C343" i="2"/>
  <c r="E342" i="2"/>
  <c r="D342" i="2"/>
  <c r="C342" i="2"/>
  <c r="E341" i="2"/>
  <c r="D341" i="2"/>
  <c r="C341" i="2"/>
  <c r="E340" i="2"/>
  <c r="D340" i="2"/>
  <c r="C340" i="2"/>
  <c r="E339" i="2"/>
  <c r="D339" i="2"/>
  <c r="C339" i="2"/>
  <c r="E338" i="2"/>
  <c r="D338" i="2"/>
  <c r="C338" i="2"/>
  <c r="E337" i="2"/>
  <c r="D337" i="2"/>
  <c r="C337" i="2"/>
  <c r="E336" i="2"/>
  <c r="D336" i="2"/>
  <c r="C336" i="2"/>
  <c r="E335" i="2"/>
  <c r="D335" i="2"/>
  <c r="C335" i="2"/>
  <c r="E334" i="2"/>
  <c r="D334" i="2"/>
  <c r="C334" i="2"/>
  <c r="E333" i="2"/>
  <c r="D333" i="2"/>
  <c r="C333" i="2"/>
  <c r="E332" i="2"/>
  <c r="D332" i="2"/>
  <c r="C332" i="2"/>
  <c r="E331" i="2"/>
  <c r="D331" i="2"/>
  <c r="C331" i="2"/>
  <c r="E330" i="2"/>
  <c r="D330" i="2"/>
  <c r="C330" i="2"/>
  <c r="E329" i="2"/>
  <c r="D329" i="2"/>
  <c r="C329" i="2"/>
  <c r="E328" i="2"/>
  <c r="D328" i="2"/>
  <c r="C328" i="2"/>
  <c r="E327" i="2"/>
  <c r="D327" i="2"/>
  <c r="C327" i="2"/>
  <c r="E326" i="2"/>
  <c r="D326" i="2"/>
  <c r="C326" i="2"/>
  <c r="E325" i="2"/>
  <c r="D325" i="2"/>
  <c r="C325" i="2"/>
  <c r="E324" i="2"/>
  <c r="D324" i="2"/>
  <c r="C324" i="2"/>
  <c r="E323" i="2"/>
  <c r="D323" i="2"/>
  <c r="C323" i="2"/>
  <c r="E322" i="2"/>
  <c r="D322" i="2"/>
  <c r="C322" i="2"/>
  <c r="E321" i="2"/>
  <c r="D321" i="2"/>
  <c r="C321" i="2"/>
  <c r="E320" i="2"/>
  <c r="D320" i="2"/>
  <c r="C320" i="2"/>
  <c r="E319" i="2"/>
  <c r="D319" i="2"/>
  <c r="C319" i="2"/>
  <c r="E318" i="2"/>
  <c r="D318" i="2"/>
  <c r="C318" i="2"/>
  <c r="E317" i="2"/>
  <c r="D317" i="2"/>
  <c r="C317" i="2"/>
  <c r="E316" i="2"/>
  <c r="D316" i="2"/>
  <c r="C316" i="2"/>
  <c r="E315" i="2"/>
  <c r="D315" i="2"/>
  <c r="C315" i="2"/>
  <c r="E314" i="2"/>
  <c r="D314" i="2"/>
  <c r="C314" i="2"/>
  <c r="E313" i="2"/>
  <c r="D313" i="2"/>
  <c r="C313" i="2"/>
  <c r="E312" i="2"/>
  <c r="D312" i="2"/>
  <c r="C312" i="2"/>
  <c r="E311" i="2"/>
  <c r="D311" i="2"/>
  <c r="C311" i="2"/>
  <c r="E310" i="2"/>
  <c r="D310" i="2"/>
  <c r="C310" i="2"/>
  <c r="E309" i="2"/>
  <c r="D309" i="2"/>
  <c r="C309" i="2"/>
  <c r="E308" i="2"/>
  <c r="D308" i="2"/>
  <c r="C308" i="2"/>
  <c r="E307" i="2"/>
  <c r="D307" i="2"/>
  <c r="C307" i="2"/>
  <c r="E306" i="2"/>
  <c r="D306" i="2"/>
  <c r="C306" i="2"/>
  <c r="E305" i="2"/>
  <c r="D305" i="2"/>
  <c r="C305" i="2"/>
  <c r="E304" i="2"/>
  <c r="D304" i="2"/>
  <c r="C304" i="2"/>
  <c r="E303" i="2"/>
  <c r="D303" i="2"/>
  <c r="C303" i="2"/>
  <c r="E302" i="2"/>
  <c r="D302" i="2"/>
  <c r="C302" i="2"/>
  <c r="E301" i="2"/>
  <c r="D301" i="2"/>
  <c r="C301" i="2"/>
  <c r="E300" i="2"/>
  <c r="D300" i="2"/>
  <c r="C300" i="2"/>
  <c r="E299" i="2"/>
  <c r="D299" i="2"/>
  <c r="C299" i="2"/>
  <c r="E298" i="2"/>
  <c r="D298" i="2"/>
  <c r="C298" i="2"/>
  <c r="E297" i="2"/>
  <c r="D297" i="2"/>
  <c r="C297" i="2"/>
  <c r="E296" i="2"/>
  <c r="D296" i="2"/>
  <c r="C296" i="2"/>
  <c r="E295" i="2"/>
  <c r="D295" i="2"/>
  <c r="C295" i="2"/>
  <c r="E294" i="2"/>
  <c r="D294" i="2"/>
  <c r="C294" i="2"/>
  <c r="E293" i="2"/>
  <c r="D293" i="2"/>
  <c r="C293" i="2"/>
  <c r="E292" i="2"/>
  <c r="D292" i="2"/>
  <c r="C292" i="2"/>
  <c r="E291" i="2"/>
  <c r="D291" i="2"/>
  <c r="C291" i="2"/>
  <c r="E290" i="2"/>
  <c r="D290" i="2"/>
  <c r="C290" i="2"/>
  <c r="E289" i="2"/>
  <c r="D289" i="2"/>
  <c r="C289" i="2"/>
  <c r="E288" i="2"/>
  <c r="D288" i="2"/>
  <c r="C288" i="2"/>
  <c r="E287" i="2"/>
  <c r="D287" i="2"/>
  <c r="C287" i="2"/>
  <c r="E286" i="2"/>
  <c r="D286" i="2"/>
  <c r="C286" i="2"/>
  <c r="E285" i="2"/>
  <c r="D285" i="2"/>
  <c r="C285" i="2"/>
  <c r="E284" i="2"/>
  <c r="D284" i="2"/>
  <c r="C284" i="2"/>
  <c r="E283" i="2"/>
  <c r="D283" i="2"/>
  <c r="C283" i="2"/>
  <c r="E282" i="2"/>
  <c r="D282" i="2"/>
  <c r="C282" i="2"/>
  <c r="E281" i="2"/>
  <c r="D281" i="2"/>
  <c r="C281" i="2"/>
  <c r="E280" i="2"/>
  <c r="D280" i="2"/>
  <c r="C280" i="2"/>
  <c r="E279" i="2"/>
  <c r="D279" i="2"/>
  <c r="C279" i="2"/>
  <c r="E278" i="2"/>
  <c r="D278" i="2"/>
  <c r="C278" i="2"/>
  <c r="E277" i="2"/>
  <c r="D277" i="2"/>
  <c r="C277" i="2"/>
  <c r="E276" i="2"/>
  <c r="D276" i="2"/>
  <c r="C276" i="2"/>
  <c r="E275" i="2"/>
  <c r="D275" i="2"/>
  <c r="C275" i="2"/>
  <c r="E274" i="2"/>
  <c r="D274" i="2"/>
  <c r="C274" i="2"/>
  <c r="E273" i="2"/>
  <c r="D273" i="2"/>
  <c r="C273" i="2"/>
  <c r="E272" i="2"/>
  <c r="D272" i="2"/>
  <c r="C272" i="2"/>
  <c r="E271" i="2"/>
  <c r="D271" i="2"/>
  <c r="C271" i="2"/>
  <c r="E270" i="2"/>
  <c r="D270" i="2"/>
  <c r="C270" i="2"/>
  <c r="E269" i="2"/>
  <c r="D269" i="2"/>
  <c r="C269" i="2"/>
  <c r="E268" i="2"/>
  <c r="D268" i="2"/>
  <c r="C268" i="2"/>
  <c r="E267" i="2"/>
  <c r="D267" i="2"/>
  <c r="C267" i="2"/>
  <c r="E266" i="2"/>
  <c r="D266" i="2"/>
  <c r="C266" i="2"/>
  <c r="E265" i="2"/>
  <c r="D265" i="2"/>
  <c r="C265" i="2"/>
  <c r="E264" i="2"/>
  <c r="D264" i="2"/>
  <c r="C264" i="2"/>
  <c r="E263" i="2"/>
  <c r="D263" i="2"/>
  <c r="C263" i="2"/>
  <c r="E262" i="2"/>
  <c r="D262" i="2"/>
  <c r="C262" i="2"/>
  <c r="E261" i="2"/>
  <c r="D261" i="2"/>
  <c r="C261" i="2"/>
  <c r="E260" i="2"/>
  <c r="D260" i="2"/>
  <c r="C260" i="2"/>
  <c r="E259" i="2"/>
  <c r="D259" i="2"/>
  <c r="C259" i="2"/>
  <c r="E258" i="2"/>
  <c r="D258" i="2"/>
  <c r="C258" i="2"/>
  <c r="E257" i="2"/>
  <c r="D257" i="2"/>
  <c r="C257" i="2"/>
  <c r="E256" i="2"/>
  <c r="D256" i="2"/>
  <c r="C256" i="2"/>
  <c r="E255" i="2"/>
  <c r="D255" i="2"/>
  <c r="C255" i="2"/>
  <c r="E254" i="2"/>
  <c r="D254" i="2"/>
  <c r="C254" i="2"/>
  <c r="E253" i="2"/>
  <c r="D253" i="2"/>
  <c r="C253" i="2"/>
  <c r="E252" i="2"/>
  <c r="D252" i="2"/>
  <c r="C252" i="2"/>
  <c r="E251" i="2"/>
  <c r="D251" i="2"/>
  <c r="C251" i="2"/>
  <c r="E250" i="2"/>
  <c r="D250" i="2"/>
  <c r="C250" i="2"/>
  <c r="E249" i="2"/>
  <c r="D249" i="2"/>
  <c r="C249" i="2"/>
  <c r="E248" i="2"/>
  <c r="D248" i="2"/>
  <c r="C248" i="2"/>
  <c r="E247" i="2"/>
  <c r="D247" i="2"/>
  <c r="C247" i="2"/>
  <c r="E246" i="2"/>
  <c r="D246" i="2"/>
  <c r="C246" i="2"/>
  <c r="E245" i="2"/>
  <c r="D245" i="2"/>
  <c r="C245" i="2"/>
  <c r="E244" i="2"/>
  <c r="D244" i="2"/>
  <c r="C244" i="2"/>
  <c r="E243" i="2"/>
  <c r="D243" i="2"/>
  <c r="C243" i="2"/>
  <c r="E242" i="2"/>
  <c r="D242" i="2"/>
  <c r="C242" i="2"/>
  <c r="E241" i="2"/>
  <c r="D241" i="2"/>
  <c r="C241" i="2"/>
  <c r="E240" i="2"/>
  <c r="D240" i="2"/>
  <c r="C240" i="2"/>
  <c r="E239" i="2"/>
  <c r="D239" i="2"/>
  <c r="C239" i="2"/>
  <c r="E238" i="2"/>
  <c r="D238" i="2"/>
  <c r="C238" i="2"/>
  <c r="E237" i="2"/>
  <c r="D237" i="2"/>
  <c r="C237" i="2"/>
  <c r="E236" i="2"/>
  <c r="D236" i="2"/>
  <c r="C236" i="2"/>
  <c r="E235" i="2"/>
  <c r="D235" i="2"/>
  <c r="C235" i="2"/>
  <c r="E234" i="2"/>
  <c r="D234" i="2"/>
  <c r="C234" i="2"/>
  <c r="E233" i="2"/>
  <c r="D233" i="2"/>
  <c r="C233" i="2"/>
  <c r="E232" i="2"/>
  <c r="D232" i="2"/>
  <c r="C232" i="2"/>
  <c r="E231" i="2"/>
  <c r="D231" i="2"/>
  <c r="C231" i="2"/>
  <c r="E230" i="2"/>
  <c r="D230" i="2"/>
  <c r="C230" i="2"/>
  <c r="E229" i="2"/>
  <c r="D229" i="2"/>
  <c r="C229" i="2"/>
  <c r="E228" i="2"/>
  <c r="D228" i="2"/>
  <c r="C228" i="2"/>
  <c r="E227" i="2"/>
  <c r="D227" i="2"/>
  <c r="C227" i="2"/>
  <c r="E226" i="2"/>
  <c r="D226" i="2"/>
  <c r="C226" i="2"/>
  <c r="E225" i="2"/>
  <c r="D225" i="2"/>
  <c r="C225" i="2"/>
  <c r="E224" i="2"/>
  <c r="D224" i="2"/>
  <c r="C224" i="2"/>
  <c r="E223" i="2"/>
  <c r="D223" i="2"/>
  <c r="C223" i="2"/>
  <c r="E222" i="2"/>
  <c r="D222" i="2"/>
  <c r="C222" i="2"/>
  <c r="E221" i="2"/>
  <c r="D221" i="2"/>
  <c r="C221" i="2"/>
  <c r="E220" i="2"/>
  <c r="D220" i="2"/>
  <c r="C220" i="2"/>
  <c r="E219" i="2"/>
  <c r="D219" i="2"/>
  <c r="C219" i="2"/>
  <c r="E218" i="2"/>
  <c r="D218" i="2"/>
  <c r="C218" i="2"/>
  <c r="E217" i="2"/>
  <c r="D217" i="2"/>
  <c r="C217" i="2"/>
  <c r="E216" i="2"/>
  <c r="D216" i="2"/>
  <c r="C216" i="2"/>
  <c r="E215" i="2"/>
  <c r="D215" i="2"/>
  <c r="C215" i="2"/>
  <c r="E214" i="2"/>
  <c r="D214" i="2"/>
  <c r="C214" i="2"/>
  <c r="E213" i="2"/>
  <c r="D213" i="2"/>
  <c r="C213" i="2"/>
  <c r="E212" i="2"/>
  <c r="D212" i="2"/>
  <c r="C212" i="2"/>
  <c r="E211" i="2"/>
  <c r="D211" i="2"/>
  <c r="C211" i="2"/>
  <c r="E210" i="2"/>
  <c r="D210" i="2"/>
  <c r="C210" i="2"/>
  <c r="E209" i="2"/>
  <c r="D209" i="2"/>
  <c r="C209" i="2"/>
  <c r="E208" i="2"/>
  <c r="D208" i="2"/>
  <c r="C208" i="2"/>
  <c r="E207" i="2"/>
  <c r="D207" i="2"/>
  <c r="C207" i="2"/>
  <c r="E206" i="2"/>
  <c r="D206" i="2"/>
  <c r="C206" i="2"/>
  <c r="E205" i="2"/>
  <c r="D205" i="2"/>
  <c r="C205" i="2"/>
  <c r="E204" i="2"/>
  <c r="D204" i="2"/>
  <c r="C204" i="2"/>
  <c r="E203" i="2"/>
  <c r="D203" i="2"/>
  <c r="C203" i="2"/>
  <c r="E202" i="2"/>
  <c r="D202" i="2"/>
  <c r="C202" i="2"/>
  <c r="E201" i="2"/>
  <c r="D201" i="2"/>
  <c r="C201" i="2"/>
  <c r="E200" i="2"/>
  <c r="D200" i="2"/>
  <c r="C200" i="2"/>
  <c r="E199" i="2"/>
  <c r="D199" i="2"/>
  <c r="C199" i="2"/>
  <c r="E198" i="2"/>
  <c r="D198" i="2"/>
  <c r="C198" i="2"/>
  <c r="B198" i="2"/>
  <c r="A198" i="2"/>
  <c r="E197" i="2"/>
  <c r="D197" i="2"/>
  <c r="C197" i="2"/>
  <c r="B197" i="2"/>
  <c r="A197" i="2"/>
  <c r="E196" i="2"/>
  <c r="D196" i="2"/>
  <c r="C196" i="2"/>
  <c r="B196" i="2"/>
  <c r="A196" i="2"/>
  <c r="E195" i="2"/>
  <c r="D195" i="2"/>
  <c r="C195" i="2"/>
  <c r="B195" i="2"/>
  <c r="A195" i="2"/>
  <c r="E194" i="2"/>
  <c r="D194" i="2"/>
  <c r="C194" i="2"/>
  <c r="B194" i="2"/>
  <c r="A194" i="2"/>
  <c r="E193" i="2"/>
  <c r="D193" i="2"/>
  <c r="C193" i="2"/>
  <c r="B193" i="2"/>
  <c r="A193" i="2"/>
  <c r="E192" i="2"/>
  <c r="D192" i="2"/>
  <c r="C192" i="2"/>
  <c r="B192" i="2"/>
  <c r="A192" i="2"/>
  <c r="E191" i="2"/>
  <c r="D191" i="2"/>
  <c r="C191" i="2"/>
  <c r="B191" i="2"/>
  <c r="A191" i="2"/>
  <c r="E190" i="2"/>
  <c r="D190" i="2"/>
  <c r="C190" i="2"/>
  <c r="B190" i="2"/>
  <c r="A190" i="2"/>
  <c r="E189" i="2"/>
  <c r="D189" i="2"/>
  <c r="C189" i="2"/>
  <c r="B189" i="2"/>
  <c r="A189" i="2"/>
  <c r="E188" i="2"/>
  <c r="D188" i="2"/>
  <c r="C188" i="2"/>
  <c r="B188" i="2"/>
  <c r="A188" i="2"/>
  <c r="E187" i="2"/>
  <c r="D187" i="2"/>
  <c r="C187" i="2"/>
  <c r="B187" i="2"/>
  <c r="A187" i="2"/>
  <c r="E186" i="2"/>
  <c r="D186" i="2"/>
  <c r="C186" i="2"/>
  <c r="B186" i="2"/>
  <c r="A186" i="2"/>
  <c r="E185" i="2"/>
  <c r="D185" i="2"/>
  <c r="C185" i="2"/>
  <c r="B185" i="2"/>
  <c r="A185" i="2"/>
  <c r="E184" i="2"/>
  <c r="D184" i="2"/>
  <c r="C184" i="2"/>
  <c r="B184" i="2"/>
  <c r="A184" i="2"/>
  <c r="E183" i="2"/>
  <c r="D183" i="2"/>
  <c r="C183" i="2"/>
  <c r="B183" i="2"/>
  <c r="A183" i="2"/>
  <c r="E182" i="2"/>
  <c r="D182" i="2"/>
  <c r="C182" i="2"/>
  <c r="B182" i="2"/>
  <c r="A182" i="2"/>
  <c r="E181" i="2"/>
  <c r="D181" i="2"/>
  <c r="C181" i="2"/>
  <c r="B181" i="2"/>
  <c r="A181" i="2"/>
  <c r="E180" i="2"/>
  <c r="D180" i="2"/>
  <c r="C180" i="2"/>
  <c r="B180" i="2"/>
  <c r="A180" i="2"/>
  <c r="E179" i="2"/>
  <c r="D179" i="2"/>
  <c r="C179" i="2"/>
  <c r="B179" i="2"/>
  <c r="A179" i="2"/>
  <c r="E178" i="2"/>
  <c r="D178" i="2"/>
  <c r="C178" i="2"/>
  <c r="B178" i="2"/>
  <c r="A178" i="2"/>
  <c r="E177" i="2"/>
  <c r="D177" i="2"/>
  <c r="C177" i="2"/>
  <c r="B177" i="2"/>
  <c r="A177" i="2"/>
  <c r="E176" i="2"/>
  <c r="D176" i="2"/>
  <c r="C176" i="2"/>
  <c r="B176" i="2"/>
  <c r="A176" i="2"/>
  <c r="E175" i="2"/>
  <c r="D175" i="2"/>
  <c r="C175" i="2"/>
  <c r="B175" i="2"/>
  <c r="A175" i="2"/>
  <c r="E174" i="2"/>
  <c r="D174" i="2"/>
  <c r="C174" i="2"/>
  <c r="B174" i="2"/>
  <c r="A174" i="2"/>
  <c r="E173" i="2"/>
  <c r="D173" i="2"/>
  <c r="C173" i="2"/>
  <c r="B173" i="2"/>
  <c r="A173" i="2"/>
  <c r="E172" i="2"/>
  <c r="D172" i="2"/>
  <c r="C172" i="2"/>
  <c r="B172" i="2"/>
  <c r="A172" i="2"/>
  <c r="E171" i="2"/>
  <c r="D171" i="2"/>
  <c r="C171" i="2"/>
  <c r="B171" i="2"/>
  <c r="A171" i="2"/>
  <c r="E170" i="2"/>
  <c r="D170" i="2"/>
  <c r="C170" i="2"/>
  <c r="B170" i="2"/>
  <c r="A170" i="2"/>
  <c r="E169" i="2"/>
  <c r="D169" i="2"/>
  <c r="C169" i="2"/>
  <c r="B169" i="2"/>
  <c r="A169" i="2"/>
  <c r="E168" i="2"/>
  <c r="D168" i="2"/>
  <c r="C168" i="2"/>
  <c r="B168" i="2"/>
  <c r="A168" i="2"/>
  <c r="E167" i="2"/>
  <c r="D167" i="2"/>
  <c r="C167" i="2"/>
  <c r="B167" i="2"/>
  <c r="A167" i="2"/>
  <c r="E166" i="2"/>
  <c r="D166" i="2"/>
  <c r="C166" i="2"/>
  <c r="B166" i="2"/>
  <c r="A166" i="2"/>
  <c r="E165" i="2"/>
  <c r="D165" i="2"/>
  <c r="C165" i="2"/>
  <c r="B165" i="2"/>
  <c r="A165" i="2"/>
  <c r="E164" i="2"/>
  <c r="D164" i="2"/>
  <c r="C164" i="2"/>
  <c r="B164" i="2"/>
  <c r="A164" i="2"/>
  <c r="E163" i="2"/>
  <c r="D163" i="2"/>
  <c r="C163" i="2"/>
  <c r="B163" i="2"/>
  <c r="A163" i="2"/>
  <c r="E162" i="2"/>
  <c r="D162" i="2"/>
  <c r="C162" i="2"/>
  <c r="B162" i="2"/>
  <c r="A162" i="2"/>
  <c r="E161" i="2"/>
  <c r="D161" i="2"/>
  <c r="C161" i="2"/>
  <c r="B161" i="2"/>
  <c r="A161" i="2"/>
  <c r="E160" i="2"/>
  <c r="D160" i="2"/>
  <c r="C160" i="2"/>
  <c r="B160" i="2"/>
  <c r="A160" i="2"/>
  <c r="E159" i="2"/>
  <c r="D159" i="2"/>
  <c r="C159" i="2"/>
  <c r="B159" i="2"/>
  <c r="A159" i="2"/>
  <c r="E158" i="2"/>
  <c r="D158" i="2"/>
  <c r="C158" i="2"/>
  <c r="B158" i="2"/>
  <c r="A158" i="2"/>
  <c r="E157" i="2"/>
  <c r="D157" i="2"/>
  <c r="C157" i="2"/>
  <c r="B157" i="2"/>
  <c r="A157" i="2"/>
  <c r="E156" i="2"/>
  <c r="D156" i="2"/>
  <c r="C156" i="2"/>
  <c r="B156" i="2"/>
  <c r="A156" i="2"/>
  <c r="E155" i="2"/>
  <c r="D155" i="2"/>
  <c r="C155" i="2"/>
  <c r="B155" i="2"/>
  <c r="A155" i="2"/>
  <c r="E154" i="2"/>
  <c r="D154" i="2"/>
  <c r="C154" i="2"/>
  <c r="B154" i="2"/>
  <c r="A154" i="2"/>
  <c r="E153" i="2"/>
  <c r="D153" i="2"/>
  <c r="C153" i="2"/>
  <c r="B153" i="2"/>
  <c r="A153" i="2"/>
  <c r="E152" i="2"/>
  <c r="D152" i="2"/>
  <c r="C152" i="2"/>
  <c r="B152" i="2"/>
  <c r="A152" i="2"/>
  <c r="E151" i="2"/>
  <c r="D151" i="2"/>
  <c r="C151" i="2"/>
  <c r="B151" i="2"/>
  <c r="A151" i="2"/>
  <c r="E150" i="2"/>
  <c r="D150" i="2"/>
  <c r="C150" i="2"/>
  <c r="B150" i="2"/>
  <c r="A150" i="2"/>
  <c r="E149" i="2"/>
  <c r="D149" i="2"/>
  <c r="C149" i="2"/>
  <c r="B149" i="2"/>
  <c r="A149" i="2"/>
  <c r="E148" i="2"/>
  <c r="D148" i="2"/>
  <c r="C148" i="2"/>
  <c r="B148" i="2"/>
  <c r="A148" i="2"/>
  <c r="E147" i="2"/>
  <c r="D147" i="2"/>
  <c r="C147" i="2"/>
  <c r="B147" i="2"/>
  <c r="A147" i="2"/>
  <c r="E146" i="2"/>
  <c r="D146" i="2"/>
  <c r="C146" i="2"/>
  <c r="B146" i="2"/>
  <c r="A146" i="2"/>
  <c r="E145" i="2"/>
  <c r="D145" i="2"/>
  <c r="C145" i="2"/>
  <c r="B145" i="2"/>
  <c r="A145" i="2"/>
  <c r="E144" i="2"/>
  <c r="D144" i="2"/>
  <c r="C144" i="2"/>
  <c r="B144" i="2"/>
  <c r="A144" i="2"/>
  <c r="E143" i="2"/>
  <c r="D143" i="2"/>
  <c r="C143" i="2"/>
  <c r="B143" i="2"/>
  <c r="A143" i="2"/>
  <c r="E142" i="2"/>
  <c r="D142" i="2"/>
  <c r="C142" i="2"/>
  <c r="B142" i="2"/>
  <c r="A142" i="2"/>
  <c r="E141" i="2"/>
  <c r="D141" i="2"/>
  <c r="C141" i="2"/>
  <c r="B141" i="2"/>
  <c r="A141" i="2"/>
  <c r="E140" i="2"/>
  <c r="D140" i="2"/>
  <c r="C140" i="2"/>
  <c r="B140" i="2"/>
  <c r="A140" i="2"/>
  <c r="E139" i="2"/>
  <c r="D139" i="2"/>
  <c r="C139" i="2"/>
  <c r="B139" i="2"/>
  <c r="A139" i="2"/>
  <c r="E138" i="2"/>
  <c r="D138" i="2"/>
  <c r="C138" i="2"/>
  <c r="B138" i="2"/>
  <c r="A138" i="2"/>
  <c r="E137" i="2"/>
  <c r="D137" i="2"/>
  <c r="C137" i="2"/>
  <c r="B137" i="2"/>
  <c r="A137" i="2"/>
  <c r="E136" i="2"/>
  <c r="D136" i="2"/>
  <c r="C136" i="2"/>
  <c r="B136" i="2"/>
  <c r="A136" i="2"/>
  <c r="E135" i="2"/>
  <c r="D135" i="2"/>
  <c r="C135" i="2"/>
  <c r="B135" i="2"/>
  <c r="A135" i="2"/>
  <c r="E134" i="2"/>
  <c r="D134" i="2"/>
  <c r="C134" i="2"/>
  <c r="B134" i="2"/>
  <c r="A134" i="2"/>
  <c r="E133" i="2"/>
  <c r="D133" i="2"/>
  <c r="C133" i="2"/>
  <c r="B133" i="2"/>
  <c r="A133" i="2"/>
  <c r="E132" i="2"/>
  <c r="D132" i="2"/>
  <c r="C132" i="2"/>
  <c r="B132" i="2"/>
  <c r="A132" i="2"/>
  <c r="E131" i="2"/>
  <c r="D131" i="2"/>
  <c r="C131" i="2"/>
  <c r="B131" i="2"/>
  <c r="A131" i="2"/>
  <c r="E130" i="2"/>
  <c r="D130" i="2"/>
  <c r="C130" i="2"/>
  <c r="B130" i="2"/>
  <c r="A130" i="2"/>
  <c r="E129" i="2"/>
  <c r="D129" i="2"/>
  <c r="C129" i="2"/>
  <c r="B129" i="2"/>
  <c r="A129" i="2"/>
  <c r="E128" i="2"/>
  <c r="D128" i="2"/>
  <c r="C128" i="2"/>
  <c r="B128" i="2"/>
  <c r="A128" i="2"/>
  <c r="E127" i="2"/>
  <c r="D127" i="2"/>
  <c r="C127" i="2"/>
  <c r="B127" i="2"/>
  <c r="A127" i="2"/>
  <c r="E126" i="2"/>
  <c r="D126" i="2"/>
  <c r="C126" i="2"/>
  <c r="B126" i="2"/>
  <c r="A126" i="2"/>
  <c r="E125" i="2"/>
  <c r="D125" i="2"/>
  <c r="C125" i="2"/>
  <c r="B125" i="2"/>
  <c r="A125" i="2"/>
  <c r="E124" i="2"/>
  <c r="D124" i="2"/>
  <c r="C124" i="2"/>
  <c r="B124" i="2"/>
  <c r="A124" i="2"/>
  <c r="E123" i="2"/>
  <c r="D123" i="2"/>
  <c r="C123" i="2"/>
  <c r="B123" i="2"/>
  <c r="A123" i="2"/>
  <c r="E122" i="2"/>
  <c r="D122" i="2"/>
  <c r="C122" i="2"/>
  <c r="B122" i="2"/>
  <c r="A122" i="2"/>
  <c r="E121" i="2"/>
  <c r="D121" i="2"/>
  <c r="C121" i="2"/>
  <c r="B121" i="2"/>
  <c r="A121" i="2"/>
  <c r="E120" i="2"/>
  <c r="D120" i="2"/>
  <c r="C120" i="2"/>
  <c r="B120" i="2"/>
  <c r="A120" i="2"/>
  <c r="E119" i="2"/>
  <c r="D119" i="2"/>
  <c r="C119" i="2"/>
  <c r="B119" i="2"/>
  <c r="A119" i="2"/>
  <c r="E118" i="2"/>
  <c r="D118" i="2"/>
  <c r="C118" i="2"/>
  <c r="B118" i="2"/>
  <c r="A118" i="2"/>
  <c r="E117" i="2"/>
  <c r="D117" i="2"/>
  <c r="C117" i="2"/>
  <c r="B117" i="2"/>
  <c r="A117" i="2"/>
  <c r="E116" i="2"/>
  <c r="D116" i="2"/>
  <c r="C116" i="2"/>
  <c r="B116" i="2"/>
  <c r="A116" i="2"/>
  <c r="E115" i="2"/>
  <c r="D115" i="2"/>
  <c r="C115" i="2"/>
  <c r="B115" i="2"/>
  <c r="A115" i="2"/>
  <c r="E114" i="2"/>
  <c r="D114" i="2"/>
  <c r="C114" i="2"/>
  <c r="B114" i="2"/>
  <c r="A114" i="2"/>
  <c r="E113" i="2"/>
  <c r="D113" i="2"/>
  <c r="C113" i="2"/>
  <c r="B113" i="2"/>
  <c r="A113" i="2"/>
  <c r="E112" i="2"/>
  <c r="D112" i="2"/>
  <c r="C112" i="2"/>
  <c r="B112" i="2"/>
  <c r="A112" i="2"/>
  <c r="E111" i="2"/>
  <c r="D111" i="2"/>
  <c r="C111" i="2"/>
  <c r="B111" i="2"/>
  <c r="A111" i="2"/>
  <c r="E110" i="2"/>
  <c r="D110" i="2"/>
  <c r="C110" i="2"/>
  <c r="B110" i="2"/>
  <c r="A110" i="2"/>
  <c r="E109" i="2"/>
  <c r="D109" i="2"/>
  <c r="C109" i="2"/>
  <c r="B109" i="2"/>
  <c r="A109" i="2"/>
  <c r="E108" i="2"/>
  <c r="D108" i="2"/>
  <c r="C108" i="2"/>
  <c r="B108" i="2"/>
  <c r="A108" i="2"/>
  <c r="E107" i="2"/>
  <c r="D107" i="2"/>
  <c r="C107" i="2"/>
  <c r="B107" i="2"/>
  <c r="A107" i="2"/>
  <c r="E106" i="2"/>
  <c r="D106" i="2"/>
  <c r="C106" i="2"/>
  <c r="B106" i="2"/>
  <c r="A106" i="2"/>
  <c r="E105" i="2"/>
  <c r="D105" i="2"/>
  <c r="C105" i="2"/>
  <c r="B105" i="2"/>
  <c r="A105" i="2"/>
  <c r="E104" i="2"/>
  <c r="D104" i="2"/>
  <c r="C104" i="2"/>
  <c r="B104" i="2"/>
  <c r="A104" i="2"/>
  <c r="E103" i="2"/>
  <c r="D103" i="2"/>
  <c r="C103" i="2"/>
  <c r="B103" i="2"/>
  <c r="A103" i="2"/>
  <c r="E102" i="2"/>
  <c r="D102" i="2"/>
  <c r="C102" i="2"/>
  <c r="B102" i="2"/>
  <c r="A102" i="2"/>
  <c r="E101" i="2"/>
  <c r="D101" i="2"/>
  <c r="C101" i="2"/>
  <c r="B101" i="2"/>
  <c r="A101" i="2"/>
  <c r="E100" i="2"/>
  <c r="D100" i="2"/>
  <c r="C100" i="2"/>
  <c r="B100" i="2"/>
  <c r="A100" i="2"/>
  <c r="E99" i="2"/>
  <c r="D99" i="2"/>
  <c r="C99" i="2"/>
  <c r="B99" i="2"/>
  <c r="A99" i="2"/>
  <c r="E98" i="2"/>
  <c r="D98" i="2"/>
  <c r="C98" i="2"/>
  <c r="B98" i="2"/>
  <c r="A98" i="2"/>
  <c r="E97" i="2"/>
  <c r="D97" i="2"/>
  <c r="C97" i="2"/>
  <c r="B97" i="2"/>
  <c r="A97" i="2"/>
  <c r="E96" i="2"/>
  <c r="D96" i="2"/>
  <c r="C96" i="2"/>
  <c r="B96" i="2"/>
  <c r="A96" i="2"/>
  <c r="E95" i="2"/>
  <c r="D95" i="2"/>
  <c r="C95" i="2"/>
  <c r="B95" i="2"/>
  <c r="A95" i="2"/>
  <c r="E94" i="2"/>
  <c r="D94" i="2"/>
  <c r="C94" i="2"/>
  <c r="B94" i="2"/>
  <c r="A94" i="2"/>
  <c r="E93" i="2"/>
  <c r="D93" i="2"/>
  <c r="C93" i="2"/>
  <c r="B93" i="2"/>
  <c r="A93" i="2"/>
  <c r="E92" i="2"/>
  <c r="D92" i="2"/>
  <c r="C92" i="2"/>
  <c r="B92" i="2"/>
  <c r="A92" i="2"/>
  <c r="E91" i="2"/>
  <c r="D91" i="2"/>
  <c r="C91" i="2"/>
  <c r="B91" i="2"/>
  <c r="A91" i="2"/>
  <c r="E90" i="2"/>
  <c r="D90" i="2"/>
  <c r="C90" i="2"/>
  <c r="B90" i="2"/>
  <c r="A90" i="2"/>
  <c r="E89" i="2"/>
  <c r="D89" i="2"/>
  <c r="C89" i="2"/>
  <c r="B89" i="2"/>
  <c r="A89" i="2"/>
  <c r="E88" i="2"/>
  <c r="D88" i="2"/>
  <c r="C88" i="2"/>
  <c r="B88" i="2"/>
  <c r="A88" i="2"/>
  <c r="E87" i="2"/>
  <c r="D87" i="2"/>
  <c r="C87" i="2"/>
  <c r="B87" i="2"/>
  <c r="A87" i="2"/>
  <c r="E86" i="2"/>
  <c r="D86" i="2"/>
  <c r="C86" i="2"/>
  <c r="B86" i="2"/>
  <c r="A86" i="2"/>
  <c r="E85" i="2"/>
  <c r="D85" i="2"/>
  <c r="C85" i="2"/>
  <c r="B85" i="2"/>
  <c r="A85" i="2"/>
  <c r="E84" i="2"/>
  <c r="D84" i="2"/>
  <c r="C84" i="2"/>
  <c r="B84" i="2"/>
  <c r="A84" i="2"/>
  <c r="E83" i="2"/>
  <c r="D83" i="2"/>
  <c r="C83" i="2"/>
  <c r="B83" i="2"/>
  <c r="A83" i="2"/>
  <c r="E82" i="2"/>
  <c r="D82" i="2"/>
  <c r="C82" i="2"/>
  <c r="B82" i="2"/>
  <c r="A82" i="2"/>
  <c r="E81" i="2"/>
  <c r="D81" i="2"/>
  <c r="C81" i="2"/>
  <c r="B81" i="2"/>
  <c r="A81" i="2"/>
  <c r="E80" i="2"/>
  <c r="D80" i="2"/>
  <c r="C80" i="2"/>
  <c r="B80" i="2"/>
  <c r="A80" i="2"/>
  <c r="E79" i="2"/>
  <c r="D79" i="2"/>
  <c r="C79" i="2"/>
  <c r="B79" i="2"/>
  <c r="A79" i="2"/>
  <c r="E78" i="2"/>
  <c r="D78" i="2"/>
  <c r="C78" i="2"/>
  <c r="B78" i="2"/>
  <c r="A78" i="2"/>
  <c r="E77" i="2"/>
  <c r="D77" i="2"/>
  <c r="C77" i="2"/>
  <c r="B77" i="2"/>
  <c r="A77" i="2"/>
  <c r="E76" i="2"/>
  <c r="D76" i="2"/>
  <c r="C76" i="2"/>
  <c r="B76" i="2"/>
  <c r="A76" i="2"/>
  <c r="E75" i="2"/>
  <c r="D75" i="2"/>
  <c r="C75" i="2"/>
  <c r="B75" i="2"/>
  <c r="A75" i="2"/>
  <c r="E74" i="2"/>
  <c r="D74" i="2"/>
  <c r="C74" i="2"/>
  <c r="B74" i="2"/>
  <c r="A74" i="2"/>
  <c r="E73" i="2"/>
  <c r="D73" i="2"/>
  <c r="C73" i="2"/>
  <c r="B73" i="2"/>
  <c r="A73" i="2"/>
  <c r="E72" i="2"/>
  <c r="D72" i="2"/>
  <c r="C72" i="2"/>
  <c r="B72" i="2"/>
  <c r="A72" i="2"/>
  <c r="E71" i="2"/>
  <c r="D71" i="2"/>
  <c r="C71" i="2"/>
  <c r="B71" i="2"/>
  <c r="A71" i="2"/>
  <c r="E70" i="2"/>
  <c r="D70" i="2"/>
  <c r="C70" i="2"/>
  <c r="B70" i="2"/>
  <c r="A70" i="2"/>
  <c r="E69" i="2"/>
  <c r="D69" i="2"/>
  <c r="C69" i="2"/>
  <c r="B69" i="2"/>
  <c r="A69" i="2"/>
  <c r="E68" i="2"/>
  <c r="D68" i="2"/>
  <c r="C68" i="2"/>
  <c r="B68" i="2"/>
  <c r="A68" i="2"/>
  <c r="E67" i="2"/>
  <c r="D67" i="2"/>
  <c r="C67" i="2"/>
  <c r="B67" i="2"/>
  <c r="A67" i="2"/>
  <c r="E66" i="2"/>
  <c r="D66" i="2"/>
  <c r="C66" i="2"/>
  <c r="B66" i="2"/>
  <c r="A66" i="2"/>
  <c r="E65" i="2"/>
  <c r="D65" i="2"/>
  <c r="C65" i="2"/>
  <c r="B65" i="2"/>
  <c r="A65" i="2"/>
  <c r="E64" i="2"/>
  <c r="D64" i="2"/>
  <c r="C64" i="2"/>
  <c r="B64" i="2"/>
  <c r="A64" i="2"/>
  <c r="E63" i="2"/>
  <c r="D63" i="2"/>
  <c r="C63" i="2"/>
  <c r="B63" i="2"/>
  <c r="A63" i="2"/>
  <c r="E62" i="2"/>
  <c r="D62" i="2"/>
  <c r="C62" i="2"/>
  <c r="B62" i="2"/>
  <c r="A62" i="2"/>
  <c r="E61" i="2"/>
  <c r="D61" i="2"/>
  <c r="C61" i="2"/>
  <c r="B61" i="2"/>
  <c r="A61" i="2"/>
  <c r="E60" i="2"/>
  <c r="D60" i="2"/>
  <c r="C60" i="2"/>
  <c r="B60" i="2"/>
  <c r="A60" i="2"/>
  <c r="E59" i="2"/>
  <c r="D59" i="2"/>
  <c r="C59" i="2"/>
  <c r="B59" i="2"/>
  <c r="A59" i="2"/>
  <c r="E58" i="2"/>
  <c r="D58" i="2"/>
  <c r="C58" i="2"/>
  <c r="B58" i="2"/>
  <c r="A58" i="2"/>
  <c r="E57" i="2"/>
  <c r="D57" i="2"/>
  <c r="C57" i="2"/>
  <c r="B57" i="2"/>
  <c r="A57" i="2"/>
  <c r="E56" i="2"/>
  <c r="D56" i="2"/>
  <c r="C56" i="2"/>
  <c r="B56" i="2"/>
  <c r="A56" i="2"/>
  <c r="E55" i="2"/>
  <c r="D55" i="2"/>
  <c r="C55" i="2"/>
  <c r="B55" i="2"/>
  <c r="A55" i="2"/>
  <c r="E54" i="2"/>
  <c r="D54" i="2"/>
  <c r="C54" i="2"/>
  <c r="B54" i="2"/>
  <c r="A54" i="2"/>
  <c r="E53" i="2"/>
  <c r="D53" i="2"/>
  <c r="C53" i="2"/>
  <c r="B53" i="2"/>
  <c r="A53" i="2"/>
  <c r="E52" i="2"/>
  <c r="D52" i="2"/>
  <c r="C52" i="2"/>
  <c r="B52" i="2"/>
  <c r="A52" i="2"/>
  <c r="E51" i="2"/>
  <c r="D51" i="2"/>
  <c r="C51" i="2"/>
  <c r="B51" i="2"/>
  <c r="A51" i="2"/>
  <c r="E50" i="2"/>
  <c r="D50" i="2"/>
  <c r="C50" i="2"/>
  <c r="B50" i="2"/>
  <c r="A50" i="2"/>
  <c r="E49" i="2"/>
  <c r="D49" i="2"/>
  <c r="C49" i="2"/>
  <c r="B49" i="2"/>
  <c r="A49" i="2"/>
  <c r="E48" i="2"/>
  <c r="D48" i="2"/>
  <c r="C48" i="2"/>
  <c r="B48" i="2"/>
  <c r="A48" i="2"/>
  <c r="E47" i="2"/>
  <c r="D47" i="2"/>
  <c r="C47" i="2"/>
  <c r="B47" i="2"/>
  <c r="A47" i="2"/>
  <c r="E46" i="2"/>
  <c r="D46" i="2"/>
  <c r="C46" i="2"/>
  <c r="B46" i="2"/>
  <c r="A46" i="2"/>
  <c r="E45" i="2"/>
  <c r="D45" i="2"/>
  <c r="C45" i="2"/>
  <c r="B45" i="2"/>
  <c r="A45" i="2"/>
  <c r="E44" i="2"/>
  <c r="D44" i="2"/>
  <c r="C44" i="2"/>
  <c r="B44" i="2"/>
  <c r="A44" i="2"/>
  <c r="E43" i="2"/>
  <c r="D43" i="2"/>
  <c r="C43" i="2"/>
  <c r="B43" i="2"/>
  <c r="A43" i="2"/>
  <c r="E42" i="2"/>
  <c r="D42" i="2"/>
  <c r="C42" i="2"/>
  <c r="B42" i="2"/>
  <c r="A42" i="2"/>
  <c r="E41" i="2"/>
  <c r="D41" i="2"/>
  <c r="C41" i="2"/>
  <c r="B41" i="2"/>
  <c r="A41" i="2"/>
  <c r="E40" i="2"/>
  <c r="D40" i="2"/>
  <c r="C40" i="2"/>
  <c r="B40" i="2"/>
  <c r="A40" i="2"/>
  <c r="E39" i="2"/>
  <c r="D39" i="2"/>
  <c r="C39" i="2"/>
  <c r="B39" i="2"/>
  <c r="A39" i="2"/>
  <c r="E38" i="2"/>
  <c r="D38" i="2"/>
  <c r="C38" i="2"/>
  <c r="B38" i="2"/>
  <c r="A38" i="2"/>
  <c r="E37" i="2"/>
  <c r="D37" i="2"/>
  <c r="C37" i="2"/>
  <c r="B37" i="2"/>
  <c r="A37" i="2"/>
  <c r="E36" i="2"/>
  <c r="D36" i="2"/>
  <c r="C36" i="2"/>
  <c r="B36" i="2"/>
  <c r="A36" i="2"/>
  <c r="E35" i="2"/>
  <c r="D35" i="2"/>
  <c r="C35" i="2"/>
  <c r="B35" i="2"/>
  <c r="A35" i="2"/>
  <c r="E34" i="2"/>
  <c r="D34" i="2"/>
  <c r="C34" i="2"/>
  <c r="B34" i="2"/>
  <c r="A34" i="2"/>
  <c r="E33" i="2"/>
  <c r="D33" i="2"/>
  <c r="C33" i="2"/>
  <c r="B33" i="2"/>
  <c r="A33" i="2"/>
  <c r="E32" i="2"/>
  <c r="D32" i="2"/>
  <c r="C32" i="2"/>
  <c r="B32" i="2"/>
  <c r="A32" i="2"/>
  <c r="E31" i="2"/>
  <c r="D31" i="2"/>
  <c r="C31" i="2"/>
  <c r="B31" i="2"/>
  <c r="A31" i="2"/>
  <c r="E30" i="2"/>
  <c r="D30" i="2"/>
  <c r="C30" i="2"/>
  <c r="B30" i="2"/>
  <c r="A30" i="2"/>
  <c r="E29" i="2"/>
  <c r="D29" i="2"/>
  <c r="C29" i="2"/>
  <c r="B29" i="2"/>
  <c r="A29" i="2"/>
  <c r="E28" i="2"/>
  <c r="D28" i="2"/>
  <c r="C28" i="2"/>
  <c r="B28" i="2"/>
  <c r="A28" i="2"/>
  <c r="E27" i="2"/>
  <c r="D27" i="2"/>
  <c r="C27" i="2"/>
  <c r="B27" i="2"/>
  <c r="A27" i="2"/>
  <c r="E26" i="2"/>
  <c r="D26" i="2"/>
  <c r="C26" i="2"/>
  <c r="B26" i="2"/>
  <c r="A26" i="2"/>
  <c r="E25" i="2"/>
  <c r="D25" i="2"/>
  <c r="C25" i="2"/>
  <c r="B25" i="2"/>
  <c r="A25" i="2"/>
  <c r="E24" i="2"/>
  <c r="D24" i="2"/>
  <c r="C24" i="2"/>
  <c r="B24" i="2"/>
  <c r="A24" i="2"/>
  <c r="E23" i="2"/>
  <c r="D23" i="2"/>
  <c r="C23" i="2"/>
  <c r="B23" i="2"/>
  <c r="A23" i="2"/>
  <c r="E22" i="2"/>
  <c r="D22" i="2"/>
  <c r="C22" i="2"/>
  <c r="B22" i="2"/>
  <c r="A22" i="2"/>
  <c r="E21" i="2"/>
  <c r="D21" i="2"/>
  <c r="C21" i="2"/>
  <c r="B21" i="2"/>
  <c r="A21" i="2"/>
  <c r="E20" i="2"/>
  <c r="D20" i="2"/>
  <c r="C20" i="2"/>
  <c r="B20" i="2"/>
  <c r="A20" i="2"/>
  <c r="E19" i="2"/>
  <c r="D19" i="2"/>
  <c r="C19" i="2"/>
  <c r="B19" i="2"/>
  <c r="A19" i="2"/>
  <c r="E18" i="2"/>
  <c r="D18" i="2"/>
  <c r="C18" i="2"/>
  <c r="B18" i="2"/>
  <c r="A18" i="2"/>
  <c r="E17" i="2"/>
  <c r="D17" i="2"/>
  <c r="C17" i="2"/>
  <c r="B17" i="2"/>
  <c r="A17" i="2"/>
  <c r="E16" i="2"/>
  <c r="D16" i="2"/>
  <c r="C16" i="2"/>
  <c r="B16" i="2"/>
  <c r="A16" i="2"/>
  <c r="E15" i="2"/>
  <c r="D15" i="2"/>
  <c r="C15" i="2"/>
  <c r="B15" i="2"/>
  <c r="A15" i="2"/>
  <c r="E14" i="2"/>
  <c r="D14" i="2"/>
  <c r="C14" i="2"/>
  <c r="B14" i="2"/>
  <c r="A14" i="2"/>
  <c r="E13" i="2"/>
  <c r="D13" i="2"/>
  <c r="C13" i="2"/>
  <c r="B13" i="2"/>
  <c r="A13" i="2"/>
  <c r="E12" i="2"/>
  <c r="D12" i="2"/>
  <c r="C12" i="2"/>
  <c r="B12" i="2"/>
  <c r="A12" i="2"/>
  <c r="E11" i="2"/>
  <c r="D11" i="2"/>
  <c r="C11" i="2"/>
  <c r="B11" i="2"/>
  <c r="A11" i="2"/>
  <c r="E10" i="2"/>
  <c r="I13" i="2" s="1"/>
  <c r="D10" i="2"/>
  <c r="C10" i="2"/>
  <c r="B10" i="2"/>
  <c r="A10" i="2"/>
  <c r="E9" i="2"/>
  <c r="D9" i="2"/>
  <c r="C9" i="2"/>
  <c r="B9" i="2"/>
  <c r="A9" i="2"/>
  <c r="E8" i="2"/>
  <c r="D8" i="2"/>
  <c r="C8" i="2"/>
  <c r="B8" i="2"/>
  <c r="A8" i="2"/>
  <c r="E7" i="2"/>
  <c r="D7" i="2"/>
  <c r="C7" i="2"/>
  <c r="B7" i="2"/>
  <c r="A7" i="2"/>
  <c r="E6" i="2"/>
  <c r="D6" i="2"/>
  <c r="C6" i="2"/>
  <c r="B6" i="2"/>
  <c r="A6" i="2"/>
  <c r="G5" i="2"/>
  <c r="E5" i="2"/>
  <c r="D5" i="2"/>
  <c r="C5" i="2"/>
  <c r="B5" i="2"/>
  <c r="A5" i="2"/>
  <c r="E4" i="2"/>
  <c r="D4" i="2"/>
  <c r="C4" i="2"/>
  <c r="B4" i="2"/>
  <c r="A4" i="2"/>
  <c r="E3" i="2"/>
  <c r="D3" i="2"/>
  <c r="C3" i="2"/>
  <c r="B3" i="2"/>
  <c r="A3" i="2"/>
  <c r="G2" i="2"/>
  <c r="E2" i="2"/>
  <c r="D2" i="2"/>
  <c r="C2" i="2"/>
  <c r="B2" i="2"/>
  <c r="A2" i="2"/>
</calcChain>
</file>

<file path=xl/sharedStrings.xml><?xml version="1.0" encoding="utf-8"?>
<sst xmlns="http://schemas.openxmlformats.org/spreadsheetml/2006/main" count="9" uniqueCount="9">
  <si>
    <t>CPU Timestamps</t>
  </si>
  <si>
    <t>CPU VALUES (%)</t>
  </si>
  <si>
    <t>MEM Timestamps</t>
  </si>
  <si>
    <t>MEM VALUES (KB)</t>
  </si>
  <si>
    <t>AVERAGE: 328(197x)</t>
  </si>
  <si>
    <t>AVERAGE: 166(390x)</t>
  </si>
  <si>
    <t>begin</t>
  </si>
  <si>
    <t>max</t>
  </si>
  <si>
    <t>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</si>
</sst>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color indexed="64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 applyFill="1" applyBorder="1"/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CPU Usage (%)</c:v>
          </c:tx>
          <c:cat>
            <c:numRef>
              <c:f>Sheet1!$A$2:$A$198</c:f>
              <c:numCache>
                <c:formatCode>General</c:formatCode>
                <c:ptCount val="197"/>
                <c:pt idx="0">
                  <c:v>1645</c:v>
                </c:pt>
                <c:pt idx="1">
                  <c:v>1956</c:v>
                </c:pt>
                <c:pt idx="2">
                  <c:v>2261</c:v>
                </c:pt>
                <c:pt idx="3">
                  <c:v>2570</c:v>
                </c:pt>
                <c:pt idx="4">
                  <c:v>2858</c:v>
                </c:pt>
                <c:pt idx="5">
                  <c:v>3179</c:v>
                </c:pt>
                <c:pt idx="6">
                  <c:v>3477</c:v>
                </c:pt>
                <c:pt idx="7">
                  <c:v>3793</c:v>
                </c:pt>
                <c:pt idx="8">
                  <c:v>4069</c:v>
                </c:pt>
                <c:pt idx="9">
                  <c:v>4395</c:v>
                </c:pt>
                <c:pt idx="10">
                  <c:v>4710</c:v>
                </c:pt>
                <c:pt idx="11">
                  <c:v>5024</c:v>
                </c:pt>
                <c:pt idx="12">
                  <c:v>5353</c:v>
                </c:pt>
                <c:pt idx="13">
                  <c:v>5666</c:v>
                </c:pt>
                <c:pt idx="14">
                  <c:v>5989</c:v>
                </c:pt>
                <c:pt idx="15">
                  <c:v>6313</c:v>
                </c:pt>
                <c:pt idx="16">
                  <c:v>6643</c:v>
                </c:pt>
                <c:pt idx="17">
                  <c:v>6972</c:v>
                </c:pt>
                <c:pt idx="18">
                  <c:v>7274</c:v>
                </c:pt>
                <c:pt idx="19">
                  <c:v>7602</c:v>
                </c:pt>
                <c:pt idx="20">
                  <c:v>7987</c:v>
                </c:pt>
                <c:pt idx="21">
                  <c:v>8293</c:v>
                </c:pt>
                <c:pt idx="22">
                  <c:v>8603</c:v>
                </c:pt>
                <c:pt idx="23">
                  <c:v>8906</c:v>
                </c:pt>
                <c:pt idx="24">
                  <c:v>9194</c:v>
                </c:pt>
                <c:pt idx="25">
                  <c:v>9547</c:v>
                </c:pt>
                <c:pt idx="26">
                  <c:v>9849</c:v>
                </c:pt>
                <c:pt idx="27">
                  <c:v>10155</c:v>
                </c:pt>
                <c:pt idx="28">
                  <c:v>10483</c:v>
                </c:pt>
                <c:pt idx="29">
                  <c:v>10821</c:v>
                </c:pt>
                <c:pt idx="30">
                  <c:v>11172</c:v>
                </c:pt>
                <c:pt idx="31">
                  <c:v>11485</c:v>
                </c:pt>
                <c:pt idx="32">
                  <c:v>11806</c:v>
                </c:pt>
                <c:pt idx="33">
                  <c:v>12155</c:v>
                </c:pt>
                <c:pt idx="34">
                  <c:v>12520</c:v>
                </c:pt>
                <c:pt idx="35">
                  <c:v>12897</c:v>
                </c:pt>
                <c:pt idx="36">
                  <c:v>13218</c:v>
                </c:pt>
                <c:pt idx="37">
                  <c:v>13559</c:v>
                </c:pt>
                <c:pt idx="38">
                  <c:v>13920</c:v>
                </c:pt>
                <c:pt idx="39">
                  <c:v>14242</c:v>
                </c:pt>
                <c:pt idx="40">
                  <c:v>14584</c:v>
                </c:pt>
                <c:pt idx="41">
                  <c:v>14942</c:v>
                </c:pt>
                <c:pt idx="42">
                  <c:v>15266</c:v>
                </c:pt>
                <c:pt idx="43">
                  <c:v>15592</c:v>
                </c:pt>
                <c:pt idx="44">
                  <c:v>15914</c:v>
                </c:pt>
                <c:pt idx="45">
                  <c:v>16217</c:v>
                </c:pt>
                <c:pt idx="46">
                  <c:v>16549</c:v>
                </c:pt>
                <c:pt idx="47">
                  <c:v>16907</c:v>
                </c:pt>
                <c:pt idx="48">
                  <c:v>17237</c:v>
                </c:pt>
                <c:pt idx="49">
                  <c:v>17540</c:v>
                </c:pt>
                <c:pt idx="50">
                  <c:v>17862</c:v>
                </c:pt>
                <c:pt idx="51">
                  <c:v>18177</c:v>
                </c:pt>
                <c:pt idx="52">
                  <c:v>18522</c:v>
                </c:pt>
                <c:pt idx="53">
                  <c:v>18860</c:v>
                </c:pt>
                <c:pt idx="54">
                  <c:v>19168</c:v>
                </c:pt>
                <c:pt idx="55">
                  <c:v>19482</c:v>
                </c:pt>
                <c:pt idx="56">
                  <c:v>19807</c:v>
                </c:pt>
                <c:pt idx="57">
                  <c:v>20174</c:v>
                </c:pt>
                <c:pt idx="58">
                  <c:v>20610</c:v>
                </c:pt>
                <c:pt idx="59">
                  <c:v>21124</c:v>
                </c:pt>
                <c:pt idx="60">
                  <c:v>21610</c:v>
                </c:pt>
                <c:pt idx="61">
                  <c:v>22005</c:v>
                </c:pt>
                <c:pt idx="62">
                  <c:v>22387</c:v>
                </c:pt>
                <c:pt idx="63">
                  <c:v>22717</c:v>
                </c:pt>
                <c:pt idx="64">
                  <c:v>23030</c:v>
                </c:pt>
                <c:pt idx="65">
                  <c:v>23359</c:v>
                </c:pt>
                <c:pt idx="66">
                  <c:v>23687</c:v>
                </c:pt>
                <c:pt idx="67">
                  <c:v>24052</c:v>
                </c:pt>
                <c:pt idx="68">
                  <c:v>24367</c:v>
                </c:pt>
                <c:pt idx="69">
                  <c:v>24807</c:v>
                </c:pt>
                <c:pt idx="70">
                  <c:v>25351</c:v>
                </c:pt>
                <c:pt idx="71">
                  <c:v>25838</c:v>
                </c:pt>
                <c:pt idx="72">
                  <c:v>26367</c:v>
                </c:pt>
                <c:pt idx="73">
                  <c:v>26693</c:v>
                </c:pt>
                <c:pt idx="74">
                  <c:v>26996</c:v>
                </c:pt>
                <c:pt idx="75">
                  <c:v>27321</c:v>
                </c:pt>
                <c:pt idx="76">
                  <c:v>27656</c:v>
                </c:pt>
                <c:pt idx="77">
                  <c:v>28022</c:v>
                </c:pt>
                <c:pt idx="78">
                  <c:v>28369</c:v>
                </c:pt>
                <c:pt idx="79">
                  <c:v>28734</c:v>
                </c:pt>
                <c:pt idx="80">
                  <c:v>29073</c:v>
                </c:pt>
                <c:pt idx="81">
                  <c:v>29420</c:v>
                </c:pt>
                <c:pt idx="82">
                  <c:v>29773</c:v>
                </c:pt>
                <c:pt idx="83">
                  <c:v>30121</c:v>
                </c:pt>
                <c:pt idx="84">
                  <c:v>30443</c:v>
                </c:pt>
                <c:pt idx="85">
                  <c:v>30764</c:v>
                </c:pt>
                <c:pt idx="86">
                  <c:v>31077</c:v>
                </c:pt>
                <c:pt idx="87">
                  <c:v>31391</c:v>
                </c:pt>
                <c:pt idx="88">
                  <c:v>31702</c:v>
                </c:pt>
                <c:pt idx="89">
                  <c:v>32011</c:v>
                </c:pt>
                <c:pt idx="90">
                  <c:v>32309</c:v>
                </c:pt>
                <c:pt idx="91">
                  <c:v>32631</c:v>
                </c:pt>
                <c:pt idx="92">
                  <c:v>32914</c:v>
                </c:pt>
                <c:pt idx="93">
                  <c:v>33220</c:v>
                </c:pt>
                <c:pt idx="94">
                  <c:v>33540</c:v>
                </c:pt>
                <c:pt idx="95">
                  <c:v>33860</c:v>
                </c:pt>
                <c:pt idx="96">
                  <c:v>34181</c:v>
                </c:pt>
                <c:pt idx="97">
                  <c:v>34487</c:v>
                </c:pt>
                <c:pt idx="98">
                  <c:v>34794</c:v>
                </c:pt>
                <c:pt idx="99">
                  <c:v>35078</c:v>
                </c:pt>
                <c:pt idx="100">
                  <c:v>35386</c:v>
                </c:pt>
                <c:pt idx="101">
                  <c:v>35709</c:v>
                </c:pt>
                <c:pt idx="102">
                  <c:v>36042</c:v>
                </c:pt>
                <c:pt idx="103">
                  <c:v>36427</c:v>
                </c:pt>
                <c:pt idx="104">
                  <c:v>36857</c:v>
                </c:pt>
                <c:pt idx="105">
                  <c:v>37272</c:v>
                </c:pt>
                <c:pt idx="106">
                  <c:v>37709</c:v>
                </c:pt>
                <c:pt idx="107">
                  <c:v>38145</c:v>
                </c:pt>
                <c:pt idx="108">
                  <c:v>38577</c:v>
                </c:pt>
                <c:pt idx="109">
                  <c:v>38878</c:v>
                </c:pt>
                <c:pt idx="110">
                  <c:v>39190</c:v>
                </c:pt>
                <c:pt idx="111">
                  <c:v>39506</c:v>
                </c:pt>
                <c:pt idx="112">
                  <c:v>39874</c:v>
                </c:pt>
                <c:pt idx="113">
                  <c:v>40221</c:v>
                </c:pt>
                <c:pt idx="114">
                  <c:v>40585</c:v>
                </c:pt>
                <c:pt idx="115">
                  <c:v>40913</c:v>
                </c:pt>
                <c:pt idx="116">
                  <c:v>41265</c:v>
                </c:pt>
                <c:pt idx="117">
                  <c:v>41597</c:v>
                </c:pt>
                <c:pt idx="118">
                  <c:v>41964</c:v>
                </c:pt>
                <c:pt idx="119">
                  <c:v>42298</c:v>
                </c:pt>
                <c:pt idx="120">
                  <c:v>42630</c:v>
                </c:pt>
                <c:pt idx="121">
                  <c:v>42937</c:v>
                </c:pt>
                <c:pt idx="122">
                  <c:v>43246</c:v>
                </c:pt>
                <c:pt idx="123">
                  <c:v>43610</c:v>
                </c:pt>
                <c:pt idx="124">
                  <c:v>44009</c:v>
                </c:pt>
                <c:pt idx="125">
                  <c:v>44472</c:v>
                </c:pt>
                <c:pt idx="126">
                  <c:v>44864</c:v>
                </c:pt>
                <c:pt idx="127">
                  <c:v>45251</c:v>
                </c:pt>
                <c:pt idx="128">
                  <c:v>45565</c:v>
                </c:pt>
                <c:pt idx="129">
                  <c:v>45839</c:v>
                </c:pt>
                <c:pt idx="130">
                  <c:v>46119</c:v>
                </c:pt>
                <c:pt idx="131">
                  <c:v>46414</c:v>
                </c:pt>
                <c:pt idx="132">
                  <c:v>46686</c:v>
                </c:pt>
                <c:pt idx="133">
                  <c:v>46960</c:v>
                </c:pt>
                <c:pt idx="134">
                  <c:v>47226</c:v>
                </c:pt>
                <c:pt idx="135">
                  <c:v>47488</c:v>
                </c:pt>
                <c:pt idx="136">
                  <c:v>47747</c:v>
                </c:pt>
                <c:pt idx="137">
                  <c:v>48020</c:v>
                </c:pt>
                <c:pt idx="138">
                  <c:v>48315</c:v>
                </c:pt>
                <c:pt idx="139">
                  <c:v>48595</c:v>
                </c:pt>
                <c:pt idx="140">
                  <c:v>48883</c:v>
                </c:pt>
                <c:pt idx="141">
                  <c:v>49156</c:v>
                </c:pt>
                <c:pt idx="142">
                  <c:v>49423</c:v>
                </c:pt>
                <c:pt idx="143">
                  <c:v>49689</c:v>
                </c:pt>
                <c:pt idx="144">
                  <c:v>49962</c:v>
                </c:pt>
                <c:pt idx="145">
                  <c:v>50236</c:v>
                </c:pt>
                <c:pt idx="146">
                  <c:v>50518</c:v>
                </c:pt>
                <c:pt idx="147">
                  <c:v>50789</c:v>
                </c:pt>
                <c:pt idx="148">
                  <c:v>51060</c:v>
                </c:pt>
                <c:pt idx="149">
                  <c:v>51331</c:v>
                </c:pt>
                <c:pt idx="150">
                  <c:v>51584</c:v>
                </c:pt>
                <c:pt idx="151">
                  <c:v>51853</c:v>
                </c:pt>
                <c:pt idx="152">
                  <c:v>52189</c:v>
                </c:pt>
                <c:pt idx="153">
                  <c:v>52513</c:v>
                </c:pt>
                <c:pt idx="154">
                  <c:v>52793</c:v>
                </c:pt>
                <c:pt idx="155">
                  <c:v>53098</c:v>
                </c:pt>
                <c:pt idx="156">
                  <c:v>53441</c:v>
                </c:pt>
                <c:pt idx="157">
                  <c:v>53762</c:v>
                </c:pt>
                <c:pt idx="158">
                  <c:v>54109</c:v>
                </c:pt>
                <c:pt idx="159">
                  <c:v>54451</c:v>
                </c:pt>
                <c:pt idx="160">
                  <c:v>54810</c:v>
                </c:pt>
                <c:pt idx="161">
                  <c:v>55147</c:v>
                </c:pt>
                <c:pt idx="162">
                  <c:v>55502</c:v>
                </c:pt>
                <c:pt idx="163">
                  <c:v>55851</c:v>
                </c:pt>
                <c:pt idx="164">
                  <c:v>56160</c:v>
                </c:pt>
                <c:pt idx="165">
                  <c:v>56484</c:v>
                </c:pt>
                <c:pt idx="166">
                  <c:v>56754</c:v>
                </c:pt>
                <c:pt idx="167">
                  <c:v>57024</c:v>
                </c:pt>
                <c:pt idx="168">
                  <c:v>57286</c:v>
                </c:pt>
                <c:pt idx="169">
                  <c:v>57568</c:v>
                </c:pt>
                <c:pt idx="170">
                  <c:v>57899</c:v>
                </c:pt>
                <c:pt idx="171">
                  <c:v>58219</c:v>
                </c:pt>
                <c:pt idx="172">
                  <c:v>58550</c:v>
                </c:pt>
                <c:pt idx="173">
                  <c:v>58879</c:v>
                </c:pt>
                <c:pt idx="174">
                  <c:v>59225</c:v>
                </c:pt>
                <c:pt idx="175">
                  <c:v>59546</c:v>
                </c:pt>
                <c:pt idx="176">
                  <c:v>59820</c:v>
                </c:pt>
                <c:pt idx="177">
                  <c:v>60127</c:v>
                </c:pt>
                <c:pt idx="178">
                  <c:v>60433</c:v>
                </c:pt>
                <c:pt idx="179">
                  <c:v>60773</c:v>
                </c:pt>
                <c:pt idx="180">
                  <c:v>61129</c:v>
                </c:pt>
                <c:pt idx="181">
                  <c:v>61449</c:v>
                </c:pt>
                <c:pt idx="182">
                  <c:v>61724</c:v>
                </c:pt>
                <c:pt idx="183">
                  <c:v>62036</c:v>
                </c:pt>
                <c:pt idx="184">
                  <c:v>62350</c:v>
                </c:pt>
                <c:pt idx="185">
                  <c:v>62728</c:v>
                </c:pt>
                <c:pt idx="186">
                  <c:v>63067</c:v>
                </c:pt>
                <c:pt idx="187">
                  <c:v>63367</c:v>
                </c:pt>
                <c:pt idx="188">
                  <c:v>63661</c:v>
                </c:pt>
                <c:pt idx="189">
                  <c:v>63997</c:v>
                </c:pt>
                <c:pt idx="190">
                  <c:v>64320</c:v>
                </c:pt>
                <c:pt idx="191">
                  <c:v>64604</c:v>
                </c:pt>
                <c:pt idx="192">
                  <c:v>64960</c:v>
                </c:pt>
                <c:pt idx="193">
                  <c:v>65273</c:v>
                </c:pt>
                <c:pt idx="194">
                  <c:v>65624</c:v>
                </c:pt>
                <c:pt idx="195">
                  <c:v>65982</c:v>
                </c:pt>
                <c:pt idx="196">
                  <c:v>66312</c:v>
                </c:pt>
              </c:numCache>
            </c:numRef>
          </c:cat>
          <c:val>
            <c:numRef>
              <c:f>Sheet1!$B$2:$B$198</c:f>
              <c:numCache>
                <c:formatCode>General</c:formatCode>
                <c:ptCount val="197"/>
                <c:pt idx="0">
                  <c:v>17</c:v>
                </c:pt>
                <c:pt idx="1">
                  <c:v>24</c:v>
                </c:pt>
                <c:pt idx="2">
                  <c:v>31</c:v>
                </c:pt>
                <c:pt idx="3">
                  <c:v>33</c:v>
                </c:pt>
                <c:pt idx="4">
                  <c:v>28</c:v>
                </c:pt>
                <c:pt idx="5">
                  <c:v>24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4</c:v>
                </c:pt>
                <c:pt idx="14">
                  <c:v>34</c:v>
                </c:pt>
                <c:pt idx="15">
                  <c:v>6</c:v>
                </c:pt>
                <c:pt idx="16">
                  <c:v>4</c:v>
                </c:pt>
                <c:pt idx="17">
                  <c:v>4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2</c:v>
                </c:pt>
                <c:pt idx="38">
                  <c:v>4</c:v>
                </c:pt>
                <c:pt idx="39">
                  <c:v>4</c:v>
                </c:pt>
                <c:pt idx="40">
                  <c:v>2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5</c:v>
                </c:pt>
                <c:pt idx="66">
                  <c:v>4</c:v>
                </c:pt>
                <c:pt idx="67">
                  <c:v>4</c:v>
                </c:pt>
                <c:pt idx="68">
                  <c:v>2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25</c:v>
                </c:pt>
                <c:pt idx="84">
                  <c:v>20</c:v>
                </c:pt>
                <c:pt idx="85">
                  <c:v>29</c:v>
                </c:pt>
                <c:pt idx="86">
                  <c:v>22</c:v>
                </c:pt>
                <c:pt idx="87">
                  <c:v>14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4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30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9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7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6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2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3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8</c:v>
                </c:pt>
                <c:pt idx="141">
                  <c:v>2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6</c:v>
                </c:pt>
                <c:pt idx="146">
                  <c:v>4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17</c:v>
                </c:pt>
                <c:pt idx="154">
                  <c:v>2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4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3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4</c:v>
                </c:pt>
                <c:pt idx="190">
                  <c:v>3</c:v>
                </c:pt>
                <c:pt idx="191">
                  <c:v>0</c:v>
                </c:pt>
                <c:pt idx="192">
                  <c:v>3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2143120"/>
        <c:axId val="1813760736"/>
      </c:lineChart>
      <c:catAx>
        <c:axId val="1522143120"/>
        <c:scaling>
          <c:orientation val="minMax"/>
        </c:scaling>
        <c:delete val="0"/>
        <c:axPos val="b"/>
        <c:title>
          <c:tx>
            <c:rich>
              <a:bodyPr rot="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milliseconds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txPr>
          <a:bodyPr rot="-2700000" anchor="ctr"/>
          <a:lstStyle/>
          <a:p>
            <a:pPr algn="ctr">
              <a:defRPr sz="1800" b="1">
                <a:solidFill>
                  <a:srgbClr val="000000"/>
                </a:solidFill>
                <a:latin typeface="Arial" charset="0"/>
                <a:ea typeface="Arial" charset="0"/>
                <a:cs typeface="Arial" charset="0"/>
              </a:defRPr>
            </a:pPr>
            <a:endParaRPr lang="nl-NL"/>
          </a:p>
        </c:txPr>
        <c:crossAx val="18137607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13760736"/>
        <c:scaling>
          <c:orientation val="minMax"/>
          <c:max val="100"/>
        </c:scaling>
        <c:delete val="0"/>
        <c:axPos val="l"/>
        <c:majorGridlines/>
        <c:title>
          <c:tx>
            <c:rich>
              <a:bodyPr rot="-540000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CPU Usage (%)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crossAx val="1522143120"/>
        <c:crosses val="autoZero"/>
        <c:crossBetween val="between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plotVisOnly val="1"/>
    <c:dispBlanksAs val="gap"/>
    <c:showDLblsOverMax val="0"/>
  </c:chart>
  <c:spPr>
    <a:ln w="9525"/>
  </c:spPr>
  <c:txPr>
    <a:bodyPr rot="0" anchor="ctr"/>
    <a:lstStyle/>
    <a:p>
      <a:pPr algn="ctr">
        <a:defRPr sz="1000" b="0">
          <a:solidFill>
            <a:srgbClr val="000000"/>
          </a:solidFill>
          <a:latin typeface="Arial" charset="0"/>
          <a:ea typeface="Arial" charset="0"/>
          <a:cs typeface="Arial" charset="0"/>
        </a:defRPr>
      </a:pPr>
      <a:endParaRPr lang="nl-NL"/>
    </a:p>
  </c:txPr>
  <c:printSettings>
    <c:headerFooter/>
    <c:pageMargins b="1" l="0.75" r="0.75" t="1" header="0.5" footer="0.5"/>
    <c:pageSetup paperSize="9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MEM Usage (KB)</c:v>
          </c:tx>
          <c:cat>
            <c:numRef>
              <c:f>Sheet1!$C$2:$C$391</c:f>
              <c:numCache>
                <c:formatCode>General</c:formatCode>
                <c:ptCount val="390"/>
                <c:pt idx="0">
                  <c:v>1599</c:v>
                </c:pt>
                <c:pt idx="1">
                  <c:v>1767</c:v>
                </c:pt>
                <c:pt idx="2">
                  <c:v>1912</c:v>
                </c:pt>
                <c:pt idx="3">
                  <c:v>2094</c:v>
                </c:pt>
                <c:pt idx="4">
                  <c:v>2261</c:v>
                </c:pt>
                <c:pt idx="5">
                  <c:v>2396</c:v>
                </c:pt>
                <c:pt idx="6">
                  <c:v>2543</c:v>
                </c:pt>
                <c:pt idx="7">
                  <c:v>2708</c:v>
                </c:pt>
                <c:pt idx="8">
                  <c:v>2884</c:v>
                </c:pt>
                <c:pt idx="9">
                  <c:v>3045</c:v>
                </c:pt>
                <c:pt idx="10">
                  <c:v>3216</c:v>
                </c:pt>
                <c:pt idx="11">
                  <c:v>3351</c:v>
                </c:pt>
                <c:pt idx="12">
                  <c:v>3507</c:v>
                </c:pt>
                <c:pt idx="13">
                  <c:v>3679</c:v>
                </c:pt>
                <c:pt idx="14">
                  <c:v>3848</c:v>
                </c:pt>
                <c:pt idx="15">
                  <c:v>3974</c:v>
                </c:pt>
                <c:pt idx="16">
                  <c:v>4118</c:v>
                </c:pt>
                <c:pt idx="17">
                  <c:v>4274</c:v>
                </c:pt>
                <c:pt idx="18">
                  <c:v>4448</c:v>
                </c:pt>
                <c:pt idx="19">
                  <c:v>4577</c:v>
                </c:pt>
                <c:pt idx="20">
                  <c:v>4744</c:v>
                </c:pt>
                <c:pt idx="21">
                  <c:v>4877</c:v>
                </c:pt>
                <c:pt idx="22">
                  <c:v>5054</c:v>
                </c:pt>
                <c:pt idx="23">
                  <c:v>5209</c:v>
                </c:pt>
                <c:pt idx="24">
                  <c:v>5374</c:v>
                </c:pt>
                <c:pt idx="25">
                  <c:v>5509</c:v>
                </c:pt>
                <c:pt idx="26">
                  <c:v>5683</c:v>
                </c:pt>
                <c:pt idx="27">
                  <c:v>5880</c:v>
                </c:pt>
                <c:pt idx="28">
                  <c:v>6042</c:v>
                </c:pt>
                <c:pt idx="29">
                  <c:v>6231</c:v>
                </c:pt>
                <c:pt idx="30">
                  <c:v>6437</c:v>
                </c:pt>
                <c:pt idx="31">
                  <c:v>6611</c:v>
                </c:pt>
                <c:pt idx="32">
                  <c:v>6816</c:v>
                </c:pt>
                <c:pt idx="33">
                  <c:v>6983</c:v>
                </c:pt>
                <c:pt idx="34">
                  <c:v>7125</c:v>
                </c:pt>
                <c:pt idx="35">
                  <c:v>7290</c:v>
                </c:pt>
                <c:pt idx="36">
                  <c:v>7449</c:v>
                </c:pt>
                <c:pt idx="37">
                  <c:v>7620</c:v>
                </c:pt>
                <c:pt idx="38">
                  <c:v>7794</c:v>
                </c:pt>
                <c:pt idx="39">
                  <c:v>7991</c:v>
                </c:pt>
                <c:pt idx="40">
                  <c:v>8140</c:v>
                </c:pt>
                <c:pt idx="41">
                  <c:v>8256</c:v>
                </c:pt>
                <c:pt idx="42">
                  <c:v>8370</c:v>
                </c:pt>
                <c:pt idx="43">
                  <c:v>8487</c:v>
                </c:pt>
                <c:pt idx="44">
                  <c:v>8603</c:v>
                </c:pt>
                <c:pt idx="45">
                  <c:v>8738</c:v>
                </c:pt>
                <c:pt idx="46">
                  <c:v>8864</c:v>
                </c:pt>
                <c:pt idx="47">
                  <c:v>8995</c:v>
                </c:pt>
                <c:pt idx="48">
                  <c:v>9150</c:v>
                </c:pt>
                <c:pt idx="49">
                  <c:v>9316</c:v>
                </c:pt>
                <c:pt idx="50">
                  <c:v>9491</c:v>
                </c:pt>
                <c:pt idx="51">
                  <c:v>9664</c:v>
                </c:pt>
                <c:pt idx="52">
                  <c:v>9829</c:v>
                </c:pt>
                <c:pt idx="53">
                  <c:v>10001</c:v>
                </c:pt>
                <c:pt idx="54">
                  <c:v>10166</c:v>
                </c:pt>
                <c:pt idx="55">
                  <c:v>10326</c:v>
                </c:pt>
                <c:pt idx="56">
                  <c:v>10499</c:v>
                </c:pt>
                <c:pt idx="57">
                  <c:v>10675</c:v>
                </c:pt>
                <c:pt idx="58">
                  <c:v>10838</c:v>
                </c:pt>
                <c:pt idx="59">
                  <c:v>11013</c:v>
                </c:pt>
                <c:pt idx="60">
                  <c:v>11161</c:v>
                </c:pt>
                <c:pt idx="61">
                  <c:v>11316</c:v>
                </c:pt>
                <c:pt idx="62">
                  <c:v>11485</c:v>
                </c:pt>
                <c:pt idx="63">
                  <c:v>11645</c:v>
                </c:pt>
                <c:pt idx="64">
                  <c:v>11809</c:v>
                </c:pt>
                <c:pt idx="65">
                  <c:v>11979</c:v>
                </c:pt>
                <c:pt idx="66">
                  <c:v>12163</c:v>
                </c:pt>
                <c:pt idx="67">
                  <c:v>12359</c:v>
                </c:pt>
                <c:pt idx="68">
                  <c:v>12569</c:v>
                </c:pt>
                <c:pt idx="69">
                  <c:v>12727</c:v>
                </c:pt>
                <c:pt idx="70">
                  <c:v>13001</c:v>
                </c:pt>
                <c:pt idx="71">
                  <c:v>13170</c:v>
                </c:pt>
                <c:pt idx="72">
                  <c:v>13343</c:v>
                </c:pt>
                <c:pt idx="73">
                  <c:v>13526</c:v>
                </c:pt>
                <c:pt idx="74">
                  <c:v>13702</c:v>
                </c:pt>
                <c:pt idx="75">
                  <c:v>13878</c:v>
                </c:pt>
                <c:pt idx="76">
                  <c:v>14042</c:v>
                </c:pt>
                <c:pt idx="77">
                  <c:v>14226</c:v>
                </c:pt>
                <c:pt idx="78">
                  <c:v>14395</c:v>
                </c:pt>
                <c:pt idx="79">
                  <c:v>14576</c:v>
                </c:pt>
                <c:pt idx="80">
                  <c:v>14764</c:v>
                </c:pt>
                <c:pt idx="81">
                  <c:v>14940</c:v>
                </c:pt>
                <c:pt idx="82">
                  <c:v>15102</c:v>
                </c:pt>
                <c:pt idx="83">
                  <c:v>15284</c:v>
                </c:pt>
                <c:pt idx="84">
                  <c:v>15435</c:v>
                </c:pt>
                <c:pt idx="85">
                  <c:v>15607</c:v>
                </c:pt>
                <c:pt idx="86">
                  <c:v>15769</c:v>
                </c:pt>
                <c:pt idx="87">
                  <c:v>15929</c:v>
                </c:pt>
                <c:pt idx="88">
                  <c:v>16067</c:v>
                </c:pt>
                <c:pt idx="89">
                  <c:v>16235</c:v>
                </c:pt>
                <c:pt idx="90">
                  <c:v>16388</c:v>
                </c:pt>
                <c:pt idx="91">
                  <c:v>16564</c:v>
                </c:pt>
                <c:pt idx="92">
                  <c:v>16719</c:v>
                </c:pt>
                <c:pt idx="93">
                  <c:v>16891</c:v>
                </c:pt>
                <c:pt idx="94">
                  <c:v>17052</c:v>
                </c:pt>
                <c:pt idx="95">
                  <c:v>17220</c:v>
                </c:pt>
                <c:pt idx="96">
                  <c:v>17381</c:v>
                </c:pt>
                <c:pt idx="97">
                  <c:v>17545</c:v>
                </c:pt>
                <c:pt idx="98">
                  <c:v>17715</c:v>
                </c:pt>
                <c:pt idx="99">
                  <c:v>17863</c:v>
                </c:pt>
                <c:pt idx="100">
                  <c:v>18035</c:v>
                </c:pt>
                <c:pt idx="101">
                  <c:v>18215</c:v>
                </c:pt>
                <c:pt idx="102">
                  <c:v>18371</c:v>
                </c:pt>
                <c:pt idx="103">
                  <c:v>18544</c:v>
                </c:pt>
                <c:pt idx="104">
                  <c:v>18693</c:v>
                </c:pt>
                <c:pt idx="105">
                  <c:v>18851</c:v>
                </c:pt>
                <c:pt idx="106">
                  <c:v>19001</c:v>
                </c:pt>
                <c:pt idx="107">
                  <c:v>19177</c:v>
                </c:pt>
                <c:pt idx="108">
                  <c:v>19322</c:v>
                </c:pt>
                <c:pt idx="109">
                  <c:v>19501</c:v>
                </c:pt>
                <c:pt idx="110">
                  <c:v>19663</c:v>
                </c:pt>
                <c:pt idx="111">
                  <c:v>19825</c:v>
                </c:pt>
                <c:pt idx="112">
                  <c:v>19977</c:v>
                </c:pt>
                <c:pt idx="113">
                  <c:v>20163</c:v>
                </c:pt>
                <c:pt idx="114">
                  <c:v>20343</c:v>
                </c:pt>
                <c:pt idx="115">
                  <c:v>20555</c:v>
                </c:pt>
                <c:pt idx="116">
                  <c:v>20847</c:v>
                </c:pt>
                <c:pt idx="117">
                  <c:v>21070</c:v>
                </c:pt>
                <c:pt idx="118">
                  <c:v>21311</c:v>
                </c:pt>
                <c:pt idx="119">
                  <c:v>21537</c:v>
                </c:pt>
                <c:pt idx="120">
                  <c:v>21748</c:v>
                </c:pt>
                <c:pt idx="121">
                  <c:v>21946</c:v>
                </c:pt>
                <c:pt idx="122">
                  <c:v>22155</c:v>
                </c:pt>
                <c:pt idx="123">
                  <c:v>22387</c:v>
                </c:pt>
                <c:pt idx="124">
                  <c:v>22567</c:v>
                </c:pt>
                <c:pt idx="125">
                  <c:v>22747</c:v>
                </c:pt>
                <c:pt idx="126">
                  <c:v>22881</c:v>
                </c:pt>
                <c:pt idx="127">
                  <c:v>23041</c:v>
                </c:pt>
                <c:pt idx="128">
                  <c:v>23221</c:v>
                </c:pt>
                <c:pt idx="129">
                  <c:v>23403</c:v>
                </c:pt>
                <c:pt idx="130">
                  <c:v>23534</c:v>
                </c:pt>
                <c:pt idx="131">
                  <c:v>23701</c:v>
                </c:pt>
                <c:pt idx="132">
                  <c:v>23879</c:v>
                </c:pt>
                <c:pt idx="133">
                  <c:v>24048</c:v>
                </c:pt>
                <c:pt idx="134">
                  <c:v>24215</c:v>
                </c:pt>
                <c:pt idx="135">
                  <c:v>24385</c:v>
                </c:pt>
                <c:pt idx="136">
                  <c:v>24543</c:v>
                </c:pt>
                <c:pt idx="137">
                  <c:v>24806</c:v>
                </c:pt>
                <c:pt idx="138">
                  <c:v>25063</c:v>
                </c:pt>
                <c:pt idx="139">
                  <c:v>25297</c:v>
                </c:pt>
                <c:pt idx="140">
                  <c:v>25550</c:v>
                </c:pt>
                <c:pt idx="141">
                  <c:v>25811</c:v>
                </c:pt>
                <c:pt idx="142">
                  <c:v>26072</c:v>
                </c:pt>
                <c:pt idx="143">
                  <c:v>26305</c:v>
                </c:pt>
                <c:pt idx="144">
                  <c:v>26534</c:v>
                </c:pt>
                <c:pt idx="145">
                  <c:v>26701</c:v>
                </c:pt>
                <c:pt idx="146">
                  <c:v>26869</c:v>
                </c:pt>
                <c:pt idx="147">
                  <c:v>27032</c:v>
                </c:pt>
                <c:pt idx="148">
                  <c:v>27184</c:v>
                </c:pt>
                <c:pt idx="149">
                  <c:v>27367</c:v>
                </c:pt>
                <c:pt idx="150">
                  <c:v>27493</c:v>
                </c:pt>
                <c:pt idx="151">
                  <c:v>27685</c:v>
                </c:pt>
                <c:pt idx="152">
                  <c:v>27846</c:v>
                </c:pt>
                <c:pt idx="153">
                  <c:v>27985</c:v>
                </c:pt>
                <c:pt idx="154">
                  <c:v>28157</c:v>
                </c:pt>
                <c:pt idx="155">
                  <c:v>28387</c:v>
                </c:pt>
                <c:pt idx="156">
                  <c:v>28546</c:v>
                </c:pt>
                <c:pt idx="157">
                  <c:v>28722</c:v>
                </c:pt>
                <c:pt idx="158">
                  <c:v>28886</c:v>
                </c:pt>
                <c:pt idx="159">
                  <c:v>29061</c:v>
                </c:pt>
                <c:pt idx="160">
                  <c:v>29236</c:v>
                </c:pt>
                <c:pt idx="161">
                  <c:v>29411</c:v>
                </c:pt>
                <c:pt idx="162">
                  <c:v>29599</c:v>
                </c:pt>
                <c:pt idx="163">
                  <c:v>29770</c:v>
                </c:pt>
                <c:pt idx="164">
                  <c:v>29972</c:v>
                </c:pt>
                <c:pt idx="165">
                  <c:v>30121</c:v>
                </c:pt>
                <c:pt idx="166">
                  <c:v>30296</c:v>
                </c:pt>
                <c:pt idx="167">
                  <c:v>30465</c:v>
                </c:pt>
                <c:pt idx="168">
                  <c:v>30630</c:v>
                </c:pt>
                <c:pt idx="169">
                  <c:v>30846</c:v>
                </c:pt>
                <c:pt idx="170">
                  <c:v>31009</c:v>
                </c:pt>
                <c:pt idx="171">
                  <c:v>31187</c:v>
                </c:pt>
                <c:pt idx="172">
                  <c:v>31382</c:v>
                </c:pt>
                <c:pt idx="173">
                  <c:v>31571</c:v>
                </c:pt>
                <c:pt idx="174">
                  <c:v>31747</c:v>
                </c:pt>
                <c:pt idx="175">
                  <c:v>31891</c:v>
                </c:pt>
                <c:pt idx="176">
                  <c:v>32064</c:v>
                </c:pt>
                <c:pt idx="177">
                  <c:v>32191</c:v>
                </c:pt>
                <c:pt idx="178">
                  <c:v>32375</c:v>
                </c:pt>
                <c:pt idx="179">
                  <c:v>32544</c:v>
                </c:pt>
                <c:pt idx="180">
                  <c:v>32725</c:v>
                </c:pt>
                <c:pt idx="181">
                  <c:v>32882</c:v>
                </c:pt>
                <c:pt idx="182">
                  <c:v>33064</c:v>
                </c:pt>
                <c:pt idx="183">
                  <c:v>33252</c:v>
                </c:pt>
                <c:pt idx="184">
                  <c:v>33396</c:v>
                </c:pt>
                <c:pt idx="185">
                  <c:v>33570</c:v>
                </c:pt>
                <c:pt idx="186">
                  <c:v>33724</c:v>
                </c:pt>
                <c:pt idx="187">
                  <c:v>33906</c:v>
                </c:pt>
                <c:pt idx="188">
                  <c:v>34056</c:v>
                </c:pt>
                <c:pt idx="189">
                  <c:v>34227</c:v>
                </c:pt>
                <c:pt idx="190">
                  <c:v>34366</c:v>
                </c:pt>
                <c:pt idx="191">
                  <c:v>34531</c:v>
                </c:pt>
                <c:pt idx="192">
                  <c:v>34713</c:v>
                </c:pt>
                <c:pt idx="193">
                  <c:v>34906</c:v>
                </c:pt>
                <c:pt idx="194">
                  <c:v>35089</c:v>
                </c:pt>
                <c:pt idx="195">
                  <c:v>35241</c:v>
                </c:pt>
                <c:pt idx="196">
                  <c:v>35400</c:v>
                </c:pt>
                <c:pt idx="197">
                  <c:v>35563</c:v>
                </c:pt>
                <c:pt idx="198">
                  <c:v>35732</c:v>
                </c:pt>
                <c:pt idx="199">
                  <c:v>35905</c:v>
                </c:pt>
                <c:pt idx="200">
                  <c:v>36076</c:v>
                </c:pt>
                <c:pt idx="201">
                  <c:v>36246</c:v>
                </c:pt>
                <c:pt idx="202">
                  <c:v>36472</c:v>
                </c:pt>
                <c:pt idx="203">
                  <c:v>36654</c:v>
                </c:pt>
                <c:pt idx="204">
                  <c:v>36845</c:v>
                </c:pt>
                <c:pt idx="205">
                  <c:v>37061</c:v>
                </c:pt>
                <c:pt idx="206">
                  <c:v>37312</c:v>
                </c:pt>
                <c:pt idx="207">
                  <c:v>37514</c:v>
                </c:pt>
                <c:pt idx="208">
                  <c:v>37720</c:v>
                </c:pt>
                <c:pt idx="209">
                  <c:v>37901</c:v>
                </c:pt>
                <c:pt idx="210">
                  <c:v>38122</c:v>
                </c:pt>
                <c:pt idx="211">
                  <c:v>38318</c:v>
                </c:pt>
                <c:pt idx="212">
                  <c:v>38532</c:v>
                </c:pt>
                <c:pt idx="213">
                  <c:v>38720</c:v>
                </c:pt>
                <c:pt idx="214">
                  <c:v>38889</c:v>
                </c:pt>
                <c:pt idx="215">
                  <c:v>39047</c:v>
                </c:pt>
                <c:pt idx="216">
                  <c:v>39210</c:v>
                </c:pt>
                <c:pt idx="217">
                  <c:v>39367</c:v>
                </c:pt>
                <c:pt idx="218">
                  <c:v>39533</c:v>
                </c:pt>
                <c:pt idx="219">
                  <c:v>39702</c:v>
                </c:pt>
                <c:pt idx="220">
                  <c:v>39883</c:v>
                </c:pt>
                <c:pt idx="221">
                  <c:v>40042</c:v>
                </c:pt>
                <c:pt idx="222">
                  <c:v>40218</c:v>
                </c:pt>
                <c:pt idx="223">
                  <c:v>40392</c:v>
                </c:pt>
                <c:pt idx="224">
                  <c:v>40571</c:v>
                </c:pt>
                <c:pt idx="225">
                  <c:v>40734</c:v>
                </c:pt>
                <c:pt idx="226">
                  <c:v>40905</c:v>
                </c:pt>
                <c:pt idx="227">
                  <c:v>41087</c:v>
                </c:pt>
                <c:pt idx="228">
                  <c:v>41263</c:v>
                </c:pt>
                <c:pt idx="229">
                  <c:v>41430</c:v>
                </c:pt>
                <c:pt idx="230">
                  <c:v>41622</c:v>
                </c:pt>
                <c:pt idx="231">
                  <c:v>41781</c:v>
                </c:pt>
                <c:pt idx="232">
                  <c:v>41953</c:v>
                </c:pt>
                <c:pt idx="233">
                  <c:v>42117</c:v>
                </c:pt>
                <c:pt idx="234">
                  <c:v>42295</c:v>
                </c:pt>
                <c:pt idx="235">
                  <c:v>42472</c:v>
                </c:pt>
                <c:pt idx="236">
                  <c:v>42630</c:v>
                </c:pt>
                <c:pt idx="237">
                  <c:v>42785</c:v>
                </c:pt>
                <c:pt idx="238">
                  <c:v>42957</c:v>
                </c:pt>
                <c:pt idx="239">
                  <c:v>43091</c:v>
                </c:pt>
                <c:pt idx="240">
                  <c:v>43288</c:v>
                </c:pt>
                <c:pt idx="241">
                  <c:v>43475</c:v>
                </c:pt>
                <c:pt idx="242">
                  <c:v>43645</c:v>
                </c:pt>
                <c:pt idx="243">
                  <c:v>43830</c:v>
                </c:pt>
                <c:pt idx="244">
                  <c:v>44015</c:v>
                </c:pt>
                <c:pt idx="245">
                  <c:v>44222</c:v>
                </c:pt>
                <c:pt idx="246">
                  <c:v>44432</c:v>
                </c:pt>
                <c:pt idx="247">
                  <c:v>44649</c:v>
                </c:pt>
                <c:pt idx="248">
                  <c:v>44905</c:v>
                </c:pt>
                <c:pt idx="249">
                  <c:v>45119</c:v>
                </c:pt>
                <c:pt idx="250">
                  <c:v>45296</c:v>
                </c:pt>
                <c:pt idx="251">
                  <c:v>45432</c:v>
                </c:pt>
                <c:pt idx="252">
                  <c:v>45603</c:v>
                </c:pt>
                <c:pt idx="253">
                  <c:v>45740</c:v>
                </c:pt>
                <c:pt idx="254">
                  <c:v>45911</c:v>
                </c:pt>
                <c:pt idx="255">
                  <c:v>46064</c:v>
                </c:pt>
                <c:pt idx="256">
                  <c:v>46236</c:v>
                </c:pt>
                <c:pt idx="257">
                  <c:v>46406</c:v>
                </c:pt>
                <c:pt idx="258">
                  <c:v>46536</c:v>
                </c:pt>
                <c:pt idx="259">
                  <c:v>46647</c:v>
                </c:pt>
                <c:pt idx="260">
                  <c:v>46776</c:v>
                </c:pt>
                <c:pt idx="261">
                  <c:v>46892</c:v>
                </c:pt>
                <c:pt idx="262">
                  <c:v>47022</c:v>
                </c:pt>
                <c:pt idx="263">
                  <c:v>47144</c:v>
                </c:pt>
                <c:pt idx="264">
                  <c:v>47255</c:v>
                </c:pt>
                <c:pt idx="265">
                  <c:v>47365</c:v>
                </c:pt>
                <c:pt idx="266">
                  <c:v>47479</c:v>
                </c:pt>
                <c:pt idx="267">
                  <c:v>47596</c:v>
                </c:pt>
                <c:pt idx="268">
                  <c:v>47719</c:v>
                </c:pt>
                <c:pt idx="269">
                  <c:v>47838</c:v>
                </c:pt>
                <c:pt idx="270">
                  <c:v>47963</c:v>
                </c:pt>
                <c:pt idx="271">
                  <c:v>48081</c:v>
                </c:pt>
                <c:pt idx="272">
                  <c:v>48200</c:v>
                </c:pt>
                <c:pt idx="273">
                  <c:v>48325</c:v>
                </c:pt>
                <c:pt idx="274">
                  <c:v>48452</c:v>
                </c:pt>
                <c:pt idx="275">
                  <c:v>48580</c:v>
                </c:pt>
                <c:pt idx="276">
                  <c:v>48700</c:v>
                </c:pt>
                <c:pt idx="277">
                  <c:v>48840</c:v>
                </c:pt>
                <c:pt idx="278">
                  <c:v>48988</c:v>
                </c:pt>
                <c:pt idx="279">
                  <c:v>49120</c:v>
                </c:pt>
                <c:pt idx="280">
                  <c:v>49257</c:v>
                </c:pt>
                <c:pt idx="281">
                  <c:v>49368</c:v>
                </c:pt>
                <c:pt idx="282">
                  <c:v>49486</c:v>
                </c:pt>
                <c:pt idx="283">
                  <c:v>49597</c:v>
                </c:pt>
                <c:pt idx="284">
                  <c:v>49762</c:v>
                </c:pt>
                <c:pt idx="285">
                  <c:v>49889</c:v>
                </c:pt>
                <c:pt idx="286">
                  <c:v>50005</c:v>
                </c:pt>
                <c:pt idx="287">
                  <c:v>50120</c:v>
                </c:pt>
                <c:pt idx="288">
                  <c:v>50246</c:v>
                </c:pt>
                <c:pt idx="289">
                  <c:v>50381</c:v>
                </c:pt>
                <c:pt idx="290">
                  <c:v>50494</c:v>
                </c:pt>
                <c:pt idx="291">
                  <c:v>50614</c:v>
                </c:pt>
                <c:pt idx="292">
                  <c:v>50726</c:v>
                </c:pt>
                <c:pt idx="293">
                  <c:v>50847</c:v>
                </c:pt>
                <c:pt idx="294">
                  <c:v>50962</c:v>
                </c:pt>
                <c:pt idx="295">
                  <c:v>51075</c:v>
                </c:pt>
                <c:pt idx="296">
                  <c:v>51194</c:v>
                </c:pt>
                <c:pt idx="297">
                  <c:v>51310</c:v>
                </c:pt>
                <c:pt idx="298">
                  <c:v>51433</c:v>
                </c:pt>
                <c:pt idx="299">
                  <c:v>51547</c:v>
                </c:pt>
                <c:pt idx="300">
                  <c:v>51666</c:v>
                </c:pt>
                <c:pt idx="301">
                  <c:v>51781</c:v>
                </c:pt>
                <c:pt idx="302">
                  <c:v>51916</c:v>
                </c:pt>
                <c:pt idx="303">
                  <c:v>52066</c:v>
                </c:pt>
                <c:pt idx="304">
                  <c:v>52235</c:v>
                </c:pt>
                <c:pt idx="305">
                  <c:v>52417</c:v>
                </c:pt>
                <c:pt idx="306">
                  <c:v>52591</c:v>
                </c:pt>
                <c:pt idx="307">
                  <c:v>52771</c:v>
                </c:pt>
                <c:pt idx="308">
                  <c:v>52936</c:v>
                </c:pt>
                <c:pt idx="309">
                  <c:v>53103</c:v>
                </c:pt>
                <c:pt idx="310">
                  <c:v>53265</c:v>
                </c:pt>
                <c:pt idx="311">
                  <c:v>53472</c:v>
                </c:pt>
                <c:pt idx="312">
                  <c:v>53611</c:v>
                </c:pt>
                <c:pt idx="313">
                  <c:v>53804</c:v>
                </c:pt>
                <c:pt idx="314">
                  <c:v>53942</c:v>
                </c:pt>
                <c:pt idx="315">
                  <c:v>54130</c:v>
                </c:pt>
                <c:pt idx="316">
                  <c:v>54299</c:v>
                </c:pt>
                <c:pt idx="317">
                  <c:v>54488</c:v>
                </c:pt>
                <c:pt idx="318">
                  <c:v>54648</c:v>
                </c:pt>
                <c:pt idx="319">
                  <c:v>54825</c:v>
                </c:pt>
                <c:pt idx="320">
                  <c:v>54990</c:v>
                </c:pt>
                <c:pt idx="321">
                  <c:v>55183</c:v>
                </c:pt>
                <c:pt idx="322">
                  <c:v>55344</c:v>
                </c:pt>
                <c:pt idx="323">
                  <c:v>55516</c:v>
                </c:pt>
                <c:pt idx="324">
                  <c:v>55681</c:v>
                </c:pt>
                <c:pt idx="325">
                  <c:v>55873</c:v>
                </c:pt>
                <c:pt idx="326">
                  <c:v>56047</c:v>
                </c:pt>
                <c:pt idx="327">
                  <c:v>56218</c:v>
                </c:pt>
                <c:pt idx="328">
                  <c:v>56381</c:v>
                </c:pt>
                <c:pt idx="329">
                  <c:v>56546</c:v>
                </c:pt>
                <c:pt idx="330">
                  <c:v>56667</c:v>
                </c:pt>
                <c:pt idx="331">
                  <c:v>56817</c:v>
                </c:pt>
                <c:pt idx="332">
                  <c:v>56933</c:v>
                </c:pt>
                <c:pt idx="333">
                  <c:v>57097</c:v>
                </c:pt>
                <c:pt idx="334">
                  <c:v>57265</c:v>
                </c:pt>
                <c:pt idx="335">
                  <c:v>57423</c:v>
                </c:pt>
                <c:pt idx="336">
                  <c:v>57580</c:v>
                </c:pt>
                <c:pt idx="337">
                  <c:v>57754</c:v>
                </c:pt>
                <c:pt idx="338">
                  <c:v>57930</c:v>
                </c:pt>
                <c:pt idx="339">
                  <c:v>58081</c:v>
                </c:pt>
                <c:pt idx="340">
                  <c:v>58266</c:v>
                </c:pt>
                <c:pt idx="341">
                  <c:v>58419</c:v>
                </c:pt>
                <c:pt idx="342">
                  <c:v>58602</c:v>
                </c:pt>
                <c:pt idx="343">
                  <c:v>58733</c:v>
                </c:pt>
                <c:pt idx="344">
                  <c:v>58903</c:v>
                </c:pt>
                <c:pt idx="345">
                  <c:v>59072</c:v>
                </c:pt>
                <c:pt idx="346">
                  <c:v>59251</c:v>
                </c:pt>
                <c:pt idx="347">
                  <c:v>59390</c:v>
                </c:pt>
                <c:pt idx="348">
                  <c:v>59558</c:v>
                </c:pt>
                <c:pt idx="349">
                  <c:v>59749</c:v>
                </c:pt>
                <c:pt idx="350">
                  <c:v>59928</c:v>
                </c:pt>
                <c:pt idx="351">
                  <c:v>60092</c:v>
                </c:pt>
                <c:pt idx="352">
                  <c:v>60258</c:v>
                </c:pt>
                <c:pt idx="353">
                  <c:v>60451</c:v>
                </c:pt>
                <c:pt idx="354">
                  <c:v>60622</c:v>
                </c:pt>
                <c:pt idx="355">
                  <c:v>60797</c:v>
                </c:pt>
                <c:pt idx="356">
                  <c:v>60993</c:v>
                </c:pt>
                <c:pt idx="357">
                  <c:v>61196</c:v>
                </c:pt>
                <c:pt idx="358">
                  <c:v>61365</c:v>
                </c:pt>
                <c:pt idx="359">
                  <c:v>61530</c:v>
                </c:pt>
                <c:pt idx="360">
                  <c:v>61669</c:v>
                </c:pt>
                <c:pt idx="361">
                  <c:v>61868</c:v>
                </c:pt>
                <c:pt idx="362">
                  <c:v>62071</c:v>
                </c:pt>
                <c:pt idx="363">
                  <c:v>62219</c:v>
                </c:pt>
                <c:pt idx="364">
                  <c:v>62395</c:v>
                </c:pt>
                <c:pt idx="365">
                  <c:v>62566</c:v>
                </c:pt>
                <c:pt idx="366">
                  <c:v>62746</c:v>
                </c:pt>
                <c:pt idx="367">
                  <c:v>62977</c:v>
                </c:pt>
                <c:pt idx="368">
                  <c:v>63139</c:v>
                </c:pt>
                <c:pt idx="369">
                  <c:v>63304</c:v>
                </c:pt>
                <c:pt idx="370">
                  <c:v>63502</c:v>
                </c:pt>
                <c:pt idx="371">
                  <c:v>63674</c:v>
                </c:pt>
                <c:pt idx="372">
                  <c:v>63828</c:v>
                </c:pt>
                <c:pt idx="373">
                  <c:v>64012</c:v>
                </c:pt>
                <c:pt idx="374">
                  <c:v>64197</c:v>
                </c:pt>
                <c:pt idx="375">
                  <c:v>64382</c:v>
                </c:pt>
                <c:pt idx="376">
                  <c:v>64506</c:v>
                </c:pt>
                <c:pt idx="377">
                  <c:v>64661</c:v>
                </c:pt>
                <c:pt idx="378">
                  <c:v>64806</c:v>
                </c:pt>
                <c:pt idx="379">
                  <c:v>64945</c:v>
                </c:pt>
                <c:pt idx="380">
                  <c:v>65110</c:v>
                </c:pt>
                <c:pt idx="381">
                  <c:v>65292</c:v>
                </c:pt>
                <c:pt idx="382">
                  <c:v>65464</c:v>
                </c:pt>
                <c:pt idx="383">
                  <c:v>65620</c:v>
                </c:pt>
                <c:pt idx="384">
                  <c:v>65808</c:v>
                </c:pt>
                <c:pt idx="385">
                  <c:v>66014</c:v>
                </c:pt>
                <c:pt idx="386">
                  <c:v>66152</c:v>
                </c:pt>
                <c:pt idx="387">
                  <c:v>66333</c:v>
                </c:pt>
                <c:pt idx="388">
                  <c:v>66478</c:v>
                </c:pt>
                <c:pt idx="389">
                  <c:v>66628</c:v>
                </c:pt>
              </c:numCache>
            </c:numRef>
          </c:cat>
          <c:val>
            <c:numRef>
              <c:f>Sheet1!$E$2:$E$391</c:f>
              <c:numCache>
                <c:formatCode>General</c:formatCode>
                <c:ptCount val="390"/>
                <c:pt idx="0">
                  <c:v>4.0634765625</c:v>
                </c:pt>
                <c:pt idx="1">
                  <c:v>6.056640625</c:v>
                </c:pt>
                <c:pt idx="2">
                  <c:v>6.806640625</c:v>
                </c:pt>
                <c:pt idx="3">
                  <c:v>8.666015625</c:v>
                </c:pt>
                <c:pt idx="4">
                  <c:v>8.6376953125</c:v>
                </c:pt>
                <c:pt idx="5">
                  <c:v>9.8212890625</c:v>
                </c:pt>
                <c:pt idx="6">
                  <c:v>10.4072265625</c:v>
                </c:pt>
                <c:pt idx="7">
                  <c:v>10.8525390625</c:v>
                </c:pt>
                <c:pt idx="8">
                  <c:v>13.125</c:v>
                </c:pt>
                <c:pt idx="9">
                  <c:v>15.212890625</c:v>
                </c:pt>
                <c:pt idx="10">
                  <c:v>17.68359375</c:v>
                </c:pt>
                <c:pt idx="11">
                  <c:v>17.6845703125</c:v>
                </c:pt>
                <c:pt idx="12">
                  <c:v>17.6845703125</c:v>
                </c:pt>
                <c:pt idx="13">
                  <c:v>17.7041015625</c:v>
                </c:pt>
                <c:pt idx="14">
                  <c:v>17.7041015625</c:v>
                </c:pt>
                <c:pt idx="15">
                  <c:v>17.7041015625</c:v>
                </c:pt>
                <c:pt idx="16">
                  <c:v>17.7041015625</c:v>
                </c:pt>
                <c:pt idx="17">
                  <c:v>17.8271484375</c:v>
                </c:pt>
                <c:pt idx="18">
                  <c:v>17.8427734375</c:v>
                </c:pt>
                <c:pt idx="19">
                  <c:v>17.8427734375</c:v>
                </c:pt>
                <c:pt idx="20">
                  <c:v>17.8544921875</c:v>
                </c:pt>
                <c:pt idx="21">
                  <c:v>17.8544921875</c:v>
                </c:pt>
                <c:pt idx="22">
                  <c:v>17.8544921875</c:v>
                </c:pt>
                <c:pt idx="23">
                  <c:v>17.7373046875</c:v>
                </c:pt>
                <c:pt idx="24">
                  <c:v>17.7373046875</c:v>
                </c:pt>
                <c:pt idx="25">
                  <c:v>17.7373046875</c:v>
                </c:pt>
                <c:pt idx="26">
                  <c:v>17.7822265625</c:v>
                </c:pt>
                <c:pt idx="27">
                  <c:v>18.181640625</c:v>
                </c:pt>
                <c:pt idx="28">
                  <c:v>18.7783203125</c:v>
                </c:pt>
                <c:pt idx="29">
                  <c:v>18.875</c:v>
                </c:pt>
                <c:pt idx="30">
                  <c:v>18.8359375</c:v>
                </c:pt>
                <c:pt idx="31">
                  <c:v>18.8349609375</c:v>
                </c:pt>
                <c:pt idx="32">
                  <c:v>18.8896484375</c:v>
                </c:pt>
                <c:pt idx="33">
                  <c:v>18.888671875</c:v>
                </c:pt>
                <c:pt idx="34">
                  <c:v>18.8828125</c:v>
                </c:pt>
                <c:pt idx="35">
                  <c:v>18.8818359375</c:v>
                </c:pt>
                <c:pt idx="36">
                  <c:v>18.880859375</c:v>
                </c:pt>
                <c:pt idx="37">
                  <c:v>18.880859375</c:v>
                </c:pt>
                <c:pt idx="38">
                  <c:v>18.87890625</c:v>
                </c:pt>
                <c:pt idx="39">
                  <c:v>18.87890625</c:v>
                </c:pt>
                <c:pt idx="40">
                  <c:v>18.87890625</c:v>
                </c:pt>
                <c:pt idx="41">
                  <c:v>18.8779296875</c:v>
                </c:pt>
                <c:pt idx="42">
                  <c:v>18.87890625</c:v>
                </c:pt>
                <c:pt idx="43">
                  <c:v>18.8779296875</c:v>
                </c:pt>
                <c:pt idx="44">
                  <c:v>18.8720703125</c:v>
                </c:pt>
                <c:pt idx="45">
                  <c:v>18.8720703125</c:v>
                </c:pt>
                <c:pt idx="46">
                  <c:v>18.873046875</c:v>
                </c:pt>
                <c:pt idx="47">
                  <c:v>18.8740234375</c:v>
                </c:pt>
                <c:pt idx="48">
                  <c:v>18.873046875</c:v>
                </c:pt>
                <c:pt idx="49">
                  <c:v>18.85546875</c:v>
                </c:pt>
                <c:pt idx="50">
                  <c:v>18.841796875</c:v>
                </c:pt>
                <c:pt idx="51">
                  <c:v>18.8505859375</c:v>
                </c:pt>
                <c:pt idx="52">
                  <c:v>18.8662109375</c:v>
                </c:pt>
                <c:pt idx="53">
                  <c:v>18.865234375</c:v>
                </c:pt>
                <c:pt idx="54">
                  <c:v>18.861328125</c:v>
                </c:pt>
                <c:pt idx="55">
                  <c:v>18.84765625</c:v>
                </c:pt>
                <c:pt idx="56">
                  <c:v>18.8564453125</c:v>
                </c:pt>
                <c:pt idx="57">
                  <c:v>18.853515625</c:v>
                </c:pt>
                <c:pt idx="58">
                  <c:v>18.8583984375</c:v>
                </c:pt>
                <c:pt idx="59">
                  <c:v>18.84765625</c:v>
                </c:pt>
                <c:pt idx="60">
                  <c:v>18.845703125</c:v>
                </c:pt>
                <c:pt idx="61">
                  <c:v>18.8505859375</c:v>
                </c:pt>
                <c:pt idx="62">
                  <c:v>18.84765625</c:v>
                </c:pt>
                <c:pt idx="63">
                  <c:v>18.845703125</c:v>
                </c:pt>
                <c:pt idx="64">
                  <c:v>18.8466796875</c:v>
                </c:pt>
                <c:pt idx="65">
                  <c:v>18.845703125</c:v>
                </c:pt>
                <c:pt idx="66">
                  <c:v>18.849609375</c:v>
                </c:pt>
                <c:pt idx="67">
                  <c:v>18.857421875</c:v>
                </c:pt>
                <c:pt idx="68">
                  <c:v>18.8525390625</c:v>
                </c:pt>
                <c:pt idx="69">
                  <c:v>18.572265625</c:v>
                </c:pt>
                <c:pt idx="70">
                  <c:v>18.5712890625</c:v>
                </c:pt>
                <c:pt idx="71">
                  <c:v>18.7333984375</c:v>
                </c:pt>
                <c:pt idx="72">
                  <c:v>18.73046875</c:v>
                </c:pt>
                <c:pt idx="73">
                  <c:v>18.73046875</c:v>
                </c:pt>
                <c:pt idx="74">
                  <c:v>18.7314453125</c:v>
                </c:pt>
                <c:pt idx="75">
                  <c:v>18.640625</c:v>
                </c:pt>
                <c:pt idx="76">
                  <c:v>18.6416015625</c:v>
                </c:pt>
                <c:pt idx="77">
                  <c:v>18.640625</c:v>
                </c:pt>
                <c:pt idx="78">
                  <c:v>18.6396484375</c:v>
                </c:pt>
                <c:pt idx="79">
                  <c:v>18.638671875</c:v>
                </c:pt>
                <c:pt idx="80">
                  <c:v>18.6357421875</c:v>
                </c:pt>
                <c:pt idx="81">
                  <c:v>18.634765625</c:v>
                </c:pt>
                <c:pt idx="82">
                  <c:v>18.6806640625</c:v>
                </c:pt>
                <c:pt idx="83">
                  <c:v>18.6650390625</c:v>
                </c:pt>
                <c:pt idx="84">
                  <c:v>18.6767578125</c:v>
                </c:pt>
                <c:pt idx="85">
                  <c:v>18.6708984375</c:v>
                </c:pt>
                <c:pt idx="86">
                  <c:v>18.669921875</c:v>
                </c:pt>
                <c:pt idx="87">
                  <c:v>18.66796875</c:v>
                </c:pt>
                <c:pt idx="88">
                  <c:v>18.6689453125</c:v>
                </c:pt>
                <c:pt idx="89">
                  <c:v>18.6689453125</c:v>
                </c:pt>
                <c:pt idx="90">
                  <c:v>18.6689453125</c:v>
                </c:pt>
                <c:pt idx="91">
                  <c:v>18.6689453125</c:v>
                </c:pt>
                <c:pt idx="92">
                  <c:v>18.6689453125</c:v>
                </c:pt>
                <c:pt idx="93">
                  <c:v>18.6689453125</c:v>
                </c:pt>
                <c:pt idx="94">
                  <c:v>18.6748046875</c:v>
                </c:pt>
                <c:pt idx="95">
                  <c:v>18.6748046875</c:v>
                </c:pt>
                <c:pt idx="96">
                  <c:v>18.6630859375</c:v>
                </c:pt>
                <c:pt idx="97">
                  <c:v>18.6630859375</c:v>
                </c:pt>
                <c:pt idx="98">
                  <c:v>18.6611328125</c:v>
                </c:pt>
                <c:pt idx="99">
                  <c:v>18.658203125</c:v>
                </c:pt>
                <c:pt idx="100">
                  <c:v>18.658203125</c:v>
                </c:pt>
                <c:pt idx="101">
                  <c:v>18.658203125</c:v>
                </c:pt>
                <c:pt idx="102">
                  <c:v>18.654296875</c:v>
                </c:pt>
                <c:pt idx="103">
                  <c:v>18.6533203125</c:v>
                </c:pt>
                <c:pt idx="104">
                  <c:v>18.65234375</c:v>
                </c:pt>
                <c:pt idx="105">
                  <c:v>18.65234375</c:v>
                </c:pt>
                <c:pt idx="106">
                  <c:v>18.6484375</c:v>
                </c:pt>
                <c:pt idx="107">
                  <c:v>18.6484375</c:v>
                </c:pt>
                <c:pt idx="108">
                  <c:v>18.6484375</c:v>
                </c:pt>
                <c:pt idx="109">
                  <c:v>18.6484375</c:v>
                </c:pt>
                <c:pt idx="110">
                  <c:v>18.6484375</c:v>
                </c:pt>
                <c:pt idx="111">
                  <c:v>18.6484375</c:v>
                </c:pt>
                <c:pt idx="112">
                  <c:v>18.6484375</c:v>
                </c:pt>
                <c:pt idx="113">
                  <c:v>18.6484375</c:v>
                </c:pt>
                <c:pt idx="114">
                  <c:v>18.6484375</c:v>
                </c:pt>
                <c:pt idx="115">
                  <c:v>18.6484375</c:v>
                </c:pt>
                <c:pt idx="116">
                  <c:v>18.6533203125</c:v>
                </c:pt>
                <c:pt idx="117">
                  <c:v>18.65625</c:v>
                </c:pt>
                <c:pt idx="118">
                  <c:v>18.6572265625</c:v>
                </c:pt>
                <c:pt idx="119">
                  <c:v>18.65625</c:v>
                </c:pt>
                <c:pt idx="120">
                  <c:v>18.6572265625</c:v>
                </c:pt>
                <c:pt idx="121">
                  <c:v>18.65625</c:v>
                </c:pt>
                <c:pt idx="122">
                  <c:v>18.6572265625</c:v>
                </c:pt>
                <c:pt idx="123">
                  <c:v>18.65625</c:v>
                </c:pt>
                <c:pt idx="124">
                  <c:v>18.65625</c:v>
                </c:pt>
                <c:pt idx="125">
                  <c:v>18.654296875</c:v>
                </c:pt>
                <c:pt idx="126">
                  <c:v>18.654296875</c:v>
                </c:pt>
                <c:pt idx="127">
                  <c:v>18.65234375</c:v>
                </c:pt>
                <c:pt idx="128">
                  <c:v>18.650390625</c:v>
                </c:pt>
                <c:pt idx="129">
                  <c:v>18.6611328125</c:v>
                </c:pt>
                <c:pt idx="130">
                  <c:v>18.6591796875</c:v>
                </c:pt>
                <c:pt idx="131">
                  <c:v>18.6591796875</c:v>
                </c:pt>
                <c:pt idx="132">
                  <c:v>18.6552734375</c:v>
                </c:pt>
                <c:pt idx="133">
                  <c:v>18.6552734375</c:v>
                </c:pt>
                <c:pt idx="134">
                  <c:v>18.6435546875</c:v>
                </c:pt>
                <c:pt idx="135">
                  <c:v>18.6435546875</c:v>
                </c:pt>
                <c:pt idx="136">
                  <c:v>18.6435546875</c:v>
                </c:pt>
                <c:pt idx="137">
                  <c:v>18.6435546875</c:v>
                </c:pt>
                <c:pt idx="138">
                  <c:v>18.6435546875</c:v>
                </c:pt>
                <c:pt idx="139">
                  <c:v>18.6435546875</c:v>
                </c:pt>
                <c:pt idx="140">
                  <c:v>18.6435546875</c:v>
                </c:pt>
                <c:pt idx="141">
                  <c:v>18.6435546875</c:v>
                </c:pt>
                <c:pt idx="142">
                  <c:v>18.6435546875</c:v>
                </c:pt>
                <c:pt idx="143">
                  <c:v>18.6435546875</c:v>
                </c:pt>
                <c:pt idx="144">
                  <c:v>18.64453125</c:v>
                </c:pt>
                <c:pt idx="145">
                  <c:v>18.6435546875</c:v>
                </c:pt>
                <c:pt idx="146">
                  <c:v>18.6435546875</c:v>
                </c:pt>
                <c:pt idx="147">
                  <c:v>18.6435546875</c:v>
                </c:pt>
                <c:pt idx="148">
                  <c:v>18.6435546875</c:v>
                </c:pt>
                <c:pt idx="149">
                  <c:v>18.6435546875</c:v>
                </c:pt>
                <c:pt idx="150">
                  <c:v>18.6435546875</c:v>
                </c:pt>
                <c:pt idx="151">
                  <c:v>18.6435546875</c:v>
                </c:pt>
                <c:pt idx="152">
                  <c:v>18.6435546875</c:v>
                </c:pt>
                <c:pt idx="153">
                  <c:v>18.6435546875</c:v>
                </c:pt>
                <c:pt idx="154">
                  <c:v>18.6435546875</c:v>
                </c:pt>
                <c:pt idx="155">
                  <c:v>18.6435546875</c:v>
                </c:pt>
                <c:pt idx="156">
                  <c:v>18.6435546875</c:v>
                </c:pt>
                <c:pt idx="157">
                  <c:v>18.6435546875</c:v>
                </c:pt>
                <c:pt idx="158">
                  <c:v>18.6435546875</c:v>
                </c:pt>
                <c:pt idx="159">
                  <c:v>18.6435546875</c:v>
                </c:pt>
                <c:pt idx="160">
                  <c:v>18.6435546875</c:v>
                </c:pt>
                <c:pt idx="161">
                  <c:v>18.6435546875</c:v>
                </c:pt>
                <c:pt idx="162">
                  <c:v>18.6435546875</c:v>
                </c:pt>
                <c:pt idx="163">
                  <c:v>18.6435546875</c:v>
                </c:pt>
                <c:pt idx="164">
                  <c:v>18.9638671875</c:v>
                </c:pt>
                <c:pt idx="165">
                  <c:v>19.2724609375</c:v>
                </c:pt>
                <c:pt idx="166">
                  <c:v>19.576171875</c:v>
                </c:pt>
                <c:pt idx="167">
                  <c:v>19.8115234375</c:v>
                </c:pt>
                <c:pt idx="168">
                  <c:v>20.3662109375</c:v>
                </c:pt>
                <c:pt idx="169">
                  <c:v>22.83203125</c:v>
                </c:pt>
                <c:pt idx="170">
                  <c:v>23</c:v>
                </c:pt>
                <c:pt idx="171">
                  <c:v>23.544921875</c:v>
                </c:pt>
                <c:pt idx="172">
                  <c:v>23.6630859375</c:v>
                </c:pt>
                <c:pt idx="173">
                  <c:v>24.5927734375</c:v>
                </c:pt>
                <c:pt idx="174">
                  <c:v>25.021484375</c:v>
                </c:pt>
                <c:pt idx="175">
                  <c:v>25.380859375</c:v>
                </c:pt>
                <c:pt idx="176">
                  <c:v>25.412109375</c:v>
                </c:pt>
                <c:pt idx="177">
                  <c:v>25.412109375</c:v>
                </c:pt>
                <c:pt idx="178">
                  <c:v>25.419921875</c:v>
                </c:pt>
                <c:pt idx="179">
                  <c:v>25.423828125</c:v>
                </c:pt>
                <c:pt idx="180">
                  <c:v>25.4248046875</c:v>
                </c:pt>
                <c:pt idx="181">
                  <c:v>25.423828125</c:v>
                </c:pt>
                <c:pt idx="182">
                  <c:v>25.4248046875</c:v>
                </c:pt>
                <c:pt idx="183">
                  <c:v>25.423828125</c:v>
                </c:pt>
                <c:pt idx="184">
                  <c:v>25.423828125</c:v>
                </c:pt>
                <c:pt idx="185">
                  <c:v>25.423828125</c:v>
                </c:pt>
                <c:pt idx="186">
                  <c:v>25.423828125</c:v>
                </c:pt>
                <c:pt idx="187">
                  <c:v>25.423828125</c:v>
                </c:pt>
                <c:pt idx="188">
                  <c:v>25.423828125</c:v>
                </c:pt>
                <c:pt idx="189">
                  <c:v>25.423828125</c:v>
                </c:pt>
                <c:pt idx="190">
                  <c:v>25.423828125</c:v>
                </c:pt>
                <c:pt idx="191">
                  <c:v>25.423828125</c:v>
                </c:pt>
                <c:pt idx="192">
                  <c:v>25.4541015625</c:v>
                </c:pt>
                <c:pt idx="193">
                  <c:v>26.513671875</c:v>
                </c:pt>
                <c:pt idx="194">
                  <c:v>27.0712890625</c:v>
                </c:pt>
                <c:pt idx="195">
                  <c:v>27.0712890625</c:v>
                </c:pt>
                <c:pt idx="196">
                  <c:v>27.0712890625</c:v>
                </c:pt>
                <c:pt idx="197">
                  <c:v>27.0712890625</c:v>
                </c:pt>
                <c:pt idx="198">
                  <c:v>27.0712890625</c:v>
                </c:pt>
                <c:pt idx="199">
                  <c:v>27.0712890625</c:v>
                </c:pt>
                <c:pt idx="200">
                  <c:v>27.0712890625</c:v>
                </c:pt>
                <c:pt idx="201">
                  <c:v>27.0712890625</c:v>
                </c:pt>
                <c:pt idx="202">
                  <c:v>27.0947265625</c:v>
                </c:pt>
                <c:pt idx="203">
                  <c:v>27.0947265625</c:v>
                </c:pt>
                <c:pt idx="204">
                  <c:v>27.0947265625</c:v>
                </c:pt>
                <c:pt idx="205">
                  <c:v>27.0947265625</c:v>
                </c:pt>
                <c:pt idx="206">
                  <c:v>27.0947265625</c:v>
                </c:pt>
                <c:pt idx="207">
                  <c:v>27.0947265625</c:v>
                </c:pt>
                <c:pt idx="208">
                  <c:v>27.0947265625</c:v>
                </c:pt>
                <c:pt idx="209">
                  <c:v>27.0947265625</c:v>
                </c:pt>
                <c:pt idx="210">
                  <c:v>27.0947265625</c:v>
                </c:pt>
                <c:pt idx="211">
                  <c:v>27.0947265625</c:v>
                </c:pt>
                <c:pt idx="212">
                  <c:v>27.0947265625</c:v>
                </c:pt>
                <c:pt idx="213">
                  <c:v>27.1337890625</c:v>
                </c:pt>
                <c:pt idx="214">
                  <c:v>27.2861328125</c:v>
                </c:pt>
                <c:pt idx="215">
                  <c:v>27.2861328125</c:v>
                </c:pt>
                <c:pt idx="216">
                  <c:v>27.2861328125</c:v>
                </c:pt>
                <c:pt idx="217">
                  <c:v>27.2861328125</c:v>
                </c:pt>
                <c:pt idx="218">
                  <c:v>27.2861328125</c:v>
                </c:pt>
                <c:pt idx="219">
                  <c:v>27.2861328125</c:v>
                </c:pt>
                <c:pt idx="220">
                  <c:v>27.2861328125</c:v>
                </c:pt>
                <c:pt idx="221">
                  <c:v>27.2861328125</c:v>
                </c:pt>
                <c:pt idx="222">
                  <c:v>27.2861328125</c:v>
                </c:pt>
                <c:pt idx="223">
                  <c:v>27.2861328125</c:v>
                </c:pt>
                <c:pt idx="224">
                  <c:v>27.2861328125</c:v>
                </c:pt>
                <c:pt idx="225">
                  <c:v>27.2861328125</c:v>
                </c:pt>
                <c:pt idx="226">
                  <c:v>27.2861328125</c:v>
                </c:pt>
                <c:pt idx="227">
                  <c:v>27.2861328125</c:v>
                </c:pt>
                <c:pt idx="228">
                  <c:v>27.2861328125</c:v>
                </c:pt>
                <c:pt idx="229">
                  <c:v>27.2861328125</c:v>
                </c:pt>
                <c:pt idx="230">
                  <c:v>27.2861328125</c:v>
                </c:pt>
                <c:pt idx="231">
                  <c:v>27.2861328125</c:v>
                </c:pt>
                <c:pt idx="232">
                  <c:v>27.2861328125</c:v>
                </c:pt>
                <c:pt idx="233">
                  <c:v>27.3134765625</c:v>
                </c:pt>
                <c:pt idx="234">
                  <c:v>27.1416015625</c:v>
                </c:pt>
                <c:pt idx="235">
                  <c:v>27.1533203125</c:v>
                </c:pt>
                <c:pt idx="236">
                  <c:v>27.1533203125</c:v>
                </c:pt>
                <c:pt idx="237">
                  <c:v>27.1533203125</c:v>
                </c:pt>
                <c:pt idx="238">
                  <c:v>27.1533203125</c:v>
                </c:pt>
                <c:pt idx="239">
                  <c:v>27.1533203125</c:v>
                </c:pt>
                <c:pt idx="240">
                  <c:v>27.1533203125</c:v>
                </c:pt>
                <c:pt idx="241">
                  <c:v>27.3251953125</c:v>
                </c:pt>
                <c:pt idx="242">
                  <c:v>27.3330078125</c:v>
                </c:pt>
                <c:pt idx="243">
                  <c:v>27.3466796875</c:v>
                </c:pt>
                <c:pt idx="244">
                  <c:v>27.3466796875</c:v>
                </c:pt>
                <c:pt idx="245">
                  <c:v>27.384765625</c:v>
                </c:pt>
                <c:pt idx="246">
                  <c:v>27.3857421875</c:v>
                </c:pt>
                <c:pt idx="247">
                  <c:v>27.38671875</c:v>
                </c:pt>
                <c:pt idx="248">
                  <c:v>27.376953125</c:v>
                </c:pt>
                <c:pt idx="249">
                  <c:v>27.376953125</c:v>
                </c:pt>
                <c:pt idx="250">
                  <c:v>27.3701171875</c:v>
                </c:pt>
                <c:pt idx="251">
                  <c:v>27.361328125</c:v>
                </c:pt>
                <c:pt idx="252">
                  <c:v>27.3525390625</c:v>
                </c:pt>
                <c:pt idx="253">
                  <c:v>27.4267578125</c:v>
                </c:pt>
                <c:pt idx="254">
                  <c:v>27.1767578125</c:v>
                </c:pt>
                <c:pt idx="255">
                  <c:v>27.1767578125</c:v>
                </c:pt>
                <c:pt idx="256">
                  <c:v>27.2958984375</c:v>
                </c:pt>
                <c:pt idx="257">
                  <c:v>27.2939453125</c:v>
                </c:pt>
                <c:pt idx="258">
                  <c:v>27.2939453125</c:v>
                </c:pt>
                <c:pt idx="259">
                  <c:v>27.2939453125</c:v>
                </c:pt>
                <c:pt idx="260">
                  <c:v>27.3310546875</c:v>
                </c:pt>
                <c:pt idx="261">
                  <c:v>27.3291015625</c:v>
                </c:pt>
                <c:pt idx="262">
                  <c:v>27.3564453125</c:v>
                </c:pt>
                <c:pt idx="263">
                  <c:v>27.3720703125</c:v>
                </c:pt>
                <c:pt idx="264">
                  <c:v>27.3759765625</c:v>
                </c:pt>
                <c:pt idx="265">
                  <c:v>27.3759765625</c:v>
                </c:pt>
                <c:pt idx="266">
                  <c:v>27.3759765625</c:v>
                </c:pt>
                <c:pt idx="267">
                  <c:v>27.376953125</c:v>
                </c:pt>
                <c:pt idx="268">
                  <c:v>27.3759765625</c:v>
                </c:pt>
                <c:pt idx="269">
                  <c:v>27.3779296875</c:v>
                </c:pt>
                <c:pt idx="270">
                  <c:v>27.3759765625</c:v>
                </c:pt>
                <c:pt idx="271">
                  <c:v>27.3759765625</c:v>
                </c:pt>
                <c:pt idx="272">
                  <c:v>27.3759765625</c:v>
                </c:pt>
                <c:pt idx="273">
                  <c:v>27.3759765625</c:v>
                </c:pt>
                <c:pt idx="274">
                  <c:v>27.3759765625</c:v>
                </c:pt>
                <c:pt idx="275">
                  <c:v>27.3759765625</c:v>
                </c:pt>
                <c:pt idx="276">
                  <c:v>27.3779296875</c:v>
                </c:pt>
                <c:pt idx="277">
                  <c:v>27.3916015625</c:v>
                </c:pt>
                <c:pt idx="278">
                  <c:v>27.6162109375</c:v>
                </c:pt>
                <c:pt idx="279">
                  <c:v>27.5791015625</c:v>
                </c:pt>
                <c:pt idx="280">
                  <c:v>27.6787109375</c:v>
                </c:pt>
                <c:pt idx="281">
                  <c:v>27.6806640625</c:v>
                </c:pt>
                <c:pt idx="282">
                  <c:v>27.6806640625</c:v>
                </c:pt>
                <c:pt idx="283">
                  <c:v>27.6806640625</c:v>
                </c:pt>
                <c:pt idx="284">
                  <c:v>27.6806640625</c:v>
                </c:pt>
                <c:pt idx="285">
                  <c:v>27.6806640625</c:v>
                </c:pt>
                <c:pt idx="286">
                  <c:v>27.6806640625</c:v>
                </c:pt>
                <c:pt idx="287">
                  <c:v>27.6806640625</c:v>
                </c:pt>
                <c:pt idx="288">
                  <c:v>27.8212890625</c:v>
                </c:pt>
                <c:pt idx="289">
                  <c:v>27.8408203125</c:v>
                </c:pt>
                <c:pt idx="290">
                  <c:v>27.8408203125</c:v>
                </c:pt>
                <c:pt idx="291">
                  <c:v>27.8427734375</c:v>
                </c:pt>
                <c:pt idx="292">
                  <c:v>27.8408203125</c:v>
                </c:pt>
                <c:pt idx="293">
                  <c:v>27.8408203125</c:v>
                </c:pt>
                <c:pt idx="294">
                  <c:v>27.8408203125</c:v>
                </c:pt>
                <c:pt idx="295">
                  <c:v>27.8408203125</c:v>
                </c:pt>
                <c:pt idx="296">
                  <c:v>27.8408203125</c:v>
                </c:pt>
                <c:pt idx="297">
                  <c:v>27.8408203125</c:v>
                </c:pt>
                <c:pt idx="298">
                  <c:v>27.8427734375</c:v>
                </c:pt>
                <c:pt idx="299">
                  <c:v>27.8408203125</c:v>
                </c:pt>
                <c:pt idx="300">
                  <c:v>27.8427734375</c:v>
                </c:pt>
                <c:pt idx="301">
                  <c:v>27.8408203125</c:v>
                </c:pt>
                <c:pt idx="302">
                  <c:v>27.8408203125</c:v>
                </c:pt>
                <c:pt idx="303">
                  <c:v>27.8408203125</c:v>
                </c:pt>
                <c:pt idx="304">
                  <c:v>27.8408203125</c:v>
                </c:pt>
                <c:pt idx="305">
                  <c:v>27.8994140625</c:v>
                </c:pt>
                <c:pt idx="306">
                  <c:v>28.9599609375</c:v>
                </c:pt>
                <c:pt idx="307">
                  <c:v>29.5166015625</c:v>
                </c:pt>
                <c:pt idx="308">
                  <c:v>29.5224609375</c:v>
                </c:pt>
                <c:pt idx="309">
                  <c:v>29.5205078125</c:v>
                </c:pt>
                <c:pt idx="310">
                  <c:v>29.5205078125</c:v>
                </c:pt>
                <c:pt idx="311">
                  <c:v>29.5205078125</c:v>
                </c:pt>
                <c:pt idx="312">
                  <c:v>29.5205078125</c:v>
                </c:pt>
                <c:pt idx="313">
                  <c:v>29.5205078125</c:v>
                </c:pt>
                <c:pt idx="314">
                  <c:v>29.5205078125</c:v>
                </c:pt>
                <c:pt idx="315">
                  <c:v>29.5205078125</c:v>
                </c:pt>
                <c:pt idx="316">
                  <c:v>29.5205078125</c:v>
                </c:pt>
                <c:pt idx="317">
                  <c:v>29.5205078125</c:v>
                </c:pt>
                <c:pt idx="318">
                  <c:v>29.5205078125</c:v>
                </c:pt>
                <c:pt idx="319">
                  <c:v>29.5205078125</c:v>
                </c:pt>
                <c:pt idx="320">
                  <c:v>29.5205078125</c:v>
                </c:pt>
                <c:pt idx="321">
                  <c:v>29.5205078125</c:v>
                </c:pt>
                <c:pt idx="322">
                  <c:v>29.5205078125</c:v>
                </c:pt>
                <c:pt idx="323">
                  <c:v>29.5205078125</c:v>
                </c:pt>
                <c:pt idx="324">
                  <c:v>29.5205078125</c:v>
                </c:pt>
                <c:pt idx="325">
                  <c:v>29.5205078125</c:v>
                </c:pt>
                <c:pt idx="326">
                  <c:v>29.6728515625</c:v>
                </c:pt>
                <c:pt idx="327">
                  <c:v>29.6728515625</c:v>
                </c:pt>
                <c:pt idx="328">
                  <c:v>29.6728515625</c:v>
                </c:pt>
                <c:pt idx="329">
                  <c:v>29.6728515625</c:v>
                </c:pt>
                <c:pt idx="330">
                  <c:v>29.6728515625</c:v>
                </c:pt>
                <c:pt idx="331">
                  <c:v>29.6748046875</c:v>
                </c:pt>
                <c:pt idx="332">
                  <c:v>29.6728515625</c:v>
                </c:pt>
                <c:pt idx="333">
                  <c:v>29.6748046875</c:v>
                </c:pt>
                <c:pt idx="334">
                  <c:v>29.6728515625</c:v>
                </c:pt>
                <c:pt idx="335">
                  <c:v>29.673828125</c:v>
                </c:pt>
                <c:pt idx="336">
                  <c:v>29.6728515625</c:v>
                </c:pt>
                <c:pt idx="337">
                  <c:v>29.6728515625</c:v>
                </c:pt>
                <c:pt idx="338">
                  <c:v>29.6728515625</c:v>
                </c:pt>
                <c:pt idx="339">
                  <c:v>29.6728515625</c:v>
                </c:pt>
                <c:pt idx="340">
                  <c:v>29.6728515625</c:v>
                </c:pt>
                <c:pt idx="341">
                  <c:v>29.6728515625</c:v>
                </c:pt>
                <c:pt idx="342">
                  <c:v>29.6728515625</c:v>
                </c:pt>
                <c:pt idx="343">
                  <c:v>29.6728515625</c:v>
                </c:pt>
                <c:pt idx="344">
                  <c:v>29.6728515625</c:v>
                </c:pt>
                <c:pt idx="345">
                  <c:v>29.6728515625</c:v>
                </c:pt>
                <c:pt idx="346">
                  <c:v>29.6728515625</c:v>
                </c:pt>
                <c:pt idx="347">
                  <c:v>29.6728515625</c:v>
                </c:pt>
                <c:pt idx="348">
                  <c:v>29.6728515625</c:v>
                </c:pt>
                <c:pt idx="349">
                  <c:v>29.5244140625</c:v>
                </c:pt>
                <c:pt idx="350">
                  <c:v>29.5380859375</c:v>
                </c:pt>
                <c:pt idx="351">
                  <c:v>29.5361328125</c:v>
                </c:pt>
                <c:pt idx="352">
                  <c:v>29.5380859375</c:v>
                </c:pt>
                <c:pt idx="353">
                  <c:v>29.5361328125</c:v>
                </c:pt>
                <c:pt idx="354">
                  <c:v>29.5361328125</c:v>
                </c:pt>
                <c:pt idx="355">
                  <c:v>29.5361328125</c:v>
                </c:pt>
                <c:pt idx="356">
                  <c:v>29.6689453125</c:v>
                </c:pt>
                <c:pt idx="357">
                  <c:v>29.6845703125</c:v>
                </c:pt>
                <c:pt idx="358">
                  <c:v>29.6845703125</c:v>
                </c:pt>
                <c:pt idx="359">
                  <c:v>29.6865234375</c:v>
                </c:pt>
                <c:pt idx="360">
                  <c:v>29.6845703125</c:v>
                </c:pt>
                <c:pt idx="361">
                  <c:v>29.6865234375</c:v>
                </c:pt>
                <c:pt idx="362">
                  <c:v>29.6845703125</c:v>
                </c:pt>
                <c:pt idx="363">
                  <c:v>29.6845703125</c:v>
                </c:pt>
                <c:pt idx="364">
                  <c:v>29.6845703125</c:v>
                </c:pt>
                <c:pt idx="365">
                  <c:v>29.6845703125</c:v>
                </c:pt>
                <c:pt idx="366">
                  <c:v>29.6845703125</c:v>
                </c:pt>
                <c:pt idx="367">
                  <c:v>29.5478515625</c:v>
                </c:pt>
                <c:pt idx="368">
                  <c:v>29.5517578125</c:v>
                </c:pt>
                <c:pt idx="369">
                  <c:v>29.5517578125</c:v>
                </c:pt>
                <c:pt idx="370">
                  <c:v>29.6708984375</c:v>
                </c:pt>
                <c:pt idx="371">
                  <c:v>29.6689453125</c:v>
                </c:pt>
                <c:pt idx="372">
                  <c:v>29.6689453125</c:v>
                </c:pt>
                <c:pt idx="373">
                  <c:v>29.7041015625</c:v>
                </c:pt>
                <c:pt idx="374">
                  <c:v>29.7275390625</c:v>
                </c:pt>
                <c:pt idx="375">
                  <c:v>29.7509765625</c:v>
                </c:pt>
                <c:pt idx="376">
                  <c:v>29.7509765625</c:v>
                </c:pt>
                <c:pt idx="377">
                  <c:v>29.7509765625</c:v>
                </c:pt>
                <c:pt idx="378">
                  <c:v>29.7509765625</c:v>
                </c:pt>
                <c:pt idx="379">
                  <c:v>29.7509765625</c:v>
                </c:pt>
                <c:pt idx="380">
                  <c:v>29.751953125</c:v>
                </c:pt>
                <c:pt idx="381">
                  <c:v>29.7509765625</c:v>
                </c:pt>
                <c:pt idx="382">
                  <c:v>29.7509765625</c:v>
                </c:pt>
                <c:pt idx="383">
                  <c:v>29.7509765625</c:v>
                </c:pt>
                <c:pt idx="384">
                  <c:v>29.751953125</c:v>
                </c:pt>
                <c:pt idx="385">
                  <c:v>29.7509765625</c:v>
                </c:pt>
                <c:pt idx="386">
                  <c:v>29.7509765625</c:v>
                </c:pt>
                <c:pt idx="387">
                  <c:v>29.7509765625</c:v>
                </c:pt>
                <c:pt idx="388">
                  <c:v>29.7509765625</c:v>
                </c:pt>
                <c:pt idx="389">
                  <c:v>29.7509765625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3758016"/>
        <c:axId val="1813756928"/>
      </c:lineChart>
      <c:catAx>
        <c:axId val="1813758016"/>
        <c:scaling>
          <c:orientation val="minMax"/>
        </c:scaling>
        <c:delete val="0"/>
        <c:axPos val="b"/>
        <c:title>
          <c:tx>
            <c:rich>
              <a:bodyPr rot="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milliseconds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txPr>
          <a:bodyPr rot="-2700000" anchor="ctr"/>
          <a:lstStyle/>
          <a:p>
            <a:pPr algn="ctr">
              <a:defRPr sz="1800" b="1">
                <a:solidFill>
                  <a:srgbClr val="000000"/>
                </a:solidFill>
                <a:latin typeface="Arial" charset="0"/>
                <a:ea typeface="Arial" charset="0"/>
                <a:cs typeface="Arial" charset="0"/>
              </a:defRPr>
            </a:pPr>
            <a:endParaRPr lang="nl-NL"/>
          </a:p>
        </c:txPr>
        <c:crossAx val="18137569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13756928"/>
        <c:scaling>
          <c:orientation val="minMax"/>
        </c:scaling>
        <c:delete val="0"/>
        <c:axPos val="l"/>
        <c:majorGridlines/>
        <c:title>
          <c:tx>
            <c:rich>
              <a:bodyPr rot="-540000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MEM Usage (MB)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crossAx val="1813758016"/>
        <c:crosses val="autoZero"/>
        <c:crossBetween val="between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plotVisOnly val="1"/>
    <c:dispBlanksAs val="gap"/>
    <c:showDLblsOverMax val="0"/>
  </c:chart>
  <c:spPr>
    <a:ln w="9525"/>
  </c:spPr>
  <c:txPr>
    <a:bodyPr rot="0" anchor="ctr"/>
    <a:lstStyle/>
    <a:p>
      <a:pPr algn="ctr">
        <a:defRPr sz="1000" b="0">
          <a:solidFill>
            <a:srgbClr val="000000"/>
          </a:solidFill>
          <a:latin typeface="Arial" charset="0"/>
          <a:ea typeface="Arial" charset="0"/>
          <a:cs typeface="Arial" charset="0"/>
        </a:defRPr>
      </a:pPr>
      <a:endParaRPr lang="nl-NL"/>
    </a:p>
  </c:txPr>
  <c:printSettings>
    <c:headerFooter/>
    <c:pageMargins b="1" l="0.75" r="0.75" t="1" header="0.5" footer="0.5"/>
    <c:pageSetup paperSize="9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0</xdr:colOff>
      <xdr:row>20</xdr:row>
      <xdr:rowOff>0</xdr:rowOff>
    </xdr:to>
    <xdr:graphicFrame macro="">
      <xdr:nvGraphicFramePr>
        <xdr:cNvPr id="2" name="Chart 1" descr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23</xdr:col>
      <xdr:colOff>0</xdr:colOff>
      <xdr:row>44</xdr:row>
      <xdr:rowOff>0</xdr:rowOff>
    </xdr:to>
    <xdr:graphicFrame macro="">
      <xdr:nvGraphicFramePr>
        <xdr:cNvPr id="3" name="Chart 2" descr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ColWidth="9.109375" defaultRowHeight="13.2" x14ac:dyDescent="0.25"/>
  <sheetData/>
  <pageMargins left="0.75" right="0.75" top="1" bottom="1" header="0.5" footer="0.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391"/>
  <sheetViews>
    <sheetView tabSelected="1" topLeftCell="A8" workbookViewId="0">
      <selection activeCell="J14" sqref="J14"/>
    </sheetView>
  </sheetViews>
  <sheetFormatPr defaultColWidth="9.109375" defaultRowHeight="13.2" x14ac:dyDescent="0.25"/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G1" s="1" t="s">
        <v>4</v>
      </c>
    </row>
    <row r="2" spans="1:10" x14ac:dyDescent="0.25">
      <c r="A2" s="1">
        <f>1645</f>
        <v>1645</v>
      </c>
      <c r="B2" s="1">
        <f>17</f>
        <v>17</v>
      </c>
      <c r="C2" s="1">
        <f>1599</f>
        <v>1599</v>
      </c>
      <c r="D2" s="1">
        <f>4161</f>
        <v>4161</v>
      </c>
      <c r="E2" s="1">
        <f>4.0634765625</f>
        <v>4.0634765625</v>
      </c>
      <c r="G2" s="1">
        <f>328</f>
        <v>328</v>
      </c>
    </row>
    <row r="3" spans="1:10" x14ac:dyDescent="0.25">
      <c r="A3" s="1">
        <f>1956</f>
        <v>1956</v>
      </c>
      <c r="B3" s="1">
        <f>24</f>
        <v>24</v>
      </c>
      <c r="C3" s="1">
        <f>1767</f>
        <v>1767</v>
      </c>
      <c r="D3" s="1">
        <f>6202</f>
        <v>6202</v>
      </c>
      <c r="E3" s="1">
        <f>6.056640625</f>
        <v>6.056640625</v>
      </c>
    </row>
    <row r="4" spans="1:10" x14ac:dyDescent="0.25">
      <c r="A4" s="1">
        <f>2261</f>
        <v>2261</v>
      </c>
      <c r="B4" s="1">
        <f>31</f>
        <v>31</v>
      </c>
      <c r="C4" s="1">
        <f>1912</f>
        <v>1912</v>
      </c>
      <c r="D4" s="1">
        <f>6970</f>
        <v>6970</v>
      </c>
      <c r="E4" s="1">
        <f>6.806640625</f>
        <v>6.806640625</v>
      </c>
      <c r="G4" s="1" t="s">
        <v>5</v>
      </c>
    </row>
    <row r="5" spans="1:10" x14ac:dyDescent="0.25">
      <c r="A5" s="1">
        <f>2570</f>
        <v>2570</v>
      </c>
      <c r="B5" s="1">
        <f>33</f>
        <v>33</v>
      </c>
      <c r="C5" s="1">
        <f>2094</f>
        <v>2094</v>
      </c>
      <c r="D5" s="1">
        <f>8874</f>
        <v>8874</v>
      </c>
      <c r="E5" s="1">
        <f>8.666015625</f>
        <v>8.666015625</v>
      </c>
      <c r="G5" s="1">
        <f>166</f>
        <v>166</v>
      </c>
    </row>
    <row r="6" spans="1:10" x14ac:dyDescent="0.25">
      <c r="A6" s="1">
        <f>2858</f>
        <v>2858</v>
      </c>
      <c r="B6" s="1">
        <f>28</f>
        <v>28</v>
      </c>
      <c r="C6" s="1">
        <f>2261</f>
        <v>2261</v>
      </c>
      <c r="D6" s="1">
        <f>8845</f>
        <v>8845</v>
      </c>
      <c r="E6" s="1">
        <f>8.6376953125</f>
        <v>8.6376953125</v>
      </c>
    </row>
    <row r="7" spans="1:10" x14ac:dyDescent="0.25">
      <c r="A7" s="1">
        <f>3179</f>
        <v>3179</v>
      </c>
      <c r="B7" s="1">
        <f>24</f>
        <v>24</v>
      </c>
      <c r="C7" s="1">
        <f>2396</f>
        <v>2396</v>
      </c>
      <c r="D7" s="1">
        <f>10057</f>
        <v>10057</v>
      </c>
      <c r="E7" s="1">
        <f>9.8212890625</f>
        <v>9.8212890625</v>
      </c>
    </row>
    <row r="8" spans="1:10" x14ac:dyDescent="0.25">
      <c r="A8" s="1">
        <f>3477</f>
        <v>3477</v>
      </c>
      <c r="B8" s="1">
        <f>0</f>
        <v>0</v>
      </c>
      <c r="C8" s="1">
        <f>2543</f>
        <v>2543</v>
      </c>
      <c r="D8" s="1">
        <f>10657</f>
        <v>10657</v>
      </c>
      <c r="E8" s="1">
        <f>10.4072265625</f>
        <v>10.4072265625</v>
      </c>
    </row>
    <row r="9" spans="1:10" x14ac:dyDescent="0.25">
      <c r="A9" s="1">
        <f>3793</f>
        <v>3793</v>
      </c>
      <c r="B9" s="1">
        <f>0</f>
        <v>0</v>
      </c>
      <c r="C9" s="1">
        <f>2708</f>
        <v>2708</v>
      </c>
      <c r="D9" s="1">
        <f>11113</f>
        <v>11113</v>
      </c>
      <c r="E9" s="1">
        <f>10.8525390625</f>
        <v>10.8525390625</v>
      </c>
    </row>
    <row r="10" spans="1:10" x14ac:dyDescent="0.25">
      <c r="A10" s="1">
        <f>4069</f>
        <v>4069</v>
      </c>
      <c r="B10" s="1">
        <f>0</f>
        <v>0</v>
      </c>
      <c r="C10" s="1">
        <f>2884</f>
        <v>2884</v>
      </c>
      <c r="D10" s="1">
        <f>13440</f>
        <v>13440</v>
      </c>
      <c r="E10" s="1">
        <f>13.125</f>
        <v>13.125</v>
      </c>
    </row>
    <row r="11" spans="1:10" x14ac:dyDescent="0.25">
      <c r="A11" s="1">
        <f>4395</f>
        <v>4395</v>
      </c>
      <c r="B11" s="1">
        <f>4</f>
        <v>4</v>
      </c>
      <c r="C11" s="1">
        <f>3045</f>
        <v>3045</v>
      </c>
      <c r="D11" s="1">
        <f>15578</f>
        <v>15578</v>
      </c>
      <c r="E11" s="1">
        <f>15.212890625</f>
        <v>15.212890625</v>
      </c>
    </row>
    <row r="12" spans="1:10" x14ac:dyDescent="0.25">
      <c r="A12" s="1">
        <f>4710</f>
        <v>4710</v>
      </c>
      <c r="B12" s="1">
        <f>0</f>
        <v>0</v>
      </c>
      <c r="C12" s="1">
        <f>3216</f>
        <v>3216</v>
      </c>
      <c r="D12" s="1">
        <f>18108</f>
        <v>18108</v>
      </c>
      <c r="E12" s="1">
        <f>17.68359375</f>
        <v>17.68359375</v>
      </c>
      <c r="H12" s="1" t="s">
        <v>6</v>
      </c>
      <c r="I12" s="1" t="s">
        <v>7</v>
      </c>
      <c r="J12" s="1" t="s">
        <v>8</v>
      </c>
    </row>
    <row r="13" spans="1:10" x14ac:dyDescent="0.25">
      <c r="A13" s="1">
        <f>5024</f>
        <v>5024</v>
      </c>
      <c r="B13" s="1">
        <f>0</f>
        <v>0</v>
      </c>
      <c r="C13" s="1">
        <f>3351</f>
        <v>3351</v>
      </c>
      <c r="D13" s="1">
        <f>18109</f>
        <v>18109</v>
      </c>
      <c r="E13" s="1">
        <f>17.6845703125</f>
        <v>17.6845703125</v>
      </c>
      <c r="H13" s="1">
        <f>AVERAGE(E13:E30)</f>
        <v>17.845323350694443</v>
      </c>
      <c r="I13" s="1">
        <f>MAX(E2:E1322)</f>
        <v>29.751953125</v>
      </c>
      <c r="J13" s="1">
        <f>AVERAGE(E372:E391)</f>
        <v>29.7353515625</v>
      </c>
    </row>
    <row r="14" spans="1:10" x14ac:dyDescent="0.25">
      <c r="A14" s="1">
        <f>5353</f>
        <v>5353</v>
      </c>
      <c r="B14" s="1">
        <f>0</f>
        <v>0</v>
      </c>
      <c r="C14" s="1">
        <f>3507</f>
        <v>3507</v>
      </c>
      <c r="D14" s="1">
        <f>18109</f>
        <v>18109</v>
      </c>
      <c r="E14" s="1">
        <f>17.6845703125</f>
        <v>17.6845703125</v>
      </c>
    </row>
    <row r="15" spans="1:10" x14ac:dyDescent="0.25">
      <c r="A15" s="1">
        <f>5666</f>
        <v>5666</v>
      </c>
      <c r="B15" s="1">
        <f>4</f>
        <v>4</v>
      </c>
      <c r="C15" s="1">
        <f>3679</f>
        <v>3679</v>
      </c>
      <c r="D15" s="1">
        <f>18129</f>
        <v>18129</v>
      </c>
      <c r="E15" s="1">
        <f>17.7041015625</f>
        <v>17.7041015625</v>
      </c>
    </row>
    <row r="16" spans="1:10" x14ac:dyDescent="0.25">
      <c r="A16" s="1">
        <f>5989</f>
        <v>5989</v>
      </c>
      <c r="B16" s="1">
        <f>34</f>
        <v>34</v>
      </c>
      <c r="C16" s="1">
        <f>3848</f>
        <v>3848</v>
      </c>
      <c r="D16" s="1">
        <f>18129</f>
        <v>18129</v>
      </c>
      <c r="E16" s="1">
        <f>17.7041015625</f>
        <v>17.7041015625</v>
      </c>
    </row>
    <row r="17" spans="1:5" x14ac:dyDescent="0.25">
      <c r="A17" s="1">
        <f>6313</f>
        <v>6313</v>
      </c>
      <c r="B17" s="1">
        <f>6</f>
        <v>6</v>
      </c>
      <c r="C17" s="1">
        <f>3974</f>
        <v>3974</v>
      </c>
      <c r="D17" s="1">
        <f>18129</f>
        <v>18129</v>
      </c>
      <c r="E17" s="1">
        <f>17.7041015625</f>
        <v>17.7041015625</v>
      </c>
    </row>
    <row r="18" spans="1:5" x14ac:dyDescent="0.25">
      <c r="A18" s="1">
        <f>6643</f>
        <v>6643</v>
      </c>
      <c r="B18" s="1">
        <f>4</f>
        <v>4</v>
      </c>
      <c r="C18" s="1">
        <f>4118</f>
        <v>4118</v>
      </c>
      <c r="D18" s="1">
        <f>18129</f>
        <v>18129</v>
      </c>
      <c r="E18" s="1">
        <f>17.7041015625</f>
        <v>17.7041015625</v>
      </c>
    </row>
    <row r="19" spans="1:5" x14ac:dyDescent="0.25">
      <c r="A19" s="1">
        <f>6972</f>
        <v>6972</v>
      </c>
      <c r="B19" s="1">
        <f>4</f>
        <v>4</v>
      </c>
      <c r="C19" s="1">
        <f>4274</f>
        <v>4274</v>
      </c>
      <c r="D19" s="1">
        <f>18255</f>
        <v>18255</v>
      </c>
      <c r="E19" s="1">
        <f>17.8271484375</f>
        <v>17.8271484375</v>
      </c>
    </row>
    <row r="20" spans="1:5" x14ac:dyDescent="0.25">
      <c r="A20" s="1">
        <f>7274</f>
        <v>7274</v>
      </c>
      <c r="B20" s="1">
        <f t="shared" ref="B20:B38" si="0">0</f>
        <v>0</v>
      </c>
      <c r="C20" s="1">
        <f>4448</f>
        <v>4448</v>
      </c>
      <c r="D20" s="1">
        <f>18271</f>
        <v>18271</v>
      </c>
      <c r="E20" s="1">
        <f>17.8427734375</f>
        <v>17.8427734375</v>
      </c>
    </row>
    <row r="21" spans="1:5" x14ac:dyDescent="0.25">
      <c r="A21" s="1">
        <f>7602</f>
        <v>7602</v>
      </c>
      <c r="B21" s="1">
        <f t="shared" si="0"/>
        <v>0</v>
      </c>
      <c r="C21" s="1">
        <f>4577</f>
        <v>4577</v>
      </c>
      <c r="D21" s="1">
        <f>18271</f>
        <v>18271</v>
      </c>
      <c r="E21" s="1">
        <f>17.8427734375</f>
        <v>17.8427734375</v>
      </c>
    </row>
    <row r="22" spans="1:5" x14ac:dyDescent="0.25">
      <c r="A22" s="1">
        <f>7987</f>
        <v>7987</v>
      </c>
      <c r="B22" s="1">
        <f t="shared" si="0"/>
        <v>0</v>
      </c>
      <c r="C22" s="1">
        <f>4744</f>
        <v>4744</v>
      </c>
      <c r="D22" s="1">
        <f>18283</f>
        <v>18283</v>
      </c>
      <c r="E22" s="1">
        <f>17.8544921875</f>
        <v>17.8544921875</v>
      </c>
    </row>
    <row r="23" spans="1:5" x14ac:dyDescent="0.25">
      <c r="A23" s="1">
        <f>8293</f>
        <v>8293</v>
      </c>
      <c r="B23" s="1">
        <f t="shared" si="0"/>
        <v>0</v>
      </c>
      <c r="C23" s="1">
        <f>4877</f>
        <v>4877</v>
      </c>
      <c r="D23" s="1">
        <f>18283</f>
        <v>18283</v>
      </c>
      <c r="E23" s="1">
        <f>17.8544921875</f>
        <v>17.8544921875</v>
      </c>
    </row>
    <row r="24" spans="1:5" x14ac:dyDescent="0.25">
      <c r="A24" s="1">
        <f>8603</f>
        <v>8603</v>
      </c>
      <c r="B24" s="1">
        <f t="shared" si="0"/>
        <v>0</v>
      </c>
      <c r="C24" s="1">
        <f>5054</f>
        <v>5054</v>
      </c>
      <c r="D24" s="1">
        <f>18283</f>
        <v>18283</v>
      </c>
      <c r="E24" s="1">
        <f>17.8544921875</f>
        <v>17.8544921875</v>
      </c>
    </row>
    <row r="25" spans="1:5" x14ac:dyDescent="0.25">
      <c r="A25" s="1">
        <f>8906</f>
        <v>8906</v>
      </c>
      <c r="B25" s="1">
        <f t="shared" si="0"/>
        <v>0</v>
      </c>
      <c r="C25" s="1">
        <f>5209</f>
        <v>5209</v>
      </c>
      <c r="D25" s="1">
        <f>18163</f>
        <v>18163</v>
      </c>
      <c r="E25" s="1">
        <f>17.7373046875</f>
        <v>17.7373046875</v>
      </c>
    </row>
    <row r="26" spans="1:5" x14ac:dyDescent="0.25">
      <c r="A26" s="1">
        <f>9194</f>
        <v>9194</v>
      </c>
      <c r="B26" s="1">
        <f t="shared" si="0"/>
        <v>0</v>
      </c>
      <c r="C26" s="1">
        <f>5374</f>
        <v>5374</v>
      </c>
      <c r="D26" s="1">
        <f>18163</f>
        <v>18163</v>
      </c>
      <c r="E26" s="1">
        <f>17.7373046875</f>
        <v>17.7373046875</v>
      </c>
    </row>
    <row r="27" spans="1:5" x14ac:dyDescent="0.25">
      <c r="A27" s="1">
        <f>9547</f>
        <v>9547</v>
      </c>
      <c r="B27" s="1">
        <f t="shared" si="0"/>
        <v>0</v>
      </c>
      <c r="C27" s="1">
        <f>5509</f>
        <v>5509</v>
      </c>
      <c r="D27" s="1">
        <f>18163</f>
        <v>18163</v>
      </c>
      <c r="E27" s="1">
        <f>17.7373046875</f>
        <v>17.7373046875</v>
      </c>
    </row>
    <row r="28" spans="1:5" x14ac:dyDescent="0.25">
      <c r="A28" s="1">
        <f>9849</f>
        <v>9849</v>
      </c>
      <c r="B28" s="1">
        <f t="shared" si="0"/>
        <v>0</v>
      </c>
      <c r="C28" s="1">
        <f>5683</f>
        <v>5683</v>
      </c>
      <c r="D28" s="1">
        <f>18209</f>
        <v>18209</v>
      </c>
      <c r="E28" s="1">
        <f>17.7822265625</f>
        <v>17.7822265625</v>
      </c>
    </row>
    <row r="29" spans="1:5" x14ac:dyDescent="0.25">
      <c r="A29" s="1">
        <f>10155</f>
        <v>10155</v>
      </c>
      <c r="B29" s="1">
        <f t="shared" si="0"/>
        <v>0</v>
      </c>
      <c r="C29" s="1">
        <f>5880</f>
        <v>5880</v>
      </c>
      <c r="D29" s="1">
        <f>18618</f>
        <v>18618</v>
      </c>
      <c r="E29" s="1">
        <f>18.181640625</f>
        <v>18.181640625</v>
      </c>
    </row>
    <row r="30" spans="1:5" x14ac:dyDescent="0.25">
      <c r="A30" s="1">
        <f>10483</f>
        <v>10483</v>
      </c>
      <c r="B30" s="1">
        <f t="shared" si="0"/>
        <v>0</v>
      </c>
      <c r="C30" s="1">
        <f>6042</f>
        <v>6042</v>
      </c>
      <c r="D30" s="1">
        <f>19229</f>
        <v>19229</v>
      </c>
      <c r="E30" s="1">
        <f>18.7783203125</f>
        <v>18.7783203125</v>
      </c>
    </row>
    <row r="31" spans="1:5" x14ac:dyDescent="0.25">
      <c r="A31" s="1">
        <f>10821</f>
        <v>10821</v>
      </c>
      <c r="B31" s="1">
        <f t="shared" si="0"/>
        <v>0</v>
      </c>
      <c r="C31" s="1">
        <f>6231</f>
        <v>6231</v>
      </c>
      <c r="D31" s="1">
        <f>19328</f>
        <v>19328</v>
      </c>
      <c r="E31" s="1">
        <f>18.875</f>
        <v>18.875</v>
      </c>
    </row>
    <row r="32" spans="1:5" x14ac:dyDescent="0.25">
      <c r="A32" s="1">
        <f>11172</f>
        <v>11172</v>
      </c>
      <c r="B32" s="1">
        <f t="shared" si="0"/>
        <v>0</v>
      </c>
      <c r="C32" s="1">
        <f>6437</f>
        <v>6437</v>
      </c>
      <c r="D32" s="1">
        <f>19288</f>
        <v>19288</v>
      </c>
      <c r="E32" s="1">
        <f>18.8359375</f>
        <v>18.8359375</v>
      </c>
    </row>
    <row r="33" spans="1:5" x14ac:dyDescent="0.25">
      <c r="A33" s="1">
        <f>11485</f>
        <v>11485</v>
      </c>
      <c r="B33" s="1">
        <f t="shared" si="0"/>
        <v>0</v>
      </c>
      <c r="C33" s="1">
        <f>6611</f>
        <v>6611</v>
      </c>
      <c r="D33" s="1">
        <f>19287</f>
        <v>19287</v>
      </c>
      <c r="E33" s="1">
        <f>18.8349609375</f>
        <v>18.8349609375</v>
      </c>
    </row>
    <row r="34" spans="1:5" x14ac:dyDescent="0.25">
      <c r="A34" s="1">
        <f>11806</f>
        <v>11806</v>
      </c>
      <c r="B34" s="1">
        <f t="shared" si="0"/>
        <v>0</v>
      </c>
      <c r="C34" s="1">
        <f>6816</f>
        <v>6816</v>
      </c>
      <c r="D34" s="1">
        <f>19343</f>
        <v>19343</v>
      </c>
      <c r="E34" s="1">
        <f>18.8896484375</f>
        <v>18.8896484375</v>
      </c>
    </row>
    <row r="35" spans="1:5" x14ac:dyDescent="0.25">
      <c r="A35" s="1">
        <f>12155</f>
        <v>12155</v>
      </c>
      <c r="B35" s="1">
        <f t="shared" si="0"/>
        <v>0</v>
      </c>
      <c r="C35" s="1">
        <f>6983</f>
        <v>6983</v>
      </c>
      <c r="D35" s="1">
        <f>19342</f>
        <v>19342</v>
      </c>
      <c r="E35" s="1">
        <f>18.888671875</f>
        <v>18.888671875</v>
      </c>
    </row>
    <row r="36" spans="1:5" x14ac:dyDescent="0.25">
      <c r="A36" s="1">
        <f>12520</f>
        <v>12520</v>
      </c>
      <c r="B36" s="1">
        <f t="shared" si="0"/>
        <v>0</v>
      </c>
      <c r="C36" s="1">
        <f>7125</f>
        <v>7125</v>
      </c>
      <c r="D36" s="1">
        <f>19336</f>
        <v>19336</v>
      </c>
      <c r="E36" s="1">
        <f>18.8828125</f>
        <v>18.8828125</v>
      </c>
    </row>
    <row r="37" spans="1:5" x14ac:dyDescent="0.25">
      <c r="A37" s="1">
        <f>12897</f>
        <v>12897</v>
      </c>
      <c r="B37" s="1">
        <f t="shared" si="0"/>
        <v>0</v>
      </c>
      <c r="C37" s="1">
        <f>7290</f>
        <v>7290</v>
      </c>
      <c r="D37" s="1">
        <f>19335</f>
        <v>19335</v>
      </c>
      <c r="E37" s="1">
        <f>18.8818359375</f>
        <v>18.8818359375</v>
      </c>
    </row>
    <row r="38" spans="1:5" x14ac:dyDescent="0.25">
      <c r="A38" s="1">
        <f>13218</f>
        <v>13218</v>
      </c>
      <c r="B38" s="1">
        <f t="shared" si="0"/>
        <v>0</v>
      </c>
      <c r="C38" s="1">
        <f>7449</f>
        <v>7449</v>
      </c>
      <c r="D38" s="1">
        <f>19334</f>
        <v>19334</v>
      </c>
      <c r="E38" s="1">
        <f>18.880859375</f>
        <v>18.880859375</v>
      </c>
    </row>
    <row r="39" spans="1:5" x14ac:dyDescent="0.25">
      <c r="A39" s="1">
        <f>13559</f>
        <v>13559</v>
      </c>
      <c r="B39" s="1">
        <f>2</f>
        <v>2</v>
      </c>
      <c r="C39" s="1">
        <f>7620</f>
        <v>7620</v>
      </c>
      <c r="D39" s="1">
        <f>19334</f>
        <v>19334</v>
      </c>
      <c r="E39" s="1">
        <f>18.880859375</f>
        <v>18.880859375</v>
      </c>
    </row>
    <row r="40" spans="1:5" x14ac:dyDescent="0.25">
      <c r="A40" s="1">
        <f>13920</f>
        <v>13920</v>
      </c>
      <c r="B40" s="1">
        <f>4</f>
        <v>4</v>
      </c>
      <c r="C40" s="1">
        <f>7794</f>
        <v>7794</v>
      </c>
      <c r="D40" s="1">
        <f>19332</f>
        <v>19332</v>
      </c>
      <c r="E40" s="1">
        <f>18.87890625</f>
        <v>18.87890625</v>
      </c>
    </row>
    <row r="41" spans="1:5" x14ac:dyDescent="0.25">
      <c r="A41" s="1">
        <f>14242</f>
        <v>14242</v>
      </c>
      <c r="B41" s="1">
        <f>4</f>
        <v>4</v>
      </c>
      <c r="C41" s="1">
        <f>7991</f>
        <v>7991</v>
      </c>
      <c r="D41" s="1">
        <f>19332</f>
        <v>19332</v>
      </c>
      <c r="E41" s="1">
        <f>18.87890625</f>
        <v>18.87890625</v>
      </c>
    </row>
    <row r="42" spans="1:5" x14ac:dyDescent="0.25">
      <c r="A42" s="1">
        <f>14584</f>
        <v>14584</v>
      </c>
      <c r="B42" s="1">
        <f>2</f>
        <v>2</v>
      </c>
      <c r="C42" s="1">
        <f>8140</f>
        <v>8140</v>
      </c>
      <c r="D42" s="1">
        <f>19332</f>
        <v>19332</v>
      </c>
      <c r="E42" s="1">
        <f>18.87890625</f>
        <v>18.87890625</v>
      </c>
    </row>
    <row r="43" spans="1:5" x14ac:dyDescent="0.25">
      <c r="A43" s="1">
        <f>14942</f>
        <v>14942</v>
      </c>
      <c r="B43" s="1">
        <f t="shared" ref="B43:B66" si="1">0</f>
        <v>0</v>
      </c>
      <c r="C43" s="1">
        <f>8256</f>
        <v>8256</v>
      </c>
      <c r="D43" s="1">
        <f>19331</f>
        <v>19331</v>
      </c>
      <c r="E43" s="1">
        <f>18.8779296875</f>
        <v>18.8779296875</v>
      </c>
    </row>
    <row r="44" spans="1:5" x14ac:dyDescent="0.25">
      <c r="A44" s="1">
        <f>15266</f>
        <v>15266</v>
      </c>
      <c r="B44" s="1">
        <f t="shared" si="1"/>
        <v>0</v>
      </c>
      <c r="C44" s="1">
        <f>8370</f>
        <v>8370</v>
      </c>
      <c r="D44" s="1">
        <f>19332</f>
        <v>19332</v>
      </c>
      <c r="E44" s="1">
        <f>18.87890625</f>
        <v>18.87890625</v>
      </c>
    </row>
    <row r="45" spans="1:5" x14ac:dyDescent="0.25">
      <c r="A45" s="1">
        <f>15592</f>
        <v>15592</v>
      </c>
      <c r="B45" s="1">
        <f t="shared" si="1"/>
        <v>0</v>
      </c>
      <c r="C45" s="1">
        <f>8487</f>
        <v>8487</v>
      </c>
      <c r="D45" s="1">
        <f>19331</f>
        <v>19331</v>
      </c>
      <c r="E45" s="1">
        <f>18.8779296875</f>
        <v>18.8779296875</v>
      </c>
    </row>
    <row r="46" spans="1:5" x14ac:dyDescent="0.25">
      <c r="A46" s="1">
        <f>15914</f>
        <v>15914</v>
      </c>
      <c r="B46" s="1">
        <f t="shared" si="1"/>
        <v>0</v>
      </c>
      <c r="C46" s="1">
        <f>8603</f>
        <v>8603</v>
      </c>
      <c r="D46" s="1">
        <f>19325</f>
        <v>19325</v>
      </c>
      <c r="E46" s="1">
        <f>18.8720703125</f>
        <v>18.8720703125</v>
      </c>
    </row>
    <row r="47" spans="1:5" x14ac:dyDescent="0.25">
      <c r="A47" s="1">
        <f>16217</f>
        <v>16217</v>
      </c>
      <c r="B47" s="1">
        <f t="shared" si="1"/>
        <v>0</v>
      </c>
      <c r="C47" s="1">
        <f>8738</f>
        <v>8738</v>
      </c>
      <c r="D47" s="1">
        <f>19325</f>
        <v>19325</v>
      </c>
      <c r="E47" s="1">
        <f>18.8720703125</f>
        <v>18.8720703125</v>
      </c>
    </row>
    <row r="48" spans="1:5" x14ac:dyDescent="0.25">
      <c r="A48" s="1">
        <f>16549</f>
        <v>16549</v>
      </c>
      <c r="B48" s="1">
        <f t="shared" si="1"/>
        <v>0</v>
      </c>
      <c r="C48" s="1">
        <f>8864</f>
        <v>8864</v>
      </c>
      <c r="D48" s="1">
        <f>19326</f>
        <v>19326</v>
      </c>
      <c r="E48" s="1">
        <f>18.873046875</f>
        <v>18.873046875</v>
      </c>
    </row>
    <row r="49" spans="1:5" x14ac:dyDescent="0.25">
      <c r="A49" s="1">
        <f>16907</f>
        <v>16907</v>
      </c>
      <c r="B49" s="1">
        <f t="shared" si="1"/>
        <v>0</v>
      </c>
      <c r="C49" s="1">
        <f>8995</f>
        <v>8995</v>
      </c>
      <c r="D49" s="1">
        <f>19327</f>
        <v>19327</v>
      </c>
      <c r="E49" s="1">
        <f>18.8740234375</f>
        <v>18.8740234375</v>
      </c>
    </row>
    <row r="50" spans="1:5" x14ac:dyDescent="0.25">
      <c r="A50" s="1">
        <f>17237</f>
        <v>17237</v>
      </c>
      <c r="B50" s="1">
        <f t="shared" si="1"/>
        <v>0</v>
      </c>
      <c r="C50" s="1">
        <f>9150</f>
        <v>9150</v>
      </c>
      <c r="D50" s="1">
        <f>19326</f>
        <v>19326</v>
      </c>
      <c r="E50" s="1">
        <f>18.873046875</f>
        <v>18.873046875</v>
      </c>
    </row>
    <row r="51" spans="1:5" x14ac:dyDescent="0.25">
      <c r="A51" s="1">
        <f>17540</f>
        <v>17540</v>
      </c>
      <c r="B51" s="1">
        <f t="shared" si="1"/>
        <v>0</v>
      </c>
      <c r="C51" s="1">
        <f>9316</f>
        <v>9316</v>
      </c>
      <c r="D51" s="1">
        <f>19308</f>
        <v>19308</v>
      </c>
      <c r="E51" s="1">
        <f>18.85546875</f>
        <v>18.85546875</v>
      </c>
    </row>
    <row r="52" spans="1:5" x14ac:dyDescent="0.25">
      <c r="A52" s="1">
        <f>17862</f>
        <v>17862</v>
      </c>
      <c r="B52" s="1">
        <f t="shared" si="1"/>
        <v>0</v>
      </c>
      <c r="C52" s="1">
        <f>9491</f>
        <v>9491</v>
      </c>
      <c r="D52" s="1">
        <f>19294</f>
        <v>19294</v>
      </c>
      <c r="E52" s="1">
        <f>18.841796875</f>
        <v>18.841796875</v>
      </c>
    </row>
    <row r="53" spans="1:5" x14ac:dyDescent="0.25">
      <c r="A53" s="1">
        <f>18177</f>
        <v>18177</v>
      </c>
      <c r="B53" s="1">
        <f t="shared" si="1"/>
        <v>0</v>
      </c>
      <c r="C53" s="1">
        <f>9664</f>
        <v>9664</v>
      </c>
      <c r="D53" s="1">
        <f>19303</f>
        <v>19303</v>
      </c>
      <c r="E53" s="1">
        <f>18.8505859375</f>
        <v>18.8505859375</v>
      </c>
    </row>
    <row r="54" spans="1:5" x14ac:dyDescent="0.25">
      <c r="A54" s="1">
        <f>18522</f>
        <v>18522</v>
      </c>
      <c r="B54" s="1">
        <f t="shared" si="1"/>
        <v>0</v>
      </c>
      <c r="C54" s="1">
        <f>9829</f>
        <v>9829</v>
      </c>
      <c r="D54" s="1">
        <f>19319</f>
        <v>19319</v>
      </c>
      <c r="E54" s="1">
        <f>18.8662109375</f>
        <v>18.8662109375</v>
      </c>
    </row>
    <row r="55" spans="1:5" x14ac:dyDescent="0.25">
      <c r="A55" s="1">
        <f>18860</f>
        <v>18860</v>
      </c>
      <c r="B55" s="1">
        <f t="shared" si="1"/>
        <v>0</v>
      </c>
      <c r="C55" s="1">
        <f>10001</f>
        <v>10001</v>
      </c>
      <c r="D55" s="1">
        <f>19318</f>
        <v>19318</v>
      </c>
      <c r="E55" s="1">
        <f>18.865234375</f>
        <v>18.865234375</v>
      </c>
    </row>
    <row r="56" spans="1:5" x14ac:dyDescent="0.25">
      <c r="A56" s="1">
        <f>19168</f>
        <v>19168</v>
      </c>
      <c r="B56" s="1">
        <f t="shared" si="1"/>
        <v>0</v>
      </c>
      <c r="C56" s="1">
        <f>10166</f>
        <v>10166</v>
      </c>
      <c r="D56" s="1">
        <f>19314</f>
        <v>19314</v>
      </c>
      <c r="E56" s="1">
        <f>18.861328125</f>
        <v>18.861328125</v>
      </c>
    </row>
    <row r="57" spans="1:5" x14ac:dyDescent="0.25">
      <c r="A57" s="1">
        <f>19482</f>
        <v>19482</v>
      </c>
      <c r="B57" s="1">
        <f t="shared" si="1"/>
        <v>0</v>
      </c>
      <c r="C57" s="1">
        <f>10326</f>
        <v>10326</v>
      </c>
      <c r="D57" s="1">
        <f>19300</f>
        <v>19300</v>
      </c>
      <c r="E57" s="1">
        <f>18.84765625</f>
        <v>18.84765625</v>
      </c>
    </row>
    <row r="58" spans="1:5" x14ac:dyDescent="0.25">
      <c r="A58" s="1">
        <f>19807</f>
        <v>19807</v>
      </c>
      <c r="B58" s="1">
        <f t="shared" si="1"/>
        <v>0</v>
      </c>
      <c r="C58" s="1">
        <f>10499</f>
        <v>10499</v>
      </c>
      <c r="D58" s="1">
        <f>19309</f>
        <v>19309</v>
      </c>
      <c r="E58" s="1">
        <f>18.8564453125</f>
        <v>18.8564453125</v>
      </c>
    </row>
    <row r="59" spans="1:5" x14ac:dyDescent="0.25">
      <c r="A59" s="1">
        <f>20174</f>
        <v>20174</v>
      </c>
      <c r="B59" s="1">
        <f t="shared" si="1"/>
        <v>0</v>
      </c>
      <c r="C59" s="1">
        <f>10675</f>
        <v>10675</v>
      </c>
      <c r="D59" s="1">
        <f>19306</f>
        <v>19306</v>
      </c>
      <c r="E59" s="1">
        <f>18.853515625</f>
        <v>18.853515625</v>
      </c>
    </row>
    <row r="60" spans="1:5" x14ac:dyDescent="0.25">
      <c r="A60" s="1">
        <f>20610</f>
        <v>20610</v>
      </c>
      <c r="B60" s="1">
        <f t="shared" si="1"/>
        <v>0</v>
      </c>
      <c r="C60" s="1">
        <f>10838</f>
        <v>10838</v>
      </c>
      <c r="D60" s="1">
        <f>19311</f>
        <v>19311</v>
      </c>
      <c r="E60" s="1">
        <f>18.8583984375</f>
        <v>18.8583984375</v>
      </c>
    </row>
    <row r="61" spans="1:5" x14ac:dyDescent="0.25">
      <c r="A61" s="1">
        <f>21124</f>
        <v>21124</v>
      </c>
      <c r="B61" s="1">
        <f t="shared" si="1"/>
        <v>0</v>
      </c>
      <c r="C61" s="1">
        <f>11013</f>
        <v>11013</v>
      </c>
      <c r="D61" s="1">
        <f>19300</f>
        <v>19300</v>
      </c>
      <c r="E61" s="1">
        <f>18.84765625</f>
        <v>18.84765625</v>
      </c>
    </row>
    <row r="62" spans="1:5" x14ac:dyDescent="0.25">
      <c r="A62" s="1">
        <f>21610</f>
        <v>21610</v>
      </c>
      <c r="B62" s="1">
        <f t="shared" si="1"/>
        <v>0</v>
      </c>
      <c r="C62" s="1">
        <f>11161</f>
        <v>11161</v>
      </c>
      <c r="D62" s="1">
        <f>19298</f>
        <v>19298</v>
      </c>
      <c r="E62" s="1">
        <f>18.845703125</f>
        <v>18.845703125</v>
      </c>
    </row>
    <row r="63" spans="1:5" x14ac:dyDescent="0.25">
      <c r="A63" s="1">
        <f>22005</f>
        <v>22005</v>
      </c>
      <c r="B63" s="1">
        <f t="shared" si="1"/>
        <v>0</v>
      </c>
      <c r="C63" s="1">
        <f>11316</f>
        <v>11316</v>
      </c>
      <c r="D63" s="1">
        <f>19303</f>
        <v>19303</v>
      </c>
      <c r="E63" s="1">
        <f>18.8505859375</f>
        <v>18.8505859375</v>
      </c>
    </row>
    <row r="64" spans="1:5" x14ac:dyDescent="0.25">
      <c r="A64" s="1">
        <f>22387</f>
        <v>22387</v>
      </c>
      <c r="B64" s="1">
        <f t="shared" si="1"/>
        <v>0</v>
      </c>
      <c r="C64" s="1">
        <f>11485</f>
        <v>11485</v>
      </c>
      <c r="D64" s="1">
        <f>19300</f>
        <v>19300</v>
      </c>
      <c r="E64" s="1">
        <f>18.84765625</f>
        <v>18.84765625</v>
      </c>
    </row>
    <row r="65" spans="1:5" x14ac:dyDescent="0.25">
      <c r="A65" s="1">
        <f>22717</f>
        <v>22717</v>
      </c>
      <c r="B65" s="1">
        <f t="shared" si="1"/>
        <v>0</v>
      </c>
      <c r="C65" s="1">
        <f>11645</f>
        <v>11645</v>
      </c>
      <c r="D65" s="1">
        <f>19298</f>
        <v>19298</v>
      </c>
      <c r="E65" s="1">
        <f>18.845703125</f>
        <v>18.845703125</v>
      </c>
    </row>
    <row r="66" spans="1:5" x14ac:dyDescent="0.25">
      <c r="A66" s="1">
        <f>23030</f>
        <v>23030</v>
      </c>
      <c r="B66" s="1">
        <f t="shared" si="1"/>
        <v>0</v>
      </c>
      <c r="C66" s="1">
        <f>11809</f>
        <v>11809</v>
      </c>
      <c r="D66" s="1">
        <f>19299</f>
        <v>19299</v>
      </c>
      <c r="E66" s="1">
        <f>18.8466796875</f>
        <v>18.8466796875</v>
      </c>
    </row>
    <row r="67" spans="1:5" x14ac:dyDescent="0.25">
      <c r="A67" s="1">
        <f>23359</f>
        <v>23359</v>
      </c>
      <c r="B67" s="1">
        <f>5</f>
        <v>5</v>
      </c>
      <c r="C67" s="1">
        <f>11979</f>
        <v>11979</v>
      </c>
      <c r="D67" s="1">
        <f>19298</f>
        <v>19298</v>
      </c>
      <c r="E67" s="1">
        <f>18.845703125</f>
        <v>18.845703125</v>
      </c>
    </row>
    <row r="68" spans="1:5" x14ac:dyDescent="0.25">
      <c r="A68" s="1">
        <f>23687</f>
        <v>23687</v>
      </c>
      <c r="B68" s="1">
        <f>4</f>
        <v>4</v>
      </c>
      <c r="C68" s="1">
        <f>12163</f>
        <v>12163</v>
      </c>
      <c r="D68" s="1">
        <f>19302</f>
        <v>19302</v>
      </c>
      <c r="E68" s="1">
        <f>18.849609375</f>
        <v>18.849609375</v>
      </c>
    </row>
    <row r="69" spans="1:5" x14ac:dyDescent="0.25">
      <c r="A69" s="1">
        <f>24052</f>
        <v>24052</v>
      </c>
      <c r="B69" s="1">
        <f>4</f>
        <v>4</v>
      </c>
      <c r="C69" s="1">
        <f>12359</f>
        <v>12359</v>
      </c>
      <c r="D69" s="1">
        <f>19310</f>
        <v>19310</v>
      </c>
      <c r="E69" s="1">
        <f>18.857421875</f>
        <v>18.857421875</v>
      </c>
    </row>
    <row r="70" spans="1:5" x14ac:dyDescent="0.25">
      <c r="A70" s="1">
        <f>24367</f>
        <v>24367</v>
      </c>
      <c r="B70" s="1">
        <f>2</f>
        <v>2</v>
      </c>
      <c r="C70" s="1">
        <f>12569</f>
        <v>12569</v>
      </c>
      <c r="D70" s="1">
        <f>19305</f>
        <v>19305</v>
      </c>
      <c r="E70" s="1">
        <f>18.8525390625</f>
        <v>18.8525390625</v>
      </c>
    </row>
    <row r="71" spans="1:5" x14ac:dyDescent="0.25">
      <c r="A71" s="1">
        <f>24807</f>
        <v>24807</v>
      </c>
      <c r="B71" s="1">
        <f t="shared" ref="B71:B84" si="2">0</f>
        <v>0</v>
      </c>
      <c r="C71" s="1">
        <f>12727</f>
        <v>12727</v>
      </c>
      <c r="D71" s="1">
        <f>19018</f>
        <v>19018</v>
      </c>
      <c r="E71" s="1">
        <f>18.572265625</f>
        <v>18.572265625</v>
      </c>
    </row>
    <row r="72" spans="1:5" x14ac:dyDescent="0.25">
      <c r="A72" s="1">
        <f>25351</f>
        <v>25351</v>
      </c>
      <c r="B72" s="1">
        <f t="shared" si="2"/>
        <v>0</v>
      </c>
      <c r="C72" s="1">
        <f>13001</f>
        <v>13001</v>
      </c>
      <c r="D72" s="1">
        <f>19017</f>
        <v>19017</v>
      </c>
      <c r="E72" s="1">
        <f>18.5712890625</f>
        <v>18.5712890625</v>
      </c>
    </row>
    <row r="73" spans="1:5" x14ac:dyDescent="0.25">
      <c r="A73" s="1">
        <f>25838</f>
        <v>25838</v>
      </c>
      <c r="B73" s="1">
        <f t="shared" si="2"/>
        <v>0</v>
      </c>
      <c r="C73" s="1">
        <f>13170</f>
        <v>13170</v>
      </c>
      <c r="D73" s="1">
        <f>19183</f>
        <v>19183</v>
      </c>
      <c r="E73" s="1">
        <f>18.7333984375</f>
        <v>18.7333984375</v>
      </c>
    </row>
    <row r="74" spans="1:5" x14ac:dyDescent="0.25">
      <c r="A74" s="1">
        <f>26367</f>
        <v>26367</v>
      </c>
      <c r="B74" s="1">
        <f t="shared" si="2"/>
        <v>0</v>
      </c>
      <c r="C74" s="1">
        <f>13343</f>
        <v>13343</v>
      </c>
      <c r="D74" s="1">
        <f>19180</f>
        <v>19180</v>
      </c>
      <c r="E74" s="1">
        <f>18.73046875</f>
        <v>18.73046875</v>
      </c>
    </row>
    <row r="75" spans="1:5" x14ac:dyDescent="0.25">
      <c r="A75" s="1">
        <f>26693</f>
        <v>26693</v>
      </c>
      <c r="B75" s="1">
        <f t="shared" si="2"/>
        <v>0</v>
      </c>
      <c r="C75" s="1">
        <f>13526</f>
        <v>13526</v>
      </c>
      <c r="D75" s="1">
        <f>19180</f>
        <v>19180</v>
      </c>
      <c r="E75" s="1">
        <f>18.73046875</f>
        <v>18.73046875</v>
      </c>
    </row>
    <row r="76" spans="1:5" x14ac:dyDescent="0.25">
      <c r="A76" s="1">
        <f>26996</f>
        <v>26996</v>
      </c>
      <c r="B76" s="1">
        <f t="shared" si="2"/>
        <v>0</v>
      </c>
      <c r="C76" s="1">
        <f>13702</f>
        <v>13702</v>
      </c>
      <c r="D76" s="1">
        <f>19181</f>
        <v>19181</v>
      </c>
      <c r="E76" s="1">
        <f>18.7314453125</f>
        <v>18.7314453125</v>
      </c>
    </row>
    <row r="77" spans="1:5" x14ac:dyDescent="0.25">
      <c r="A77" s="1">
        <f>27321</f>
        <v>27321</v>
      </c>
      <c r="B77" s="1">
        <f t="shared" si="2"/>
        <v>0</v>
      </c>
      <c r="C77" s="1">
        <f>13878</f>
        <v>13878</v>
      </c>
      <c r="D77" s="1">
        <f>19088</f>
        <v>19088</v>
      </c>
      <c r="E77" s="1">
        <f>18.640625</f>
        <v>18.640625</v>
      </c>
    </row>
    <row r="78" spans="1:5" x14ac:dyDescent="0.25">
      <c r="A78" s="1">
        <f>27656</f>
        <v>27656</v>
      </c>
      <c r="B78" s="1">
        <f t="shared" si="2"/>
        <v>0</v>
      </c>
      <c r="C78" s="1">
        <f>14042</f>
        <v>14042</v>
      </c>
      <c r="D78" s="1">
        <f>19089</f>
        <v>19089</v>
      </c>
      <c r="E78" s="1">
        <f>18.6416015625</f>
        <v>18.6416015625</v>
      </c>
    </row>
    <row r="79" spans="1:5" x14ac:dyDescent="0.25">
      <c r="A79" s="1">
        <f>28022</f>
        <v>28022</v>
      </c>
      <c r="B79" s="1">
        <f t="shared" si="2"/>
        <v>0</v>
      </c>
      <c r="C79" s="1">
        <f>14226</f>
        <v>14226</v>
      </c>
      <c r="D79" s="1">
        <f>19088</f>
        <v>19088</v>
      </c>
      <c r="E79" s="1">
        <f>18.640625</f>
        <v>18.640625</v>
      </c>
    </row>
    <row r="80" spans="1:5" x14ac:dyDescent="0.25">
      <c r="A80" s="1">
        <f>28369</f>
        <v>28369</v>
      </c>
      <c r="B80" s="1">
        <f t="shared" si="2"/>
        <v>0</v>
      </c>
      <c r="C80" s="1">
        <f>14395</f>
        <v>14395</v>
      </c>
      <c r="D80" s="1">
        <f>19087</f>
        <v>19087</v>
      </c>
      <c r="E80" s="1">
        <f>18.6396484375</f>
        <v>18.6396484375</v>
      </c>
    </row>
    <row r="81" spans="1:5" x14ac:dyDescent="0.25">
      <c r="A81" s="1">
        <f>28734</f>
        <v>28734</v>
      </c>
      <c r="B81" s="1">
        <f t="shared" si="2"/>
        <v>0</v>
      </c>
      <c r="C81" s="1">
        <f>14576</f>
        <v>14576</v>
      </c>
      <c r="D81" s="1">
        <f>19086</f>
        <v>19086</v>
      </c>
      <c r="E81" s="1">
        <f>18.638671875</f>
        <v>18.638671875</v>
      </c>
    </row>
    <row r="82" spans="1:5" x14ac:dyDescent="0.25">
      <c r="A82" s="1">
        <f>29073</f>
        <v>29073</v>
      </c>
      <c r="B82" s="1">
        <f t="shared" si="2"/>
        <v>0</v>
      </c>
      <c r="C82" s="1">
        <f>14764</f>
        <v>14764</v>
      </c>
      <c r="D82" s="1">
        <f>19083</f>
        <v>19083</v>
      </c>
      <c r="E82" s="1">
        <f>18.6357421875</f>
        <v>18.6357421875</v>
      </c>
    </row>
    <row r="83" spans="1:5" x14ac:dyDescent="0.25">
      <c r="A83" s="1">
        <f>29420</f>
        <v>29420</v>
      </c>
      <c r="B83" s="1">
        <f t="shared" si="2"/>
        <v>0</v>
      </c>
      <c r="C83" s="1">
        <f>14940</f>
        <v>14940</v>
      </c>
      <c r="D83" s="1">
        <f>19082</f>
        <v>19082</v>
      </c>
      <c r="E83" s="1">
        <f>18.634765625</f>
        <v>18.634765625</v>
      </c>
    </row>
    <row r="84" spans="1:5" x14ac:dyDescent="0.25">
      <c r="A84" s="1">
        <f>29773</f>
        <v>29773</v>
      </c>
      <c r="B84" s="1">
        <f t="shared" si="2"/>
        <v>0</v>
      </c>
      <c r="C84" s="1">
        <f>15102</f>
        <v>15102</v>
      </c>
      <c r="D84" s="1">
        <f>19129</f>
        <v>19129</v>
      </c>
      <c r="E84" s="1">
        <f>18.6806640625</f>
        <v>18.6806640625</v>
      </c>
    </row>
    <row r="85" spans="1:5" x14ac:dyDescent="0.25">
      <c r="A85" s="1">
        <f>30121</f>
        <v>30121</v>
      </c>
      <c r="B85" s="1">
        <f>25</f>
        <v>25</v>
      </c>
      <c r="C85" s="1">
        <f>15284</f>
        <v>15284</v>
      </c>
      <c r="D85" s="1">
        <f>19113</f>
        <v>19113</v>
      </c>
      <c r="E85" s="1">
        <f>18.6650390625</f>
        <v>18.6650390625</v>
      </c>
    </row>
    <row r="86" spans="1:5" x14ac:dyDescent="0.25">
      <c r="A86" s="1">
        <f>30443</f>
        <v>30443</v>
      </c>
      <c r="B86" s="1">
        <f>20</f>
        <v>20</v>
      </c>
      <c r="C86" s="1">
        <f>15435</f>
        <v>15435</v>
      </c>
      <c r="D86" s="1">
        <f>19125</f>
        <v>19125</v>
      </c>
      <c r="E86" s="1">
        <f>18.6767578125</f>
        <v>18.6767578125</v>
      </c>
    </row>
    <row r="87" spans="1:5" x14ac:dyDescent="0.25">
      <c r="A87" s="1">
        <f>30764</f>
        <v>30764</v>
      </c>
      <c r="B87" s="1">
        <f>29</f>
        <v>29</v>
      </c>
      <c r="C87" s="1">
        <f>15607</f>
        <v>15607</v>
      </c>
      <c r="D87" s="1">
        <f>19119</f>
        <v>19119</v>
      </c>
      <c r="E87" s="1">
        <f>18.6708984375</f>
        <v>18.6708984375</v>
      </c>
    </row>
    <row r="88" spans="1:5" x14ac:dyDescent="0.25">
      <c r="A88" s="1">
        <f>31077</f>
        <v>31077</v>
      </c>
      <c r="B88" s="1">
        <f>22</f>
        <v>22</v>
      </c>
      <c r="C88" s="1">
        <f>15769</f>
        <v>15769</v>
      </c>
      <c r="D88" s="1">
        <f>19118</f>
        <v>19118</v>
      </c>
      <c r="E88" s="1">
        <f>18.669921875</f>
        <v>18.669921875</v>
      </c>
    </row>
    <row r="89" spans="1:5" x14ac:dyDescent="0.25">
      <c r="A89" s="1">
        <f>31391</f>
        <v>31391</v>
      </c>
      <c r="B89" s="1">
        <f>14</f>
        <v>14</v>
      </c>
      <c r="C89" s="1">
        <f>15929</f>
        <v>15929</v>
      </c>
      <c r="D89" s="1">
        <f>19116</f>
        <v>19116</v>
      </c>
      <c r="E89" s="1">
        <f>18.66796875</f>
        <v>18.66796875</v>
      </c>
    </row>
    <row r="90" spans="1:5" x14ac:dyDescent="0.25">
      <c r="A90" s="1">
        <f>31702</f>
        <v>31702</v>
      </c>
      <c r="B90" s="1">
        <f>0</f>
        <v>0</v>
      </c>
      <c r="C90" s="1">
        <f>16067</f>
        <v>16067</v>
      </c>
      <c r="D90" s="1">
        <f>19117</f>
        <v>19117</v>
      </c>
      <c r="E90" s="1">
        <f t="shared" ref="E90:E95" si="3">18.6689453125</f>
        <v>18.6689453125</v>
      </c>
    </row>
    <row r="91" spans="1:5" x14ac:dyDescent="0.25">
      <c r="A91" s="1">
        <f>32011</f>
        <v>32011</v>
      </c>
      <c r="B91" s="1">
        <f>0</f>
        <v>0</v>
      </c>
      <c r="C91" s="1">
        <f>16235</f>
        <v>16235</v>
      </c>
      <c r="D91" s="1">
        <f>19117</f>
        <v>19117</v>
      </c>
      <c r="E91" s="1">
        <f t="shared" si="3"/>
        <v>18.6689453125</v>
      </c>
    </row>
    <row r="92" spans="1:5" x14ac:dyDescent="0.25">
      <c r="A92" s="1">
        <f>32309</f>
        <v>32309</v>
      </c>
      <c r="B92" s="1">
        <f>0</f>
        <v>0</v>
      </c>
      <c r="C92" s="1">
        <f>16388</f>
        <v>16388</v>
      </c>
      <c r="D92" s="1">
        <f>19117</f>
        <v>19117</v>
      </c>
      <c r="E92" s="1">
        <f t="shared" si="3"/>
        <v>18.6689453125</v>
      </c>
    </row>
    <row r="93" spans="1:5" x14ac:dyDescent="0.25">
      <c r="A93" s="1">
        <f>32631</f>
        <v>32631</v>
      </c>
      <c r="B93" s="1">
        <f>4</f>
        <v>4</v>
      </c>
      <c r="C93" s="1">
        <f>16564</f>
        <v>16564</v>
      </c>
      <c r="D93" s="1">
        <f>19117</f>
        <v>19117</v>
      </c>
      <c r="E93" s="1">
        <f t="shared" si="3"/>
        <v>18.6689453125</v>
      </c>
    </row>
    <row r="94" spans="1:5" x14ac:dyDescent="0.25">
      <c r="A94" s="1">
        <f>32914</f>
        <v>32914</v>
      </c>
      <c r="B94" s="1">
        <f>0</f>
        <v>0</v>
      </c>
      <c r="C94" s="1">
        <f>16719</f>
        <v>16719</v>
      </c>
      <c r="D94" s="1">
        <f>19117</f>
        <v>19117</v>
      </c>
      <c r="E94" s="1">
        <f t="shared" si="3"/>
        <v>18.6689453125</v>
      </c>
    </row>
    <row r="95" spans="1:5" x14ac:dyDescent="0.25">
      <c r="A95" s="1">
        <f>33220</f>
        <v>33220</v>
      </c>
      <c r="B95" s="1">
        <f>0</f>
        <v>0</v>
      </c>
      <c r="C95" s="1">
        <f>16891</f>
        <v>16891</v>
      </c>
      <c r="D95" s="1">
        <f>19117</f>
        <v>19117</v>
      </c>
      <c r="E95" s="1">
        <f t="shared" si="3"/>
        <v>18.6689453125</v>
      </c>
    </row>
    <row r="96" spans="1:5" x14ac:dyDescent="0.25">
      <c r="A96" s="1">
        <f>33540</f>
        <v>33540</v>
      </c>
      <c r="B96" s="1">
        <f>0</f>
        <v>0</v>
      </c>
      <c r="C96" s="1">
        <f>17052</f>
        <v>17052</v>
      </c>
      <c r="D96" s="1">
        <f>19123</f>
        <v>19123</v>
      </c>
      <c r="E96" s="1">
        <f>18.6748046875</f>
        <v>18.6748046875</v>
      </c>
    </row>
    <row r="97" spans="1:5" x14ac:dyDescent="0.25">
      <c r="A97" s="1">
        <f>33860</f>
        <v>33860</v>
      </c>
      <c r="B97" s="1">
        <f>0</f>
        <v>0</v>
      </c>
      <c r="C97" s="1">
        <f>17220</f>
        <v>17220</v>
      </c>
      <c r="D97" s="1">
        <f>19123</f>
        <v>19123</v>
      </c>
      <c r="E97" s="1">
        <f>18.6748046875</f>
        <v>18.6748046875</v>
      </c>
    </row>
    <row r="98" spans="1:5" x14ac:dyDescent="0.25">
      <c r="A98" s="1">
        <f>34181</f>
        <v>34181</v>
      </c>
      <c r="B98" s="1">
        <f>0</f>
        <v>0</v>
      </c>
      <c r="C98" s="1">
        <f>17381</f>
        <v>17381</v>
      </c>
      <c r="D98" s="1">
        <f>19111</f>
        <v>19111</v>
      </c>
      <c r="E98" s="1">
        <f>18.6630859375</f>
        <v>18.6630859375</v>
      </c>
    </row>
    <row r="99" spans="1:5" x14ac:dyDescent="0.25">
      <c r="A99" s="1">
        <f>34487</f>
        <v>34487</v>
      </c>
      <c r="B99" s="1">
        <f>0</f>
        <v>0</v>
      </c>
      <c r="C99" s="1">
        <f>17545</f>
        <v>17545</v>
      </c>
      <c r="D99" s="1">
        <f>19111</f>
        <v>19111</v>
      </c>
      <c r="E99" s="1">
        <f>18.6630859375</f>
        <v>18.6630859375</v>
      </c>
    </row>
    <row r="100" spans="1:5" x14ac:dyDescent="0.25">
      <c r="A100" s="1">
        <f>34794</f>
        <v>34794</v>
      </c>
      <c r="B100" s="1">
        <f>30</f>
        <v>30</v>
      </c>
      <c r="C100" s="1">
        <f>17715</f>
        <v>17715</v>
      </c>
      <c r="D100" s="1">
        <f>19109</f>
        <v>19109</v>
      </c>
      <c r="E100" s="1">
        <f>18.6611328125</f>
        <v>18.6611328125</v>
      </c>
    </row>
    <row r="101" spans="1:5" x14ac:dyDescent="0.25">
      <c r="A101" s="1">
        <f>35078</f>
        <v>35078</v>
      </c>
      <c r="B101" s="1">
        <f t="shared" ref="B101:B110" si="4">0</f>
        <v>0</v>
      </c>
      <c r="C101" s="1">
        <f>17863</f>
        <v>17863</v>
      </c>
      <c r="D101" s="1">
        <f>19106</f>
        <v>19106</v>
      </c>
      <c r="E101" s="1">
        <f>18.658203125</f>
        <v>18.658203125</v>
      </c>
    </row>
    <row r="102" spans="1:5" x14ac:dyDescent="0.25">
      <c r="A102" s="1">
        <f>35386</f>
        <v>35386</v>
      </c>
      <c r="B102" s="1">
        <f t="shared" si="4"/>
        <v>0</v>
      </c>
      <c r="C102" s="1">
        <f>18035</f>
        <v>18035</v>
      </c>
      <c r="D102" s="1">
        <f>19106</f>
        <v>19106</v>
      </c>
      <c r="E102" s="1">
        <f>18.658203125</f>
        <v>18.658203125</v>
      </c>
    </row>
    <row r="103" spans="1:5" x14ac:dyDescent="0.25">
      <c r="A103" s="1">
        <f>35709</f>
        <v>35709</v>
      </c>
      <c r="B103" s="1">
        <f t="shared" si="4"/>
        <v>0</v>
      </c>
      <c r="C103" s="1">
        <f>18215</f>
        <v>18215</v>
      </c>
      <c r="D103" s="1">
        <f>19106</f>
        <v>19106</v>
      </c>
      <c r="E103" s="1">
        <f>18.658203125</f>
        <v>18.658203125</v>
      </c>
    </row>
    <row r="104" spans="1:5" x14ac:dyDescent="0.25">
      <c r="A104" s="1">
        <f>36042</f>
        <v>36042</v>
      </c>
      <c r="B104" s="1">
        <f t="shared" si="4"/>
        <v>0</v>
      </c>
      <c r="C104" s="1">
        <f>18371</f>
        <v>18371</v>
      </c>
      <c r="D104" s="1">
        <f>19102</f>
        <v>19102</v>
      </c>
      <c r="E104" s="1">
        <f>18.654296875</f>
        <v>18.654296875</v>
      </c>
    </row>
    <row r="105" spans="1:5" x14ac:dyDescent="0.25">
      <c r="A105" s="1">
        <f>36427</f>
        <v>36427</v>
      </c>
      <c r="B105" s="1">
        <f t="shared" si="4"/>
        <v>0</v>
      </c>
      <c r="C105" s="1">
        <f>18544</f>
        <v>18544</v>
      </c>
      <c r="D105" s="1">
        <f>19101</f>
        <v>19101</v>
      </c>
      <c r="E105" s="1">
        <f>18.6533203125</f>
        <v>18.6533203125</v>
      </c>
    </row>
    <row r="106" spans="1:5" x14ac:dyDescent="0.25">
      <c r="A106" s="1">
        <f>36857</f>
        <v>36857</v>
      </c>
      <c r="B106" s="1">
        <f t="shared" si="4"/>
        <v>0</v>
      </c>
      <c r="C106" s="1">
        <f>18693</f>
        <v>18693</v>
      </c>
      <c r="D106" s="1">
        <f>19100</f>
        <v>19100</v>
      </c>
      <c r="E106" s="1">
        <f>18.65234375</f>
        <v>18.65234375</v>
      </c>
    </row>
    <row r="107" spans="1:5" x14ac:dyDescent="0.25">
      <c r="A107" s="1">
        <f>37272</f>
        <v>37272</v>
      </c>
      <c r="B107" s="1">
        <f t="shared" si="4"/>
        <v>0</v>
      </c>
      <c r="C107" s="1">
        <f>18851</f>
        <v>18851</v>
      </c>
      <c r="D107" s="1">
        <f>19100</f>
        <v>19100</v>
      </c>
      <c r="E107" s="1">
        <f>18.65234375</f>
        <v>18.65234375</v>
      </c>
    </row>
    <row r="108" spans="1:5" x14ac:dyDescent="0.25">
      <c r="A108" s="1">
        <f>37709</f>
        <v>37709</v>
      </c>
      <c r="B108" s="1">
        <f t="shared" si="4"/>
        <v>0</v>
      </c>
      <c r="C108" s="1">
        <f>19001</f>
        <v>19001</v>
      </c>
      <c r="D108" s="1">
        <f t="shared" ref="D108:D117" si="5">19096</f>
        <v>19096</v>
      </c>
      <c r="E108" s="1">
        <f t="shared" ref="E108:E117" si="6">18.6484375</f>
        <v>18.6484375</v>
      </c>
    </row>
    <row r="109" spans="1:5" x14ac:dyDescent="0.25">
      <c r="A109" s="1">
        <f>38145</f>
        <v>38145</v>
      </c>
      <c r="B109" s="1">
        <f t="shared" si="4"/>
        <v>0</v>
      </c>
      <c r="C109" s="1">
        <f>19177</f>
        <v>19177</v>
      </c>
      <c r="D109" s="1">
        <f t="shared" si="5"/>
        <v>19096</v>
      </c>
      <c r="E109" s="1">
        <f t="shared" si="6"/>
        <v>18.6484375</v>
      </c>
    </row>
    <row r="110" spans="1:5" x14ac:dyDescent="0.25">
      <c r="A110" s="1">
        <f>38577</f>
        <v>38577</v>
      </c>
      <c r="B110" s="1">
        <f t="shared" si="4"/>
        <v>0</v>
      </c>
      <c r="C110" s="1">
        <f>19322</f>
        <v>19322</v>
      </c>
      <c r="D110" s="1">
        <f t="shared" si="5"/>
        <v>19096</v>
      </c>
      <c r="E110" s="1">
        <f t="shared" si="6"/>
        <v>18.6484375</v>
      </c>
    </row>
    <row r="111" spans="1:5" x14ac:dyDescent="0.25">
      <c r="A111" s="1">
        <f>38878</f>
        <v>38878</v>
      </c>
      <c r="B111" s="1">
        <f>9</f>
        <v>9</v>
      </c>
      <c r="C111" s="1">
        <f>19501</f>
        <v>19501</v>
      </c>
      <c r="D111" s="1">
        <f t="shared" si="5"/>
        <v>19096</v>
      </c>
      <c r="E111" s="1">
        <f t="shared" si="6"/>
        <v>18.6484375</v>
      </c>
    </row>
    <row r="112" spans="1:5" x14ac:dyDescent="0.25">
      <c r="A112" s="1">
        <f>39190</f>
        <v>39190</v>
      </c>
      <c r="B112" s="1">
        <f t="shared" ref="B112:B120" si="7">0</f>
        <v>0</v>
      </c>
      <c r="C112" s="1">
        <f>19663</f>
        <v>19663</v>
      </c>
      <c r="D112" s="1">
        <f t="shared" si="5"/>
        <v>19096</v>
      </c>
      <c r="E112" s="1">
        <f t="shared" si="6"/>
        <v>18.6484375</v>
      </c>
    </row>
    <row r="113" spans="1:5" x14ac:dyDescent="0.25">
      <c r="A113" s="1">
        <f>39506</f>
        <v>39506</v>
      </c>
      <c r="B113" s="1">
        <f t="shared" si="7"/>
        <v>0</v>
      </c>
      <c r="C113" s="1">
        <f>19825</f>
        <v>19825</v>
      </c>
      <c r="D113" s="1">
        <f t="shared" si="5"/>
        <v>19096</v>
      </c>
      <c r="E113" s="1">
        <f t="shared" si="6"/>
        <v>18.6484375</v>
      </c>
    </row>
    <row r="114" spans="1:5" x14ac:dyDescent="0.25">
      <c r="A114" s="1">
        <f>39874</f>
        <v>39874</v>
      </c>
      <c r="B114" s="1">
        <f t="shared" si="7"/>
        <v>0</v>
      </c>
      <c r="C114" s="1">
        <f>19977</f>
        <v>19977</v>
      </c>
      <c r="D114" s="1">
        <f t="shared" si="5"/>
        <v>19096</v>
      </c>
      <c r="E114" s="1">
        <f t="shared" si="6"/>
        <v>18.6484375</v>
      </c>
    </row>
    <row r="115" spans="1:5" x14ac:dyDescent="0.25">
      <c r="A115" s="1">
        <f>40221</f>
        <v>40221</v>
      </c>
      <c r="B115" s="1">
        <f t="shared" si="7"/>
        <v>0</v>
      </c>
      <c r="C115" s="1">
        <f>20163</f>
        <v>20163</v>
      </c>
      <c r="D115" s="1">
        <f t="shared" si="5"/>
        <v>19096</v>
      </c>
      <c r="E115" s="1">
        <f t="shared" si="6"/>
        <v>18.6484375</v>
      </c>
    </row>
    <row r="116" spans="1:5" x14ac:dyDescent="0.25">
      <c r="A116" s="1">
        <f>40585</f>
        <v>40585</v>
      </c>
      <c r="B116" s="1">
        <f t="shared" si="7"/>
        <v>0</v>
      </c>
      <c r="C116" s="1">
        <f>20343</f>
        <v>20343</v>
      </c>
      <c r="D116" s="1">
        <f t="shared" si="5"/>
        <v>19096</v>
      </c>
      <c r="E116" s="1">
        <f t="shared" si="6"/>
        <v>18.6484375</v>
      </c>
    </row>
    <row r="117" spans="1:5" x14ac:dyDescent="0.25">
      <c r="A117" s="1">
        <f>40913</f>
        <v>40913</v>
      </c>
      <c r="B117" s="1">
        <f t="shared" si="7"/>
        <v>0</v>
      </c>
      <c r="C117" s="1">
        <f>20555</f>
        <v>20555</v>
      </c>
      <c r="D117" s="1">
        <f t="shared" si="5"/>
        <v>19096</v>
      </c>
      <c r="E117" s="1">
        <f t="shared" si="6"/>
        <v>18.6484375</v>
      </c>
    </row>
    <row r="118" spans="1:5" x14ac:dyDescent="0.25">
      <c r="A118" s="1">
        <f>41265</f>
        <v>41265</v>
      </c>
      <c r="B118" s="1">
        <f t="shared" si="7"/>
        <v>0</v>
      </c>
      <c r="C118" s="1">
        <f>20847</f>
        <v>20847</v>
      </c>
      <c r="D118" s="1">
        <f>19101</f>
        <v>19101</v>
      </c>
      <c r="E118" s="1">
        <f>18.6533203125</f>
        <v>18.6533203125</v>
      </c>
    </row>
    <row r="119" spans="1:5" x14ac:dyDescent="0.25">
      <c r="A119" s="1">
        <f>41597</f>
        <v>41597</v>
      </c>
      <c r="B119" s="1">
        <f t="shared" si="7"/>
        <v>0</v>
      </c>
      <c r="C119" s="1">
        <f>21070</f>
        <v>21070</v>
      </c>
      <c r="D119" s="1">
        <f>19104</f>
        <v>19104</v>
      </c>
      <c r="E119" s="1">
        <f>18.65625</f>
        <v>18.65625</v>
      </c>
    </row>
    <row r="120" spans="1:5" x14ac:dyDescent="0.25">
      <c r="A120" s="1">
        <f>41964</f>
        <v>41964</v>
      </c>
      <c r="B120" s="1">
        <f t="shared" si="7"/>
        <v>0</v>
      </c>
      <c r="C120" s="1">
        <f>21311</f>
        <v>21311</v>
      </c>
      <c r="D120" s="1">
        <f>19105</f>
        <v>19105</v>
      </c>
      <c r="E120" s="1">
        <f>18.6572265625</f>
        <v>18.6572265625</v>
      </c>
    </row>
    <row r="121" spans="1:5" x14ac:dyDescent="0.25">
      <c r="A121" s="1">
        <f>42298</f>
        <v>42298</v>
      </c>
      <c r="B121" s="1">
        <f>7</f>
        <v>7</v>
      </c>
      <c r="C121" s="1">
        <f>21537</f>
        <v>21537</v>
      </c>
      <c r="D121" s="1">
        <f>19104</f>
        <v>19104</v>
      </c>
      <c r="E121" s="1">
        <f>18.65625</f>
        <v>18.65625</v>
      </c>
    </row>
    <row r="122" spans="1:5" x14ac:dyDescent="0.25">
      <c r="A122" s="1">
        <f>42630</f>
        <v>42630</v>
      </c>
      <c r="B122" s="1">
        <f>0</f>
        <v>0</v>
      </c>
      <c r="C122" s="1">
        <f>21748</f>
        <v>21748</v>
      </c>
      <c r="D122" s="1">
        <f>19105</f>
        <v>19105</v>
      </c>
      <c r="E122" s="1">
        <f>18.6572265625</f>
        <v>18.6572265625</v>
      </c>
    </row>
    <row r="123" spans="1:5" x14ac:dyDescent="0.25">
      <c r="A123" s="1">
        <f>42937</f>
        <v>42937</v>
      </c>
      <c r="B123" s="1">
        <f>0</f>
        <v>0</v>
      </c>
      <c r="C123" s="1">
        <f>21946</f>
        <v>21946</v>
      </c>
      <c r="D123" s="1">
        <f>19104</f>
        <v>19104</v>
      </c>
      <c r="E123" s="1">
        <f>18.65625</f>
        <v>18.65625</v>
      </c>
    </row>
    <row r="124" spans="1:5" x14ac:dyDescent="0.25">
      <c r="A124" s="1">
        <f>43246</f>
        <v>43246</v>
      </c>
      <c r="B124" s="1">
        <f>0</f>
        <v>0</v>
      </c>
      <c r="C124" s="1">
        <f>22155</f>
        <v>22155</v>
      </c>
      <c r="D124" s="1">
        <f>19105</f>
        <v>19105</v>
      </c>
      <c r="E124" s="1">
        <f>18.6572265625</f>
        <v>18.6572265625</v>
      </c>
    </row>
    <row r="125" spans="1:5" x14ac:dyDescent="0.25">
      <c r="A125" s="1">
        <f>43610</f>
        <v>43610</v>
      </c>
      <c r="B125" s="1">
        <f>6</f>
        <v>6</v>
      </c>
      <c r="C125" s="1">
        <f>22387</f>
        <v>22387</v>
      </c>
      <c r="D125" s="1">
        <f>19104</f>
        <v>19104</v>
      </c>
      <c r="E125" s="1">
        <f>18.65625</f>
        <v>18.65625</v>
      </c>
    </row>
    <row r="126" spans="1:5" x14ac:dyDescent="0.25">
      <c r="A126" s="1">
        <f>44009</f>
        <v>44009</v>
      </c>
      <c r="B126" s="1">
        <f>0</f>
        <v>0</v>
      </c>
      <c r="C126" s="1">
        <f>22567</f>
        <v>22567</v>
      </c>
      <c r="D126" s="1">
        <f>19104</f>
        <v>19104</v>
      </c>
      <c r="E126" s="1">
        <f>18.65625</f>
        <v>18.65625</v>
      </c>
    </row>
    <row r="127" spans="1:5" x14ac:dyDescent="0.25">
      <c r="A127" s="1">
        <f>44472</f>
        <v>44472</v>
      </c>
      <c r="B127" s="1">
        <f>0</f>
        <v>0</v>
      </c>
      <c r="C127" s="1">
        <f>22747</f>
        <v>22747</v>
      </c>
      <c r="D127" s="1">
        <f>19102</f>
        <v>19102</v>
      </c>
      <c r="E127" s="1">
        <f>18.654296875</f>
        <v>18.654296875</v>
      </c>
    </row>
    <row r="128" spans="1:5" x14ac:dyDescent="0.25">
      <c r="A128" s="1">
        <f>44864</f>
        <v>44864</v>
      </c>
      <c r="B128" s="1">
        <f>0</f>
        <v>0</v>
      </c>
      <c r="C128" s="1">
        <f>22881</f>
        <v>22881</v>
      </c>
      <c r="D128" s="1">
        <f>19102</f>
        <v>19102</v>
      </c>
      <c r="E128" s="1">
        <f>18.654296875</f>
        <v>18.654296875</v>
      </c>
    </row>
    <row r="129" spans="1:5" x14ac:dyDescent="0.25">
      <c r="A129" s="1">
        <f>45251</f>
        <v>45251</v>
      </c>
      <c r="B129" s="1">
        <f>0</f>
        <v>0</v>
      </c>
      <c r="C129" s="1">
        <f>23041</f>
        <v>23041</v>
      </c>
      <c r="D129" s="1">
        <f>19100</f>
        <v>19100</v>
      </c>
      <c r="E129" s="1">
        <f>18.65234375</f>
        <v>18.65234375</v>
      </c>
    </row>
    <row r="130" spans="1:5" x14ac:dyDescent="0.25">
      <c r="A130" s="1">
        <f>45565</f>
        <v>45565</v>
      </c>
      <c r="B130" s="1">
        <f>0</f>
        <v>0</v>
      </c>
      <c r="C130" s="1">
        <f>23221</f>
        <v>23221</v>
      </c>
      <c r="D130" s="1">
        <f>19098</f>
        <v>19098</v>
      </c>
      <c r="E130" s="1">
        <f>18.650390625</f>
        <v>18.650390625</v>
      </c>
    </row>
    <row r="131" spans="1:5" x14ac:dyDescent="0.25">
      <c r="A131" s="1">
        <f>45839</f>
        <v>45839</v>
      </c>
      <c r="B131" s="1">
        <f>2</f>
        <v>2</v>
      </c>
      <c r="C131" s="1">
        <f>23403</f>
        <v>23403</v>
      </c>
      <c r="D131" s="1">
        <f>19109</f>
        <v>19109</v>
      </c>
      <c r="E131" s="1">
        <f>18.6611328125</f>
        <v>18.6611328125</v>
      </c>
    </row>
    <row r="132" spans="1:5" x14ac:dyDescent="0.25">
      <c r="A132" s="1">
        <f>46119</f>
        <v>46119</v>
      </c>
      <c r="B132" s="1">
        <f>0</f>
        <v>0</v>
      </c>
      <c r="C132" s="1">
        <f>23534</f>
        <v>23534</v>
      </c>
      <c r="D132" s="1">
        <f>19107</f>
        <v>19107</v>
      </c>
      <c r="E132" s="1">
        <f>18.6591796875</f>
        <v>18.6591796875</v>
      </c>
    </row>
    <row r="133" spans="1:5" x14ac:dyDescent="0.25">
      <c r="A133" s="1">
        <f>46414</f>
        <v>46414</v>
      </c>
      <c r="B133" s="1">
        <f>0</f>
        <v>0</v>
      </c>
      <c r="C133" s="1">
        <f>23701</f>
        <v>23701</v>
      </c>
      <c r="D133" s="1">
        <f>19107</f>
        <v>19107</v>
      </c>
      <c r="E133" s="1">
        <f>18.6591796875</f>
        <v>18.6591796875</v>
      </c>
    </row>
    <row r="134" spans="1:5" x14ac:dyDescent="0.25">
      <c r="A134" s="1">
        <f>46686</f>
        <v>46686</v>
      </c>
      <c r="B134" s="1">
        <f>0</f>
        <v>0</v>
      </c>
      <c r="C134" s="1">
        <f>23879</f>
        <v>23879</v>
      </c>
      <c r="D134" s="1">
        <f>19103</f>
        <v>19103</v>
      </c>
      <c r="E134" s="1">
        <f>18.6552734375</f>
        <v>18.6552734375</v>
      </c>
    </row>
    <row r="135" spans="1:5" x14ac:dyDescent="0.25">
      <c r="A135" s="1">
        <f>46960</f>
        <v>46960</v>
      </c>
      <c r="B135" s="1">
        <f>0</f>
        <v>0</v>
      </c>
      <c r="C135" s="1">
        <f>24048</f>
        <v>24048</v>
      </c>
      <c r="D135" s="1">
        <f>19103</f>
        <v>19103</v>
      </c>
      <c r="E135" s="1">
        <f>18.6552734375</f>
        <v>18.6552734375</v>
      </c>
    </row>
    <row r="136" spans="1:5" x14ac:dyDescent="0.25">
      <c r="A136" s="1">
        <f>47226</f>
        <v>47226</v>
      </c>
      <c r="B136" s="1">
        <f>3</f>
        <v>3</v>
      </c>
      <c r="C136" s="1">
        <f>24215</f>
        <v>24215</v>
      </c>
      <c r="D136" s="1">
        <f t="shared" ref="D136:D145" si="8">19091</f>
        <v>19091</v>
      </c>
      <c r="E136" s="1">
        <f t="shared" ref="E136:E145" si="9">18.6435546875</f>
        <v>18.6435546875</v>
      </c>
    </row>
    <row r="137" spans="1:5" x14ac:dyDescent="0.25">
      <c r="A137" s="1">
        <f>47488</f>
        <v>47488</v>
      </c>
      <c r="B137" s="1">
        <f>0</f>
        <v>0</v>
      </c>
      <c r="C137" s="1">
        <f>24385</f>
        <v>24385</v>
      </c>
      <c r="D137" s="1">
        <f t="shared" si="8"/>
        <v>19091</v>
      </c>
      <c r="E137" s="1">
        <f t="shared" si="9"/>
        <v>18.6435546875</v>
      </c>
    </row>
    <row r="138" spans="1:5" x14ac:dyDescent="0.25">
      <c r="A138" s="1">
        <f>47747</f>
        <v>47747</v>
      </c>
      <c r="B138" s="1">
        <f>0</f>
        <v>0</v>
      </c>
      <c r="C138" s="1">
        <f>24543</f>
        <v>24543</v>
      </c>
      <c r="D138" s="1">
        <f t="shared" si="8"/>
        <v>19091</v>
      </c>
      <c r="E138" s="1">
        <f t="shared" si="9"/>
        <v>18.6435546875</v>
      </c>
    </row>
    <row r="139" spans="1:5" x14ac:dyDescent="0.25">
      <c r="A139" s="1">
        <f>48020</f>
        <v>48020</v>
      </c>
      <c r="B139" s="1">
        <f>0</f>
        <v>0</v>
      </c>
      <c r="C139" s="1">
        <f>24806</f>
        <v>24806</v>
      </c>
      <c r="D139" s="1">
        <f t="shared" si="8"/>
        <v>19091</v>
      </c>
      <c r="E139" s="1">
        <f t="shared" si="9"/>
        <v>18.6435546875</v>
      </c>
    </row>
    <row r="140" spans="1:5" x14ac:dyDescent="0.25">
      <c r="A140" s="1">
        <f>48315</f>
        <v>48315</v>
      </c>
      <c r="B140" s="1">
        <f>0</f>
        <v>0</v>
      </c>
      <c r="C140" s="1">
        <f>25063</f>
        <v>25063</v>
      </c>
      <c r="D140" s="1">
        <f t="shared" si="8"/>
        <v>19091</v>
      </c>
      <c r="E140" s="1">
        <f t="shared" si="9"/>
        <v>18.6435546875</v>
      </c>
    </row>
    <row r="141" spans="1:5" x14ac:dyDescent="0.25">
      <c r="A141" s="1">
        <f>48595</f>
        <v>48595</v>
      </c>
      <c r="B141" s="1">
        <f>0</f>
        <v>0</v>
      </c>
      <c r="C141" s="1">
        <f>25297</f>
        <v>25297</v>
      </c>
      <c r="D141" s="1">
        <f t="shared" si="8"/>
        <v>19091</v>
      </c>
      <c r="E141" s="1">
        <f t="shared" si="9"/>
        <v>18.6435546875</v>
      </c>
    </row>
    <row r="142" spans="1:5" x14ac:dyDescent="0.25">
      <c r="A142" s="1">
        <f>48883</f>
        <v>48883</v>
      </c>
      <c r="B142" s="1">
        <f>8</f>
        <v>8</v>
      </c>
      <c r="C142" s="1">
        <f>25550</f>
        <v>25550</v>
      </c>
      <c r="D142" s="1">
        <f t="shared" si="8"/>
        <v>19091</v>
      </c>
      <c r="E142" s="1">
        <f t="shared" si="9"/>
        <v>18.6435546875</v>
      </c>
    </row>
    <row r="143" spans="1:5" x14ac:dyDescent="0.25">
      <c r="A143" s="1">
        <f>49156</f>
        <v>49156</v>
      </c>
      <c r="B143" s="1">
        <f>2</f>
        <v>2</v>
      </c>
      <c r="C143" s="1">
        <f>25811</f>
        <v>25811</v>
      </c>
      <c r="D143" s="1">
        <f t="shared" si="8"/>
        <v>19091</v>
      </c>
      <c r="E143" s="1">
        <f t="shared" si="9"/>
        <v>18.6435546875</v>
      </c>
    </row>
    <row r="144" spans="1:5" x14ac:dyDescent="0.25">
      <c r="A144" s="1">
        <f>49423</f>
        <v>49423</v>
      </c>
      <c r="B144" s="1">
        <f>0</f>
        <v>0</v>
      </c>
      <c r="C144" s="1">
        <f>26072</f>
        <v>26072</v>
      </c>
      <c r="D144" s="1">
        <f t="shared" si="8"/>
        <v>19091</v>
      </c>
      <c r="E144" s="1">
        <f t="shared" si="9"/>
        <v>18.6435546875</v>
      </c>
    </row>
    <row r="145" spans="1:5" x14ac:dyDescent="0.25">
      <c r="A145" s="1">
        <f>49689</f>
        <v>49689</v>
      </c>
      <c r="B145" s="1">
        <f>0</f>
        <v>0</v>
      </c>
      <c r="C145" s="1">
        <f>26305</f>
        <v>26305</v>
      </c>
      <c r="D145" s="1">
        <f t="shared" si="8"/>
        <v>19091</v>
      </c>
      <c r="E145" s="1">
        <f t="shared" si="9"/>
        <v>18.6435546875</v>
      </c>
    </row>
    <row r="146" spans="1:5" x14ac:dyDescent="0.25">
      <c r="A146" s="1">
        <f>49962</f>
        <v>49962</v>
      </c>
      <c r="B146" s="1">
        <f>0</f>
        <v>0</v>
      </c>
      <c r="C146" s="1">
        <f>26534</f>
        <v>26534</v>
      </c>
      <c r="D146" s="1">
        <f>19092</f>
        <v>19092</v>
      </c>
      <c r="E146" s="1">
        <f>18.64453125</f>
        <v>18.64453125</v>
      </c>
    </row>
    <row r="147" spans="1:5" x14ac:dyDescent="0.25">
      <c r="A147" s="1">
        <f>50236</f>
        <v>50236</v>
      </c>
      <c r="B147" s="1">
        <f>6</f>
        <v>6</v>
      </c>
      <c r="C147" s="1">
        <f>26701</f>
        <v>26701</v>
      </c>
      <c r="D147" s="1">
        <f t="shared" ref="D147:D165" si="10">19091</f>
        <v>19091</v>
      </c>
      <c r="E147" s="1">
        <f t="shared" ref="E147:E165" si="11">18.6435546875</f>
        <v>18.6435546875</v>
      </c>
    </row>
    <row r="148" spans="1:5" x14ac:dyDescent="0.25">
      <c r="A148" s="1">
        <f>50518</f>
        <v>50518</v>
      </c>
      <c r="B148" s="1">
        <f>4</f>
        <v>4</v>
      </c>
      <c r="C148" s="1">
        <f>26869</f>
        <v>26869</v>
      </c>
      <c r="D148" s="1">
        <f t="shared" si="10"/>
        <v>19091</v>
      </c>
      <c r="E148" s="1">
        <f t="shared" si="11"/>
        <v>18.6435546875</v>
      </c>
    </row>
    <row r="149" spans="1:5" x14ac:dyDescent="0.25">
      <c r="A149" s="1">
        <f>50789</f>
        <v>50789</v>
      </c>
      <c r="B149" s="1">
        <f>0</f>
        <v>0</v>
      </c>
      <c r="C149" s="1">
        <f>27032</f>
        <v>27032</v>
      </c>
      <c r="D149" s="1">
        <f t="shared" si="10"/>
        <v>19091</v>
      </c>
      <c r="E149" s="1">
        <f t="shared" si="11"/>
        <v>18.6435546875</v>
      </c>
    </row>
    <row r="150" spans="1:5" x14ac:dyDescent="0.25">
      <c r="A150" s="1">
        <f>51060</f>
        <v>51060</v>
      </c>
      <c r="B150" s="1">
        <f>0</f>
        <v>0</v>
      </c>
      <c r="C150" s="1">
        <f>27184</f>
        <v>27184</v>
      </c>
      <c r="D150" s="1">
        <f t="shared" si="10"/>
        <v>19091</v>
      </c>
      <c r="E150" s="1">
        <f t="shared" si="11"/>
        <v>18.6435546875</v>
      </c>
    </row>
    <row r="151" spans="1:5" x14ac:dyDescent="0.25">
      <c r="A151" s="1">
        <f>51331</f>
        <v>51331</v>
      </c>
      <c r="B151" s="1">
        <f>0</f>
        <v>0</v>
      </c>
      <c r="C151" s="1">
        <f>27367</f>
        <v>27367</v>
      </c>
      <c r="D151" s="1">
        <f t="shared" si="10"/>
        <v>19091</v>
      </c>
      <c r="E151" s="1">
        <f t="shared" si="11"/>
        <v>18.6435546875</v>
      </c>
    </row>
    <row r="152" spans="1:5" x14ac:dyDescent="0.25">
      <c r="A152" s="1">
        <f>51584</f>
        <v>51584</v>
      </c>
      <c r="B152" s="1">
        <f>0</f>
        <v>0</v>
      </c>
      <c r="C152" s="1">
        <f>27493</f>
        <v>27493</v>
      </c>
      <c r="D152" s="1">
        <f t="shared" si="10"/>
        <v>19091</v>
      </c>
      <c r="E152" s="1">
        <f t="shared" si="11"/>
        <v>18.6435546875</v>
      </c>
    </row>
    <row r="153" spans="1:5" x14ac:dyDescent="0.25">
      <c r="A153" s="1">
        <f>51853</f>
        <v>51853</v>
      </c>
      <c r="B153" s="1">
        <f>0</f>
        <v>0</v>
      </c>
      <c r="C153" s="1">
        <f>27685</f>
        <v>27685</v>
      </c>
      <c r="D153" s="1">
        <f t="shared" si="10"/>
        <v>19091</v>
      </c>
      <c r="E153" s="1">
        <f t="shared" si="11"/>
        <v>18.6435546875</v>
      </c>
    </row>
    <row r="154" spans="1:5" x14ac:dyDescent="0.25">
      <c r="A154" s="1">
        <f>52189</f>
        <v>52189</v>
      </c>
      <c r="B154" s="1">
        <f>0</f>
        <v>0</v>
      </c>
      <c r="C154" s="1">
        <f>27846</f>
        <v>27846</v>
      </c>
      <c r="D154" s="1">
        <f t="shared" si="10"/>
        <v>19091</v>
      </c>
      <c r="E154" s="1">
        <f t="shared" si="11"/>
        <v>18.6435546875</v>
      </c>
    </row>
    <row r="155" spans="1:5" x14ac:dyDescent="0.25">
      <c r="A155" s="1">
        <f>52513</f>
        <v>52513</v>
      </c>
      <c r="B155" s="1">
        <f>17</f>
        <v>17</v>
      </c>
      <c r="C155" s="1">
        <f>27985</f>
        <v>27985</v>
      </c>
      <c r="D155" s="1">
        <f t="shared" si="10"/>
        <v>19091</v>
      </c>
      <c r="E155" s="1">
        <f t="shared" si="11"/>
        <v>18.6435546875</v>
      </c>
    </row>
    <row r="156" spans="1:5" x14ac:dyDescent="0.25">
      <c r="A156" s="1">
        <f>52793</f>
        <v>52793</v>
      </c>
      <c r="B156" s="1">
        <f>2</f>
        <v>2</v>
      </c>
      <c r="C156" s="1">
        <f>28157</f>
        <v>28157</v>
      </c>
      <c r="D156" s="1">
        <f t="shared" si="10"/>
        <v>19091</v>
      </c>
      <c r="E156" s="1">
        <f t="shared" si="11"/>
        <v>18.6435546875</v>
      </c>
    </row>
    <row r="157" spans="1:5" x14ac:dyDescent="0.25">
      <c r="A157" s="1">
        <f>53098</f>
        <v>53098</v>
      </c>
      <c r="B157" s="1">
        <f t="shared" ref="B157:B177" si="12">0</f>
        <v>0</v>
      </c>
      <c r="C157" s="1">
        <f>28387</f>
        <v>28387</v>
      </c>
      <c r="D157" s="1">
        <f t="shared" si="10"/>
        <v>19091</v>
      </c>
      <c r="E157" s="1">
        <f t="shared" si="11"/>
        <v>18.6435546875</v>
      </c>
    </row>
    <row r="158" spans="1:5" x14ac:dyDescent="0.25">
      <c r="A158" s="1">
        <f>53441</f>
        <v>53441</v>
      </c>
      <c r="B158" s="1">
        <f t="shared" si="12"/>
        <v>0</v>
      </c>
      <c r="C158" s="1">
        <f>28546</f>
        <v>28546</v>
      </c>
      <c r="D158" s="1">
        <f t="shared" si="10"/>
        <v>19091</v>
      </c>
      <c r="E158" s="1">
        <f t="shared" si="11"/>
        <v>18.6435546875</v>
      </c>
    </row>
    <row r="159" spans="1:5" x14ac:dyDescent="0.25">
      <c r="A159" s="1">
        <f>53762</f>
        <v>53762</v>
      </c>
      <c r="B159" s="1">
        <f t="shared" si="12"/>
        <v>0</v>
      </c>
      <c r="C159" s="1">
        <f>28722</f>
        <v>28722</v>
      </c>
      <c r="D159" s="1">
        <f t="shared" si="10"/>
        <v>19091</v>
      </c>
      <c r="E159" s="1">
        <f t="shared" si="11"/>
        <v>18.6435546875</v>
      </c>
    </row>
    <row r="160" spans="1:5" x14ac:dyDescent="0.25">
      <c r="A160" s="1">
        <f>54109</f>
        <v>54109</v>
      </c>
      <c r="B160" s="1">
        <f t="shared" si="12"/>
        <v>0</v>
      </c>
      <c r="C160" s="1">
        <f>28886</f>
        <v>28886</v>
      </c>
      <c r="D160" s="1">
        <f t="shared" si="10"/>
        <v>19091</v>
      </c>
      <c r="E160" s="1">
        <f t="shared" si="11"/>
        <v>18.6435546875</v>
      </c>
    </row>
    <row r="161" spans="1:5" x14ac:dyDescent="0.25">
      <c r="A161" s="1">
        <f>54451</f>
        <v>54451</v>
      </c>
      <c r="B161" s="1">
        <f t="shared" si="12"/>
        <v>0</v>
      </c>
      <c r="C161" s="1">
        <f>29061</f>
        <v>29061</v>
      </c>
      <c r="D161" s="1">
        <f t="shared" si="10"/>
        <v>19091</v>
      </c>
      <c r="E161" s="1">
        <f t="shared" si="11"/>
        <v>18.6435546875</v>
      </c>
    </row>
    <row r="162" spans="1:5" x14ac:dyDescent="0.25">
      <c r="A162" s="1">
        <f>54810</f>
        <v>54810</v>
      </c>
      <c r="B162" s="1">
        <f t="shared" si="12"/>
        <v>0</v>
      </c>
      <c r="C162" s="1">
        <f>29236</f>
        <v>29236</v>
      </c>
      <c r="D162" s="1">
        <f t="shared" si="10"/>
        <v>19091</v>
      </c>
      <c r="E162" s="1">
        <f t="shared" si="11"/>
        <v>18.6435546875</v>
      </c>
    </row>
    <row r="163" spans="1:5" x14ac:dyDescent="0.25">
      <c r="A163" s="1">
        <f>55147</f>
        <v>55147</v>
      </c>
      <c r="B163" s="1">
        <f t="shared" si="12"/>
        <v>0</v>
      </c>
      <c r="C163" s="1">
        <f>29411</f>
        <v>29411</v>
      </c>
      <c r="D163" s="1">
        <f t="shared" si="10"/>
        <v>19091</v>
      </c>
      <c r="E163" s="1">
        <f t="shared" si="11"/>
        <v>18.6435546875</v>
      </c>
    </row>
    <row r="164" spans="1:5" x14ac:dyDescent="0.25">
      <c r="A164" s="1">
        <f>55502</f>
        <v>55502</v>
      </c>
      <c r="B164" s="1">
        <f t="shared" si="12"/>
        <v>0</v>
      </c>
      <c r="C164" s="1">
        <f>29599</f>
        <v>29599</v>
      </c>
      <c r="D164" s="1">
        <f t="shared" si="10"/>
        <v>19091</v>
      </c>
      <c r="E164" s="1">
        <f t="shared" si="11"/>
        <v>18.6435546875</v>
      </c>
    </row>
    <row r="165" spans="1:5" x14ac:dyDescent="0.25">
      <c r="A165" s="1">
        <f>55851</f>
        <v>55851</v>
      </c>
      <c r="B165" s="1">
        <f t="shared" si="12"/>
        <v>0</v>
      </c>
      <c r="C165" s="1">
        <f>29770</f>
        <v>29770</v>
      </c>
      <c r="D165" s="1">
        <f t="shared" si="10"/>
        <v>19091</v>
      </c>
      <c r="E165" s="1">
        <f t="shared" si="11"/>
        <v>18.6435546875</v>
      </c>
    </row>
    <row r="166" spans="1:5" x14ac:dyDescent="0.25">
      <c r="A166" s="1">
        <f>56160</f>
        <v>56160</v>
      </c>
      <c r="B166" s="1">
        <f t="shared" si="12"/>
        <v>0</v>
      </c>
      <c r="C166" s="1">
        <f>29972</f>
        <v>29972</v>
      </c>
      <c r="D166" s="1">
        <f>19419</f>
        <v>19419</v>
      </c>
      <c r="E166" s="1">
        <f>18.9638671875</f>
        <v>18.9638671875</v>
      </c>
    </row>
    <row r="167" spans="1:5" x14ac:dyDescent="0.25">
      <c r="A167" s="1">
        <f>56484</f>
        <v>56484</v>
      </c>
      <c r="B167" s="1">
        <f t="shared" si="12"/>
        <v>0</v>
      </c>
      <c r="C167" s="1">
        <f>30121</f>
        <v>30121</v>
      </c>
      <c r="D167" s="1">
        <f>19735</f>
        <v>19735</v>
      </c>
      <c r="E167" s="1">
        <f>19.2724609375</f>
        <v>19.2724609375</v>
      </c>
    </row>
    <row r="168" spans="1:5" x14ac:dyDescent="0.25">
      <c r="A168" s="1">
        <f>56754</f>
        <v>56754</v>
      </c>
      <c r="B168" s="1">
        <f t="shared" si="12"/>
        <v>0</v>
      </c>
      <c r="C168" s="1">
        <f>30296</f>
        <v>30296</v>
      </c>
      <c r="D168" s="1">
        <f>20046</f>
        <v>20046</v>
      </c>
      <c r="E168" s="1">
        <f>19.576171875</f>
        <v>19.576171875</v>
      </c>
    </row>
    <row r="169" spans="1:5" x14ac:dyDescent="0.25">
      <c r="A169" s="1">
        <f>57024</f>
        <v>57024</v>
      </c>
      <c r="B169" s="1">
        <f t="shared" si="12"/>
        <v>0</v>
      </c>
      <c r="C169" s="1">
        <f>30465</f>
        <v>30465</v>
      </c>
      <c r="D169" s="1">
        <f>20287</f>
        <v>20287</v>
      </c>
      <c r="E169" s="1">
        <f>19.8115234375</f>
        <v>19.8115234375</v>
      </c>
    </row>
    <row r="170" spans="1:5" x14ac:dyDescent="0.25">
      <c r="A170" s="1">
        <f>57286</f>
        <v>57286</v>
      </c>
      <c r="B170" s="1">
        <f t="shared" si="12"/>
        <v>0</v>
      </c>
      <c r="C170" s="1">
        <f>30630</f>
        <v>30630</v>
      </c>
      <c r="D170" s="1">
        <f>20855</f>
        <v>20855</v>
      </c>
      <c r="E170" s="1">
        <f>20.3662109375</f>
        <v>20.3662109375</v>
      </c>
    </row>
    <row r="171" spans="1:5" x14ac:dyDescent="0.25">
      <c r="A171" s="1">
        <f>57568</f>
        <v>57568</v>
      </c>
      <c r="B171" s="1">
        <f t="shared" si="12"/>
        <v>0</v>
      </c>
      <c r="C171" s="1">
        <f>30846</f>
        <v>30846</v>
      </c>
      <c r="D171" s="1">
        <f>23380</f>
        <v>23380</v>
      </c>
      <c r="E171" s="1">
        <f>22.83203125</f>
        <v>22.83203125</v>
      </c>
    </row>
    <row r="172" spans="1:5" x14ac:dyDescent="0.25">
      <c r="A172" s="1">
        <f>57899</f>
        <v>57899</v>
      </c>
      <c r="B172" s="1">
        <f t="shared" si="12"/>
        <v>0</v>
      </c>
      <c r="C172" s="1">
        <f>31009</f>
        <v>31009</v>
      </c>
      <c r="D172" s="1">
        <f>23552</f>
        <v>23552</v>
      </c>
      <c r="E172" s="1">
        <f>23</f>
        <v>23</v>
      </c>
    </row>
    <row r="173" spans="1:5" x14ac:dyDescent="0.25">
      <c r="A173" s="1">
        <f>58219</f>
        <v>58219</v>
      </c>
      <c r="B173" s="1">
        <f t="shared" si="12"/>
        <v>0</v>
      </c>
      <c r="C173" s="1">
        <f>31187</f>
        <v>31187</v>
      </c>
      <c r="D173" s="1">
        <f>24110</f>
        <v>24110</v>
      </c>
      <c r="E173" s="1">
        <f>23.544921875</f>
        <v>23.544921875</v>
      </c>
    </row>
    <row r="174" spans="1:5" x14ac:dyDescent="0.25">
      <c r="A174" s="1">
        <f>58550</f>
        <v>58550</v>
      </c>
      <c r="B174" s="1">
        <f t="shared" si="12"/>
        <v>0</v>
      </c>
      <c r="C174" s="1">
        <f>31382</f>
        <v>31382</v>
      </c>
      <c r="D174" s="1">
        <f>24231</f>
        <v>24231</v>
      </c>
      <c r="E174" s="1">
        <f>23.6630859375</f>
        <v>23.6630859375</v>
      </c>
    </row>
    <row r="175" spans="1:5" x14ac:dyDescent="0.25">
      <c r="A175" s="1">
        <f>58879</f>
        <v>58879</v>
      </c>
      <c r="B175" s="1">
        <f t="shared" si="12"/>
        <v>0</v>
      </c>
      <c r="C175" s="1">
        <f>31571</f>
        <v>31571</v>
      </c>
      <c r="D175" s="1">
        <f>25183</f>
        <v>25183</v>
      </c>
      <c r="E175" s="1">
        <f>24.5927734375</f>
        <v>24.5927734375</v>
      </c>
    </row>
    <row r="176" spans="1:5" x14ac:dyDescent="0.25">
      <c r="A176" s="1">
        <f>59225</f>
        <v>59225</v>
      </c>
      <c r="B176" s="1">
        <f t="shared" si="12"/>
        <v>0</v>
      </c>
      <c r="C176" s="1">
        <f>31747</f>
        <v>31747</v>
      </c>
      <c r="D176" s="1">
        <f>25622</f>
        <v>25622</v>
      </c>
      <c r="E176" s="1">
        <f>25.021484375</f>
        <v>25.021484375</v>
      </c>
    </row>
    <row r="177" spans="1:5" x14ac:dyDescent="0.25">
      <c r="A177" s="1">
        <f>59546</f>
        <v>59546</v>
      </c>
      <c r="B177" s="1">
        <f t="shared" si="12"/>
        <v>0</v>
      </c>
      <c r="C177" s="1">
        <f>31891</f>
        <v>31891</v>
      </c>
      <c r="D177" s="1">
        <f>25990</f>
        <v>25990</v>
      </c>
      <c r="E177" s="1">
        <f>25.380859375</f>
        <v>25.380859375</v>
      </c>
    </row>
    <row r="178" spans="1:5" x14ac:dyDescent="0.25">
      <c r="A178" s="1">
        <f>59820</f>
        <v>59820</v>
      </c>
      <c r="B178" s="1">
        <f>4</f>
        <v>4</v>
      </c>
      <c r="C178" s="1">
        <f>32064</f>
        <v>32064</v>
      </c>
      <c r="D178" s="1">
        <f>26022</f>
        <v>26022</v>
      </c>
      <c r="E178" s="1">
        <f>25.412109375</f>
        <v>25.412109375</v>
      </c>
    </row>
    <row r="179" spans="1:5" x14ac:dyDescent="0.25">
      <c r="A179" s="1">
        <f>60127</f>
        <v>60127</v>
      </c>
      <c r="B179" s="1">
        <f>0</f>
        <v>0</v>
      </c>
      <c r="C179" s="1">
        <f>32191</f>
        <v>32191</v>
      </c>
      <c r="D179" s="1">
        <f>26022</f>
        <v>26022</v>
      </c>
      <c r="E179" s="1">
        <f>25.412109375</f>
        <v>25.412109375</v>
      </c>
    </row>
    <row r="180" spans="1:5" x14ac:dyDescent="0.25">
      <c r="A180" s="1">
        <f>60433</f>
        <v>60433</v>
      </c>
      <c r="B180" s="1">
        <f>0</f>
        <v>0</v>
      </c>
      <c r="C180" s="1">
        <f>32375</f>
        <v>32375</v>
      </c>
      <c r="D180" s="1">
        <f>26030</f>
        <v>26030</v>
      </c>
      <c r="E180" s="1">
        <f>25.419921875</f>
        <v>25.419921875</v>
      </c>
    </row>
    <row r="181" spans="1:5" x14ac:dyDescent="0.25">
      <c r="A181" s="1">
        <f>60773</f>
        <v>60773</v>
      </c>
      <c r="B181" s="1">
        <f>0</f>
        <v>0</v>
      </c>
      <c r="C181" s="1">
        <f>32544</f>
        <v>32544</v>
      </c>
      <c r="D181" s="1">
        <f>26034</f>
        <v>26034</v>
      </c>
      <c r="E181" s="1">
        <f>25.423828125</f>
        <v>25.423828125</v>
      </c>
    </row>
    <row r="182" spans="1:5" x14ac:dyDescent="0.25">
      <c r="A182" s="1">
        <f>61129</f>
        <v>61129</v>
      </c>
      <c r="B182" s="1">
        <f>3</f>
        <v>3</v>
      </c>
      <c r="C182" s="1">
        <f>32725</f>
        <v>32725</v>
      </c>
      <c r="D182" s="1">
        <f>26035</f>
        <v>26035</v>
      </c>
      <c r="E182" s="1">
        <f>25.4248046875</f>
        <v>25.4248046875</v>
      </c>
    </row>
    <row r="183" spans="1:5" x14ac:dyDescent="0.25">
      <c r="A183" s="1">
        <f>61449</f>
        <v>61449</v>
      </c>
      <c r="B183" s="1">
        <f t="shared" ref="B183:B190" si="13">0</f>
        <v>0</v>
      </c>
      <c r="C183" s="1">
        <f>32882</f>
        <v>32882</v>
      </c>
      <c r="D183" s="1">
        <f>26034</f>
        <v>26034</v>
      </c>
      <c r="E183" s="1">
        <f>25.423828125</f>
        <v>25.423828125</v>
      </c>
    </row>
    <row r="184" spans="1:5" x14ac:dyDescent="0.25">
      <c r="A184" s="1">
        <f>61724</f>
        <v>61724</v>
      </c>
      <c r="B184" s="1">
        <f t="shared" si="13"/>
        <v>0</v>
      </c>
      <c r="C184" s="1">
        <f>33064</f>
        <v>33064</v>
      </c>
      <c r="D184" s="1">
        <f>26035</f>
        <v>26035</v>
      </c>
      <c r="E184" s="1">
        <f>25.4248046875</f>
        <v>25.4248046875</v>
      </c>
    </row>
    <row r="185" spans="1:5" x14ac:dyDescent="0.25">
      <c r="A185" s="1">
        <f>62036</f>
        <v>62036</v>
      </c>
      <c r="B185" s="1">
        <f t="shared" si="13"/>
        <v>0</v>
      </c>
      <c r="C185" s="1">
        <f>33252</f>
        <v>33252</v>
      </c>
      <c r="D185" s="1">
        <f t="shared" ref="D185:D193" si="14">26034</f>
        <v>26034</v>
      </c>
      <c r="E185" s="1">
        <f t="shared" ref="E185:E193" si="15">25.423828125</f>
        <v>25.423828125</v>
      </c>
    </row>
    <row r="186" spans="1:5" x14ac:dyDescent="0.25">
      <c r="A186" s="1">
        <f>62350</f>
        <v>62350</v>
      </c>
      <c r="B186" s="1">
        <f t="shared" si="13"/>
        <v>0</v>
      </c>
      <c r="C186" s="1">
        <f>33396</f>
        <v>33396</v>
      </c>
      <c r="D186" s="1">
        <f t="shared" si="14"/>
        <v>26034</v>
      </c>
      <c r="E186" s="1">
        <f t="shared" si="15"/>
        <v>25.423828125</v>
      </c>
    </row>
    <row r="187" spans="1:5" x14ac:dyDescent="0.25">
      <c r="A187" s="1">
        <f>62728</f>
        <v>62728</v>
      </c>
      <c r="B187" s="1">
        <f t="shared" si="13"/>
        <v>0</v>
      </c>
      <c r="C187" s="1">
        <f>33570</f>
        <v>33570</v>
      </c>
      <c r="D187" s="1">
        <f t="shared" si="14"/>
        <v>26034</v>
      </c>
      <c r="E187" s="1">
        <f t="shared" si="15"/>
        <v>25.423828125</v>
      </c>
    </row>
    <row r="188" spans="1:5" x14ac:dyDescent="0.25">
      <c r="A188" s="1">
        <f>63067</f>
        <v>63067</v>
      </c>
      <c r="B188" s="1">
        <f t="shared" si="13"/>
        <v>0</v>
      </c>
      <c r="C188" s="1">
        <f>33724</f>
        <v>33724</v>
      </c>
      <c r="D188" s="1">
        <f t="shared" si="14"/>
        <v>26034</v>
      </c>
      <c r="E188" s="1">
        <f t="shared" si="15"/>
        <v>25.423828125</v>
      </c>
    </row>
    <row r="189" spans="1:5" x14ac:dyDescent="0.25">
      <c r="A189" s="1">
        <f>63367</f>
        <v>63367</v>
      </c>
      <c r="B189" s="1">
        <f t="shared" si="13"/>
        <v>0</v>
      </c>
      <c r="C189" s="1">
        <f>33906</f>
        <v>33906</v>
      </c>
      <c r="D189" s="1">
        <f t="shared" si="14"/>
        <v>26034</v>
      </c>
      <c r="E189" s="1">
        <f t="shared" si="15"/>
        <v>25.423828125</v>
      </c>
    </row>
    <row r="190" spans="1:5" x14ac:dyDescent="0.25">
      <c r="A190" s="1">
        <f>63661</f>
        <v>63661</v>
      </c>
      <c r="B190" s="1">
        <f t="shared" si="13"/>
        <v>0</v>
      </c>
      <c r="C190" s="1">
        <f>34056</f>
        <v>34056</v>
      </c>
      <c r="D190" s="1">
        <f t="shared" si="14"/>
        <v>26034</v>
      </c>
      <c r="E190" s="1">
        <f t="shared" si="15"/>
        <v>25.423828125</v>
      </c>
    </row>
    <row r="191" spans="1:5" x14ac:dyDescent="0.25">
      <c r="A191" s="1">
        <f>63997</f>
        <v>63997</v>
      </c>
      <c r="B191" s="1">
        <f>4</f>
        <v>4</v>
      </c>
      <c r="C191" s="1">
        <f>34227</f>
        <v>34227</v>
      </c>
      <c r="D191" s="1">
        <f t="shared" si="14"/>
        <v>26034</v>
      </c>
      <c r="E191" s="1">
        <f t="shared" si="15"/>
        <v>25.423828125</v>
      </c>
    </row>
    <row r="192" spans="1:5" x14ac:dyDescent="0.25">
      <c r="A192" s="1">
        <f>64320</f>
        <v>64320</v>
      </c>
      <c r="B192" s="1">
        <f>3</f>
        <v>3</v>
      </c>
      <c r="C192" s="1">
        <f>34366</f>
        <v>34366</v>
      </c>
      <c r="D192" s="1">
        <f t="shared" si="14"/>
        <v>26034</v>
      </c>
      <c r="E192" s="1">
        <f t="shared" si="15"/>
        <v>25.423828125</v>
      </c>
    </row>
    <row r="193" spans="1:5" x14ac:dyDescent="0.25">
      <c r="A193" s="1">
        <f>64604</f>
        <v>64604</v>
      </c>
      <c r="B193" s="1">
        <f>0</f>
        <v>0</v>
      </c>
      <c r="C193" s="1">
        <f>34531</f>
        <v>34531</v>
      </c>
      <c r="D193" s="1">
        <f t="shared" si="14"/>
        <v>26034</v>
      </c>
      <c r="E193" s="1">
        <f t="shared" si="15"/>
        <v>25.423828125</v>
      </c>
    </row>
    <row r="194" spans="1:5" x14ac:dyDescent="0.25">
      <c r="A194" s="1">
        <f>64960</f>
        <v>64960</v>
      </c>
      <c r="B194" s="1">
        <f>3</f>
        <v>3</v>
      </c>
      <c r="C194" s="1">
        <f>34713</f>
        <v>34713</v>
      </c>
      <c r="D194" s="1">
        <f>26065</f>
        <v>26065</v>
      </c>
      <c r="E194" s="1">
        <f>25.4541015625</f>
        <v>25.4541015625</v>
      </c>
    </row>
    <row r="195" spans="1:5" x14ac:dyDescent="0.25">
      <c r="A195" s="1">
        <f>65273</f>
        <v>65273</v>
      </c>
      <c r="B195" s="1">
        <f>0</f>
        <v>0</v>
      </c>
      <c r="C195" s="1">
        <f>34906</f>
        <v>34906</v>
      </c>
      <c r="D195" s="1">
        <f>27150</f>
        <v>27150</v>
      </c>
      <c r="E195" s="1">
        <f>26.513671875</f>
        <v>26.513671875</v>
      </c>
    </row>
    <row r="196" spans="1:5" x14ac:dyDescent="0.25">
      <c r="A196" s="1">
        <f>65624</f>
        <v>65624</v>
      </c>
      <c r="B196" s="1">
        <f>0</f>
        <v>0</v>
      </c>
      <c r="C196" s="1">
        <f>35089</f>
        <v>35089</v>
      </c>
      <c r="D196" s="1">
        <f t="shared" ref="D196:D203" si="16">27721</f>
        <v>27721</v>
      </c>
      <c r="E196" s="1">
        <f t="shared" ref="E196:E203" si="17">27.0712890625</f>
        <v>27.0712890625</v>
      </c>
    </row>
    <row r="197" spans="1:5" x14ac:dyDescent="0.25">
      <c r="A197" s="1">
        <f>65982</f>
        <v>65982</v>
      </c>
      <c r="B197" s="1">
        <f>0</f>
        <v>0</v>
      </c>
      <c r="C197" s="1">
        <f>35241</f>
        <v>35241</v>
      </c>
      <c r="D197" s="1">
        <f t="shared" si="16"/>
        <v>27721</v>
      </c>
      <c r="E197" s="1">
        <f t="shared" si="17"/>
        <v>27.0712890625</v>
      </c>
    </row>
    <row r="198" spans="1:5" x14ac:dyDescent="0.25">
      <c r="A198" s="1">
        <f>66312</f>
        <v>66312</v>
      </c>
      <c r="B198" s="1">
        <f>0</f>
        <v>0</v>
      </c>
      <c r="C198" s="1">
        <f>35400</f>
        <v>35400</v>
      </c>
      <c r="D198" s="1">
        <f t="shared" si="16"/>
        <v>27721</v>
      </c>
      <c r="E198" s="1">
        <f t="shared" si="17"/>
        <v>27.0712890625</v>
      </c>
    </row>
    <row r="199" spans="1:5" x14ac:dyDescent="0.25">
      <c r="C199" s="1">
        <f>35563</f>
        <v>35563</v>
      </c>
      <c r="D199" s="1">
        <f t="shared" si="16"/>
        <v>27721</v>
      </c>
      <c r="E199" s="1">
        <f t="shared" si="17"/>
        <v>27.0712890625</v>
      </c>
    </row>
    <row r="200" spans="1:5" x14ac:dyDescent="0.25">
      <c r="C200" s="1">
        <f>35732</f>
        <v>35732</v>
      </c>
      <c r="D200" s="1">
        <f t="shared" si="16"/>
        <v>27721</v>
      </c>
      <c r="E200" s="1">
        <f t="shared" si="17"/>
        <v>27.0712890625</v>
      </c>
    </row>
    <row r="201" spans="1:5" x14ac:dyDescent="0.25">
      <c r="C201" s="1">
        <f>35905</f>
        <v>35905</v>
      </c>
      <c r="D201" s="1">
        <f t="shared" si="16"/>
        <v>27721</v>
      </c>
      <c r="E201" s="1">
        <f t="shared" si="17"/>
        <v>27.0712890625</v>
      </c>
    </row>
    <row r="202" spans="1:5" x14ac:dyDescent="0.25">
      <c r="C202" s="1">
        <f>36076</f>
        <v>36076</v>
      </c>
      <c r="D202" s="1">
        <f t="shared" si="16"/>
        <v>27721</v>
      </c>
      <c r="E202" s="1">
        <f t="shared" si="17"/>
        <v>27.0712890625</v>
      </c>
    </row>
    <row r="203" spans="1:5" x14ac:dyDescent="0.25">
      <c r="C203" s="1">
        <f>36246</f>
        <v>36246</v>
      </c>
      <c r="D203" s="1">
        <f t="shared" si="16"/>
        <v>27721</v>
      </c>
      <c r="E203" s="1">
        <f t="shared" si="17"/>
        <v>27.0712890625</v>
      </c>
    </row>
    <row r="204" spans="1:5" x14ac:dyDescent="0.25">
      <c r="C204" s="1">
        <f>36472</f>
        <v>36472</v>
      </c>
      <c r="D204" s="1">
        <f t="shared" ref="D204:D214" si="18">27745</f>
        <v>27745</v>
      </c>
      <c r="E204" s="1">
        <f t="shared" ref="E204:E214" si="19">27.0947265625</f>
        <v>27.0947265625</v>
      </c>
    </row>
    <row r="205" spans="1:5" x14ac:dyDescent="0.25">
      <c r="C205" s="1">
        <f>36654</f>
        <v>36654</v>
      </c>
      <c r="D205" s="1">
        <f t="shared" si="18"/>
        <v>27745</v>
      </c>
      <c r="E205" s="1">
        <f t="shared" si="19"/>
        <v>27.0947265625</v>
      </c>
    </row>
    <row r="206" spans="1:5" x14ac:dyDescent="0.25">
      <c r="C206" s="1">
        <f>36845</f>
        <v>36845</v>
      </c>
      <c r="D206" s="1">
        <f t="shared" si="18"/>
        <v>27745</v>
      </c>
      <c r="E206" s="1">
        <f t="shared" si="19"/>
        <v>27.0947265625</v>
      </c>
    </row>
    <row r="207" spans="1:5" x14ac:dyDescent="0.25">
      <c r="C207" s="1">
        <f>37061</f>
        <v>37061</v>
      </c>
      <c r="D207" s="1">
        <f t="shared" si="18"/>
        <v>27745</v>
      </c>
      <c r="E207" s="1">
        <f t="shared" si="19"/>
        <v>27.0947265625</v>
      </c>
    </row>
    <row r="208" spans="1:5" x14ac:dyDescent="0.25">
      <c r="C208" s="1">
        <f>37312</f>
        <v>37312</v>
      </c>
      <c r="D208" s="1">
        <f t="shared" si="18"/>
        <v>27745</v>
      </c>
      <c r="E208" s="1">
        <f t="shared" si="19"/>
        <v>27.0947265625</v>
      </c>
    </row>
    <row r="209" spans="3:5" x14ac:dyDescent="0.25">
      <c r="C209" s="1">
        <f>37514</f>
        <v>37514</v>
      </c>
      <c r="D209" s="1">
        <f t="shared" si="18"/>
        <v>27745</v>
      </c>
      <c r="E209" s="1">
        <f t="shared" si="19"/>
        <v>27.0947265625</v>
      </c>
    </row>
    <row r="210" spans="3:5" x14ac:dyDescent="0.25">
      <c r="C210" s="1">
        <f>37720</f>
        <v>37720</v>
      </c>
      <c r="D210" s="1">
        <f t="shared" si="18"/>
        <v>27745</v>
      </c>
      <c r="E210" s="1">
        <f t="shared" si="19"/>
        <v>27.0947265625</v>
      </c>
    </row>
    <row r="211" spans="3:5" x14ac:dyDescent="0.25">
      <c r="C211" s="1">
        <f>37901</f>
        <v>37901</v>
      </c>
      <c r="D211" s="1">
        <f t="shared" si="18"/>
        <v>27745</v>
      </c>
      <c r="E211" s="1">
        <f t="shared" si="19"/>
        <v>27.0947265625</v>
      </c>
    </row>
    <row r="212" spans="3:5" x14ac:dyDescent="0.25">
      <c r="C212" s="1">
        <f>38122</f>
        <v>38122</v>
      </c>
      <c r="D212" s="1">
        <f t="shared" si="18"/>
        <v>27745</v>
      </c>
      <c r="E212" s="1">
        <f t="shared" si="19"/>
        <v>27.0947265625</v>
      </c>
    </row>
    <row r="213" spans="3:5" x14ac:dyDescent="0.25">
      <c r="C213" s="1">
        <f>38318</f>
        <v>38318</v>
      </c>
      <c r="D213" s="1">
        <f t="shared" si="18"/>
        <v>27745</v>
      </c>
      <c r="E213" s="1">
        <f t="shared" si="19"/>
        <v>27.0947265625</v>
      </c>
    </row>
    <row r="214" spans="3:5" x14ac:dyDescent="0.25">
      <c r="C214" s="1">
        <f>38532</f>
        <v>38532</v>
      </c>
      <c r="D214" s="1">
        <f t="shared" si="18"/>
        <v>27745</v>
      </c>
      <c r="E214" s="1">
        <f t="shared" si="19"/>
        <v>27.0947265625</v>
      </c>
    </row>
    <row r="215" spans="3:5" x14ac:dyDescent="0.25">
      <c r="C215" s="1">
        <f>38720</f>
        <v>38720</v>
      </c>
      <c r="D215" s="1">
        <f>27785</f>
        <v>27785</v>
      </c>
      <c r="E215" s="1">
        <f>27.1337890625</f>
        <v>27.1337890625</v>
      </c>
    </row>
    <row r="216" spans="3:5" x14ac:dyDescent="0.25">
      <c r="C216" s="1">
        <f>38889</f>
        <v>38889</v>
      </c>
      <c r="D216" s="1">
        <f t="shared" ref="D216:D234" si="20">27941</f>
        <v>27941</v>
      </c>
      <c r="E216" s="1">
        <f t="shared" ref="E216:E234" si="21">27.2861328125</f>
        <v>27.2861328125</v>
      </c>
    </row>
    <row r="217" spans="3:5" x14ac:dyDescent="0.25">
      <c r="C217" s="1">
        <f>39047</f>
        <v>39047</v>
      </c>
      <c r="D217" s="1">
        <f t="shared" si="20"/>
        <v>27941</v>
      </c>
      <c r="E217" s="1">
        <f t="shared" si="21"/>
        <v>27.2861328125</v>
      </c>
    </row>
    <row r="218" spans="3:5" x14ac:dyDescent="0.25">
      <c r="C218" s="1">
        <f>39210</f>
        <v>39210</v>
      </c>
      <c r="D218" s="1">
        <f t="shared" si="20"/>
        <v>27941</v>
      </c>
      <c r="E218" s="1">
        <f t="shared" si="21"/>
        <v>27.2861328125</v>
      </c>
    </row>
    <row r="219" spans="3:5" x14ac:dyDescent="0.25">
      <c r="C219" s="1">
        <f>39367</f>
        <v>39367</v>
      </c>
      <c r="D219" s="1">
        <f t="shared" si="20"/>
        <v>27941</v>
      </c>
      <c r="E219" s="1">
        <f t="shared" si="21"/>
        <v>27.2861328125</v>
      </c>
    </row>
    <row r="220" spans="3:5" x14ac:dyDescent="0.25">
      <c r="C220" s="1">
        <f>39533</f>
        <v>39533</v>
      </c>
      <c r="D220" s="1">
        <f t="shared" si="20"/>
        <v>27941</v>
      </c>
      <c r="E220" s="1">
        <f t="shared" si="21"/>
        <v>27.2861328125</v>
      </c>
    </row>
    <row r="221" spans="3:5" x14ac:dyDescent="0.25">
      <c r="C221" s="1">
        <f>39702</f>
        <v>39702</v>
      </c>
      <c r="D221" s="1">
        <f t="shared" si="20"/>
        <v>27941</v>
      </c>
      <c r="E221" s="1">
        <f t="shared" si="21"/>
        <v>27.2861328125</v>
      </c>
    </row>
    <row r="222" spans="3:5" x14ac:dyDescent="0.25">
      <c r="C222" s="1">
        <f>39883</f>
        <v>39883</v>
      </c>
      <c r="D222" s="1">
        <f t="shared" si="20"/>
        <v>27941</v>
      </c>
      <c r="E222" s="1">
        <f t="shared" si="21"/>
        <v>27.2861328125</v>
      </c>
    </row>
    <row r="223" spans="3:5" x14ac:dyDescent="0.25">
      <c r="C223" s="1">
        <f>40042</f>
        <v>40042</v>
      </c>
      <c r="D223" s="1">
        <f t="shared" si="20"/>
        <v>27941</v>
      </c>
      <c r="E223" s="1">
        <f t="shared" si="21"/>
        <v>27.2861328125</v>
      </c>
    </row>
    <row r="224" spans="3:5" x14ac:dyDescent="0.25">
      <c r="C224" s="1">
        <f>40218</f>
        <v>40218</v>
      </c>
      <c r="D224" s="1">
        <f t="shared" si="20"/>
        <v>27941</v>
      </c>
      <c r="E224" s="1">
        <f t="shared" si="21"/>
        <v>27.2861328125</v>
      </c>
    </row>
    <row r="225" spans="3:5" x14ac:dyDescent="0.25">
      <c r="C225" s="1">
        <f>40392</f>
        <v>40392</v>
      </c>
      <c r="D225" s="1">
        <f t="shared" si="20"/>
        <v>27941</v>
      </c>
      <c r="E225" s="1">
        <f t="shared" si="21"/>
        <v>27.2861328125</v>
      </c>
    </row>
    <row r="226" spans="3:5" x14ac:dyDescent="0.25">
      <c r="C226" s="1">
        <f>40571</f>
        <v>40571</v>
      </c>
      <c r="D226" s="1">
        <f t="shared" si="20"/>
        <v>27941</v>
      </c>
      <c r="E226" s="1">
        <f t="shared" si="21"/>
        <v>27.2861328125</v>
      </c>
    </row>
    <row r="227" spans="3:5" x14ac:dyDescent="0.25">
      <c r="C227" s="1">
        <f>40734</f>
        <v>40734</v>
      </c>
      <c r="D227" s="1">
        <f t="shared" si="20"/>
        <v>27941</v>
      </c>
      <c r="E227" s="1">
        <f t="shared" si="21"/>
        <v>27.2861328125</v>
      </c>
    </row>
    <row r="228" spans="3:5" x14ac:dyDescent="0.25">
      <c r="C228" s="1">
        <f>40905</f>
        <v>40905</v>
      </c>
      <c r="D228" s="1">
        <f t="shared" si="20"/>
        <v>27941</v>
      </c>
      <c r="E228" s="1">
        <f t="shared" si="21"/>
        <v>27.2861328125</v>
      </c>
    </row>
    <row r="229" spans="3:5" x14ac:dyDescent="0.25">
      <c r="C229" s="1">
        <f>41087</f>
        <v>41087</v>
      </c>
      <c r="D229" s="1">
        <f t="shared" si="20"/>
        <v>27941</v>
      </c>
      <c r="E229" s="1">
        <f t="shared" si="21"/>
        <v>27.2861328125</v>
      </c>
    </row>
    <row r="230" spans="3:5" x14ac:dyDescent="0.25">
      <c r="C230" s="1">
        <f>41263</f>
        <v>41263</v>
      </c>
      <c r="D230" s="1">
        <f t="shared" si="20"/>
        <v>27941</v>
      </c>
      <c r="E230" s="1">
        <f t="shared" si="21"/>
        <v>27.2861328125</v>
      </c>
    </row>
    <row r="231" spans="3:5" x14ac:dyDescent="0.25">
      <c r="C231" s="1">
        <f>41430</f>
        <v>41430</v>
      </c>
      <c r="D231" s="1">
        <f t="shared" si="20"/>
        <v>27941</v>
      </c>
      <c r="E231" s="1">
        <f t="shared" si="21"/>
        <v>27.2861328125</v>
      </c>
    </row>
    <row r="232" spans="3:5" x14ac:dyDescent="0.25">
      <c r="C232" s="1">
        <f>41622</f>
        <v>41622</v>
      </c>
      <c r="D232" s="1">
        <f t="shared" si="20"/>
        <v>27941</v>
      </c>
      <c r="E232" s="1">
        <f t="shared" si="21"/>
        <v>27.2861328125</v>
      </c>
    </row>
    <row r="233" spans="3:5" x14ac:dyDescent="0.25">
      <c r="C233" s="1">
        <f>41781</f>
        <v>41781</v>
      </c>
      <c r="D233" s="1">
        <f t="shared" si="20"/>
        <v>27941</v>
      </c>
      <c r="E233" s="1">
        <f t="shared" si="21"/>
        <v>27.2861328125</v>
      </c>
    </row>
    <row r="234" spans="3:5" x14ac:dyDescent="0.25">
      <c r="C234" s="1">
        <f>41953</f>
        <v>41953</v>
      </c>
      <c r="D234" s="1">
        <f t="shared" si="20"/>
        <v>27941</v>
      </c>
      <c r="E234" s="1">
        <f t="shared" si="21"/>
        <v>27.2861328125</v>
      </c>
    </row>
    <row r="235" spans="3:5" x14ac:dyDescent="0.25">
      <c r="C235" s="1">
        <f>42117</f>
        <v>42117</v>
      </c>
      <c r="D235" s="1">
        <f>27969</f>
        <v>27969</v>
      </c>
      <c r="E235" s="1">
        <f>27.3134765625</f>
        <v>27.3134765625</v>
      </c>
    </row>
    <row r="236" spans="3:5" x14ac:dyDescent="0.25">
      <c r="C236" s="1">
        <f>42295</f>
        <v>42295</v>
      </c>
      <c r="D236" s="1">
        <f>27793</f>
        <v>27793</v>
      </c>
      <c r="E236" s="1">
        <f>27.1416015625</f>
        <v>27.1416015625</v>
      </c>
    </row>
    <row r="237" spans="3:5" x14ac:dyDescent="0.25">
      <c r="C237" s="1">
        <f>42472</f>
        <v>42472</v>
      </c>
      <c r="D237" s="1">
        <f>27805</f>
        <v>27805</v>
      </c>
      <c r="E237" s="1">
        <f t="shared" ref="E237:E242" si="22">27.1533203125</f>
        <v>27.1533203125</v>
      </c>
    </row>
    <row r="238" spans="3:5" x14ac:dyDescent="0.25">
      <c r="C238" s="1">
        <f>42630</f>
        <v>42630</v>
      </c>
      <c r="D238" s="1">
        <f>27805</f>
        <v>27805</v>
      </c>
      <c r="E238" s="1">
        <f t="shared" si="22"/>
        <v>27.1533203125</v>
      </c>
    </row>
    <row r="239" spans="3:5" x14ac:dyDescent="0.25">
      <c r="C239" s="1">
        <f>42785</f>
        <v>42785</v>
      </c>
      <c r="D239" s="1">
        <f>27805</f>
        <v>27805</v>
      </c>
      <c r="E239" s="1">
        <f t="shared" si="22"/>
        <v>27.1533203125</v>
      </c>
    </row>
    <row r="240" spans="3:5" x14ac:dyDescent="0.25">
      <c r="C240" s="1">
        <f>42957</f>
        <v>42957</v>
      </c>
      <c r="D240" s="1">
        <f>27805</f>
        <v>27805</v>
      </c>
      <c r="E240" s="1">
        <f t="shared" si="22"/>
        <v>27.1533203125</v>
      </c>
    </row>
    <row r="241" spans="3:5" x14ac:dyDescent="0.25">
      <c r="C241" s="1">
        <f>43091</f>
        <v>43091</v>
      </c>
      <c r="D241" s="1">
        <f>27805</f>
        <v>27805</v>
      </c>
      <c r="E241" s="1">
        <f t="shared" si="22"/>
        <v>27.1533203125</v>
      </c>
    </row>
    <row r="242" spans="3:5" x14ac:dyDescent="0.25">
      <c r="C242" s="1">
        <f>43288</f>
        <v>43288</v>
      </c>
      <c r="D242" s="1">
        <f>27805</f>
        <v>27805</v>
      </c>
      <c r="E242" s="1">
        <f t="shared" si="22"/>
        <v>27.1533203125</v>
      </c>
    </row>
    <row r="243" spans="3:5" x14ac:dyDescent="0.25">
      <c r="C243" s="1">
        <f>43475</f>
        <v>43475</v>
      </c>
      <c r="D243" s="1">
        <f>27981</f>
        <v>27981</v>
      </c>
      <c r="E243" s="1">
        <f>27.3251953125</f>
        <v>27.3251953125</v>
      </c>
    </row>
    <row r="244" spans="3:5" x14ac:dyDescent="0.25">
      <c r="C244" s="1">
        <f>43645</f>
        <v>43645</v>
      </c>
      <c r="D244" s="1">
        <f>27989</f>
        <v>27989</v>
      </c>
      <c r="E244" s="1">
        <f>27.3330078125</f>
        <v>27.3330078125</v>
      </c>
    </row>
    <row r="245" spans="3:5" x14ac:dyDescent="0.25">
      <c r="C245" s="1">
        <f>43830</f>
        <v>43830</v>
      </c>
      <c r="D245" s="1">
        <f>28003</f>
        <v>28003</v>
      </c>
      <c r="E245" s="1">
        <f>27.3466796875</f>
        <v>27.3466796875</v>
      </c>
    </row>
    <row r="246" spans="3:5" x14ac:dyDescent="0.25">
      <c r="C246" s="1">
        <f>44015</f>
        <v>44015</v>
      </c>
      <c r="D246" s="1">
        <f>28003</f>
        <v>28003</v>
      </c>
      <c r="E246" s="1">
        <f>27.3466796875</f>
        <v>27.3466796875</v>
      </c>
    </row>
    <row r="247" spans="3:5" x14ac:dyDescent="0.25">
      <c r="C247" s="1">
        <f>44222</f>
        <v>44222</v>
      </c>
      <c r="D247" s="1">
        <f>28042</f>
        <v>28042</v>
      </c>
      <c r="E247" s="1">
        <f>27.384765625</f>
        <v>27.384765625</v>
      </c>
    </row>
    <row r="248" spans="3:5" x14ac:dyDescent="0.25">
      <c r="C248" s="1">
        <f>44432</f>
        <v>44432</v>
      </c>
      <c r="D248" s="1">
        <f>28043</f>
        <v>28043</v>
      </c>
      <c r="E248" s="1">
        <f>27.3857421875</f>
        <v>27.3857421875</v>
      </c>
    </row>
    <row r="249" spans="3:5" x14ac:dyDescent="0.25">
      <c r="C249" s="1">
        <f>44649</f>
        <v>44649</v>
      </c>
      <c r="D249" s="1">
        <f>28044</f>
        <v>28044</v>
      </c>
      <c r="E249" s="1">
        <f>27.38671875</f>
        <v>27.38671875</v>
      </c>
    </row>
    <row r="250" spans="3:5" x14ac:dyDescent="0.25">
      <c r="C250" s="1">
        <f>44905</f>
        <v>44905</v>
      </c>
      <c r="D250" s="1">
        <f>28034</f>
        <v>28034</v>
      </c>
      <c r="E250" s="1">
        <f>27.376953125</f>
        <v>27.376953125</v>
      </c>
    </row>
    <row r="251" spans="3:5" x14ac:dyDescent="0.25">
      <c r="C251" s="1">
        <f>45119</f>
        <v>45119</v>
      </c>
      <c r="D251" s="1">
        <f>28034</f>
        <v>28034</v>
      </c>
      <c r="E251" s="1">
        <f>27.376953125</f>
        <v>27.376953125</v>
      </c>
    </row>
    <row r="252" spans="3:5" x14ac:dyDescent="0.25">
      <c r="C252" s="1">
        <f>45296</f>
        <v>45296</v>
      </c>
      <c r="D252" s="1">
        <f>28027</f>
        <v>28027</v>
      </c>
      <c r="E252" s="1">
        <f>27.3701171875</f>
        <v>27.3701171875</v>
      </c>
    </row>
    <row r="253" spans="3:5" x14ac:dyDescent="0.25">
      <c r="C253" s="1">
        <f>45432</f>
        <v>45432</v>
      </c>
      <c r="D253" s="1">
        <f>28018</f>
        <v>28018</v>
      </c>
      <c r="E253" s="1">
        <f>27.361328125</f>
        <v>27.361328125</v>
      </c>
    </row>
    <row r="254" spans="3:5" x14ac:dyDescent="0.25">
      <c r="C254" s="1">
        <f>45603</f>
        <v>45603</v>
      </c>
      <c r="D254" s="1">
        <f>28009</f>
        <v>28009</v>
      </c>
      <c r="E254" s="1">
        <f>27.3525390625</f>
        <v>27.3525390625</v>
      </c>
    </row>
    <row r="255" spans="3:5" x14ac:dyDescent="0.25">
      <c r="C255" s="1">
        <f>45740</f>
        <v>45740</v>
      </c>
      <c r="D255" s="1">
        <f>28085</f>
        <v>28085</v>
      </c>
      <c r="E255" s="1">
        <f>27.4267578125</f>
        <v>27.4267578125</v>
      </c>
    </row>
    <row r="256" spans="3:5" x14ac:dyDescent="0.25">
      <c r="C256" s="1">
        <f>45911</f>
        <v>45911</v>
      </c>
      <c r="D256" s="1">
        <f>27829</f>
        <v>27829</v>
      </c>
      <c r="E256" s="1">
        <f>27.1767578125</f>
        <v>27.1767578125</v>
      </c>
    </row>
    <row r="257" spans="3:5" x14ac:dyDescent="0.25">
      <c r="C257" s="1">
        <f>46064</f>
        <v>46064</v>
      </c>
      <c r="D257" s="1">
        <f>27829</f>
        <v>27829</v>
      </c>
      <c r="E257" s="1">
        <f>27.1767578125</f>
        <v>27.1767578125</v>
      </c>
    </row>
    <row r="258" spans="3:5" x14ac:dyDescent="0.25">
      <c r="C258" s="1">
        <f>46236</f>
        <v>46236</v>
      </c>
      <c r="D258" s="1">
        <f>27951</f>
        <v>27951</v>
      </c>
      <c r="E258" s="1">
        <f>27.2958984375</f>
        <v>27.2958984375</v>
      </c>
    </row>
    <row r="259" spans="3:5" x14ac:dyDescent="0.25">
      <c r="C259" s="1">
        <f>46406</f>
        <v>46406</v>
      </c>
      <c r="D259" s="1">
        <f>27949</f>
        <v>27949</v>
      </c>
      <c r="E259" s="1">
        <f>27.2939453125</f>
        <v>27.2939453125</v>
      </c>
    </row>
    <row r="260" spans="3:5" x14ac:dyDescent="0.25">
      <c r="C260" s="1">
        <f>46536</f>
        <v>46536</v>
      </c>
      <c r="D260" s="1">
        <f>27949</f>
        <v>27949</v>
      </c>
      <c r="E260" s="1">
        <f>27.2939453125</f>
        <v>27.2939453125</v>
      </c>
    </row>
    <row r="261" spans="3:5" x14ac:dyDescent="0.25">
      <c r="C261" s="1">
        <f>46647</f>
        <v>46647</v>
      </c>
      <c r="D261" s="1">
        <f>27949</f>
        <v>27949</v>
      </c>
      <c r="E261" s="1">
        <f>27.2939453125</f>
        <v>27.2939453125</v>
      </c>
    </row>
    <row r="262" spans="3:5" x14ac:dyDescent="0.25">
      <c r="C262" s="1">
        <f>46776</f>
        <v>46776</v>
      </c>
      <c r="D262" s="1">
        <f>27987</f>
        <v>27987</v>
      </c>
      <c r="E262" s="1">
        <f>27.3310546875</f>
        <v>27.3310546875</v>
      </c>
    </row>
    <row r="263" spans="3:5" x14ac:dyDescent="0.25">
      <c r="C263" s="1">
        <f>46892</f>
        <v>46892</v>
      </c>
      <c r="D263" s="1">
        <f>27985</f>
        <v>27985</v>
      </c>
      <c r="E263" s="1">
        <f>27.3291015625</f>
        <v>27.3291015625</v>
      </c>
    </row>
    <row r="264" spans="3:5" x14ac:dyDescent="0.25">
      <c r="C264" s="1">
        <f>47022</f>
        <v>47022</v>
      </c>
      <c r="D264" s="1">
        <f>28013</f>
        <v>28013</v>
      </c>
      <c r="E264" s="1">
        <f>27.3564453125</f>
        <v>27.3564453125</v>
      </c>
    </row>
    <row r="265" spans="3:5" x14ac:dyDescent="0.25">
      <c r="C265" s="1">
        <f>47144</f>
        <v>47144</v>
      </c>
      <c r="D265" s="1">
        <f>28029</f>
        <v>28029</v>
      </c>
      <c r="E265" s="1">
        <f>27.3720703125</f>
        <v>27.3720703125</v>
      </c>
    </row>
    <row r="266" spans="3:5" x14ac:dyDescent="0.25">
      <c r="C266" s="1">
        <f>47255</f>
        <v>47255</v>
      </c>
      <c r="D266" s="1">
        <f>28033</f>
        <v>28033</v>
      </c>
      <c r="E266" s="1">
        <f>27.3759765625</f>
        <v>27.3759765625</v>
      </c>
    </row>
    <row r="267" spans="3:5" x14ac:dyDescent="0.25">
      <c r="C267" s="1">
        <f>47365</f>
        <v>47365</v>
      </c>
      <c r="D267" s="1">
        <f>28033</f>
        <v>28033</v>
      </c>
      <c r="E267" s="1">
        <f>27.3759765625</f>
        <v>27.3759765625</v>
      </c>
    </row>
    <row r="268" spans="3:5" x14ac:dyDescent="0.25">
      <c r="C268" s="1">
        <f>47479</f>
        <v>47479</v>
      </c>
      <c r="D268" s="1">
        <f>28033</f>
        <v>28033</v>
      </c>
      <c r="E268" s="1">
        <f>27.3759765625</f>
        <v>27.3759765625</v>
      </c>
    </row>
    <row r="269" spans="3:5" x14ac:dyDescent="0.25">
      <c r="C269" s="1">
        <f>47596</f>
        <v>47596</v>
      </c>
      <c r="D269" s="1">
        <f>28034</f>
        <v>28034</v>
      </c>
      <c r="E269" s="1">
        <f>27.376953125</f>
        <v>27.376953125</v>
      </c>
    </row>
    <row r="270" spans="3:5" x14ac:dyDescent="0.25">
      <c r="C270" s="1">
        <f>47719</f>
        <v>47719</v>
      </c>
      <c r="D270" s="1">
        <f>28033</f>
        <v>28033</v>
      </c>
      <c r="E270" s="1">
        <f>27.3759765625</f>
        <v>27.3759765625</v>
      </c>
    </row>
    <row r="271" spans="3:5" x14ac:dyDescent="0.25">
      <c r="C271" s="1">
        <f>47838</f>
        <v>47838</v>
      </c>
      <c r="D271" s="1">
        <f>28035</f>
        <v>28035</v>
      </c>
      <c r="E271" s="1">
        <f>27.3779296875</f>
        <v>27.3779296875</v>
      </c>
    </row>
    <row r="272" spans="3:5" x14ac:dyDescent="0.25">
      <c r="C272" s="1">
        <f>47963</f>
        <v>47963</v>
      </c>
      <c r="D272" s="1">
        <f>28033</f>
        <v>28033</v>
      </c>
      <c r="E272" s="1">
        <f t="shared" ref="E272:E277" si="23">27.3759765625</f>
        <v>27.3759765625</v>
      </c>
    </row>
    <row r="273" spans="3:5" x14ac:dyDescent="0.25">
      <c r="C273" s="1">
        <f>48081</f>
        <v>48081</v>
      </c>
      <c r="D273" s="1">
        <f>28033</f>
        <v>28033</v>
      </c>
      <c r="E273" s="1">
        <f t="shared" si="23"/>
        <v>27.3759765625</v>
      </c>
    </row>
    <row r="274" spans="3:5" x14ac:dyDescent="0.25">
      <c r="C274" s="1">
        <f>48200</f>
        <v>48200</v>
      </c>
      <c r="D274" s="1">
        <f>28033</f>
        <v>28033</v>
      </c>
      <c r="E274" s="1">
        <f t="shared" si="23"/>
        <v>27.3759765625</v>
      </c>
    </row>
    <row r="275" spans="3:5" x14ac:dyDescent="0.25">
      <c r="C275" s="1">
        <f>48325</f>
        <v>48325</v>
      </c>
      <c r="D275" s="1">
        <f>28033</f>
        <v>28033</v>
      </c>
      <c r="E275" s="1">
        <f t="shared" si="23"/>
        <v>27.3759765625</v>
      </c>
    </row>
    <row r="276" spans="3:5" x14ac:dyDescent="0.25">
      <c r="C276" s="1">
        <f>48452</f>
        <v>48452</v>
      </c>
      <c r="D276" s="1">
        <f>28033</f>
        <v>28033</v>
      </c>
      <c r="E276" s="1">
        <f t="shared" si="23"/>
        <v>27.3759765625</v>
      </c>
    </row>
    <row r="277" spans="3:5" x14ac:dyDescent="0.25">
      <c r="C277" s="1">
        <f>48580</f>
        <v>48580</v>
      </c>
      <c r="D277" s="1">
        <f>28033</f>
        <v>28033</v>
      </c>
      <c r="E277" s="1">
        <f t="shared" si="23"/>
        <v>27.3759765625</v>
      </c>
    </row>
    <row r="278" spans="3:5" x14ac:dyDescent="0.25">
      <c r="C278" s="1">
        <f>48700</f>
        <v>48700</v>
      </c>
      <c r="D278" s="1">
        <f>28035</f>
        <v>28035</v>
      </c>
      <c r="E278" s="1">
        <f>27.3779296875</f>
        <v>27.3779296875</v>
      </c>
    </row>
    <row r="279" spans="3:5" x14ac:dyDescent="0.25">
      <c r="C279" s="1">
        <f>48840</f>
        <v>48840</v>
      </c>
      <c r="D279" s="1">
        <f>28049</f>
        <v>28049</v>
      </c>
      <c r="E279" s="1">
        <f>27.3916015625</f>
        <v>27.3916015625</v>
      </c>
    </row>
    <row r="280" spans="3:5" x14ac:dyDescent="0.25">
      <c r="C280" s="1">
        <f>48988</f>
        <v>48988</v>
      </c>
      <c r="D280" s="1">
        <f>28279</f>
        <v>28279</v>
      </c>
      <c r="E280" s="1">
        <f>27.6162109375</f>
        <v>27.6162109375</v>
      </c>
    </row>
    <row r="281" spans="3:5" x14ac:dyDescent="0.25">
      <c r="C281" s="1">
        <f>49120</f>
        <v>49120</v>
      </c>
      <c r="D281" s="1">
        <f>28241</f>
        <v>28241</v>
      </c>
      <c r="E281" s="1">
        <f>27.5791015625</f>
        <v>27.5791015625</v>
      </c>
    </row>
    <row r="282" spans="3:5" x14ac:dyDescent="0.25">
      <c r="C282" s="1">
        <f>49257</f>
        <v>49257</v>
      </c>
      <c r="D282" s="1">
        <f>28343</f>
        <v>28343</v>
      </c>
      <c r="E282" s="1">
        <f>27.6787109375</f>
        <v>27.6787109375</v>
      </c>
    </row>
    <row r="283" spans="3:5" x14ac:dyDescent="0.25">
      <c r="C283" s="1">
        <f>49368</f>
        <v>49368</v>
      </c>
      <c r="D283" s="1">
        <f>28345</f>
        <v>28345</v>
      </c>
      <c r="E283" s="1">
        <f t="shared" ref="E283:E289" si="24">27.6806640625</f>
        <v>27.6806640625</v>
      </c>
    </row>
    <row r="284" spans="3:5" x14ac:dyDescent="0.25">
      <c r="C284" s="1">
        <f>49486</f>
        <v>49486</v>
      </c>
      <c r="D284" s="1">
        <f>28345</f>
        <v>28345</v>
      </c>
      <c r="E284" s="1">
        <f t="shared" si="24"/>
        <v>27.6806640625</v>
      </c>
    </row>
    <row r="285" spans="3:5" x14ac:dyDescent="0.25">
      <c r="C285" s="1">
        <f>49597</f>
        <v>49597</v>
      </c>
      <c r="D285" s="1">
        <f>28345</f>
        <v>28345</v>
      </c>
      <c r="E285" s="1">
        <f t="shared" si="24"/>
        <v>27.6806640625</v>
      </c>
    </row>
    <row r="286" spans="3:5" x14ac:dyDescent="0.25">
      <c r="C286" s="1">
        <f>49762</f>
        <v>49762</v>
      </c>
      <c r="D286" s="1">
        <f>28345</f>
        <v>28345</v>
      </c>
      <c r="E286" s="1">
        <f t="shared" si="24"/>
        <v>27.6806640625</v>
      </c>
    </row>
    <row r="287" spans="3:5" x14ac:dyDescent="0.25">
      <c r="C287" s="1">
        <f>49889</f>
        <v>49889</v>
      </c>
      <c r="D287" s="1">
        <f>28345</f>
        <v>28345</v>
      </c>
      <c r="E287" s="1">
        <f t="shared" si="24"/>
        <v>27.6806640625</v>
      </c>
    </row>
    <row r="288" spans="3:5" x14ac:dyDescent="0.25">
      <c r="C288" s="1">
        <f>50005</f>
        <v>50005</v>
      </c>
      <c r="D288" s="1">
        <f>28345</f>
        <v>28345</v>
      </c>
      <c r="E288" s="1">
        <f t="shared" si="24"/>
        <v>27.6806640625</v>
      </c>
    </row>
    <row r="289" spans="3:5" x14ac:dyDescent="0.25">
      <c r="C289" s="1">
        <f>50120</f>
        <v>50120</v>
      </c>
      <c r="D289" s="1">
        <f>28345</f>
        <v>28345</v>
      </c>
      <c r="E289" s="1">
        <f t="shared" si="24"/>
        <v>27.6806640625</v>
      </c>
    </row>
    <row r="290" spans="3:5" x14ac:dyDescent="0.25">
      <c r="C290" s="1">
        <f>50246</f>
        <v>50246</v>
      </c>
      <c r="D290" s="1">
        <f>28489</f>
        <v>28489</v>
      </c>
      <c r="E290" s="1">
        <f>27.8212890625</f>
        <v>27.8212890625</v>
      </c>
    </row>
    <row r="291" spans="3:5" x14ac:dyDescent="0.25">
      <c r="C291" s="1">
        <f>50381</f>
        <v>50381</v>
      </c>
      <c r="D291" s="1">
        <f>28509</f>
        <v>28509</v>
      </c>
      <c r="E291" s="1">
        <f>27.8408203125</f>
        <v>27.8408203125</v>
      </c>
    </row>
    <row r="292" spans="3:5" x14ac:dyDescent="0.25">
      <c r="C292" s="1">
        <f>50494</f>
        <v>50494</v>
      </c>
      <c r="D292" s="1">
        <f>28509</f>
        <v>28509</v>
      </c>
      <c r="E292" s="1">
        <f>27.8408203125</f>
        <v>27.8408203125</v>
      </c>
    </row>
    <row r="293" spans="3:5" x14ac:dyDescent="0.25">
      <c r="C293" s="1">
        <f>50614</f>
        <v>50614</v>
      </c>
      <c r="D293" s="1">
        <f>28511</f>
        <v>28511</v>
      </c>
      <c r="E293" s="1">
        <f>27.8427734375</f>
        <v>27.8427734375</v>
      </c>
    </row>
    <row r="294" spans="3:5" x14ac:dyDescent="0.25">
      <c r="C294" s="1">
        <f>50726</f>
        <v>50726</v>
      </c>
      <c r="D294" s="1">
        <f>28509</f>
        <v>28509</v>
      </c>
      <c r="E294" s="1">
        <f t="shared" ref="E294:E299" si="25">27.8408203125</f>
        <v>27.8408203125</v>
      </c>
    </row>
    <row r="295" spans="3:5" x14ac:dyDescent="0.25">
      <c r="C295" s="1">
        <f>50847</f>
        <v>50847</v>
      </c>
      <c r="D295" s="1">
        <f>28509</f>
        <v>28509</v>
      </c>
      <c r="E295" s="1">
        <f t="shared" si="25"/>
        <v>27.8408203125</v>
      </c>
    </row>
    <row r="296" spans="3:5" x14ac:dyDescent="0.25">
      <c r="C296" s="1">
        <f>50962</f>
        <v>50962</v>
      </c>
      <c r="D296" s="1">
        <f>28509</f>
        <v>28509</v>
      </c>
      <c r="E296" s="1">
        <f t="shared" si="25"/>
        <v>27.8408203125</v>
      </c>
    </row>
    <row r="297" spans="3:5" x14ac:dyDescent="0.25">
      <c r="C297" s="1">
        <f>51075</f>
        <v>51075</v>
      </c>
      <c r="D297" s="1">
        <f>28509</f>
        <v>28509</v>
      </c>
      <c r="E297" s="1">
        <f t="shared" si="25"/>
        <v>27.8408203125</v>
      </c>
    </row>
    <row r="298" spans="3:5" x14ac:dyDescent="0.25">
      <c r="C298" s="1">
        <f>51194</f>
        <v>51194</v>
      </c>
      <c r="D298" s="1">
        <f>28509</f>
        <v>28509</v>
      </c>
      <c r="E298" s="1">
        <f t="shared" si="25"/>
        <v>27.8408203125</v>
      </c>
    </row>
    <row r="299" spans="3:5" x14ac:dyDescent="0.25">
      <c r="C299" s="1">
        <f>51310</f>
        <v>51310</v>
      </c>
      <c r="D299" s="1">
        <f>28509</f>
        <v>28509</v>
      </c>
      <c r="E299" s="1">
        <f t="shared" si="25"/>
        <v>27.8408203125</v>
      </c>
    </row>
    <row r="300" spans="3:5" x14ac:dyDescent="0.25">
      <c r="C300" s="1">
        <f>51433</f>
        <v>51433</v>
      </c>
      <c r="D300" s="1">
        <f>28511</f>
        <v>28511</v>
      </c>
      <c r="E300" s="1">
        <f>27.8427734375</f>
        <v>27.8427734375</v>
      </c>
    </row>
    <row r="301" spans="3:5" x14ac:dyDescent="0.25">
      <c r="C301" s="1">
        <f>51547</f>
        <v>51547</v>
      </c>
      <c r="D301" s="1">
        <f>28509</f>
        <v>28509</v>
      </c>
      <c r="E301" s="1">
        <f>27.8408203125</f>
        <v>27.8408203125</v>
      </c>
    </row>
    <row r="302" spans="3:5" x14ac:dyDescent="0.25">
      <c r="C302" s="1">
        <f>51666</f>
        <v>51666</v>
      </c>
      <c r="D302" s="1">
        <f>28511</f>
        <v>28511</v>
      </c>
      <c r="E302" s="1">
        <f>27.8427734375</f>
        <v>27.8427734375</v>
      </c>
    </row>
    <row r="303" spans="3:5" x14ac:dyDescent="0.25">
      <c r="C303" s="1">
        <f>51781</f>
        <v>51781</v>
      </c>
      <c r="D303" s="1">
        <f>28509</f>
        <v>28509</v>
      </c>
      <c r="E303" s="1">
        <f>27.8408203125</f>
        <v>27.8408203125</v>
      </c>
    </row>
    <row r="304" spans="3:5" x14ac:dyDescent="0.25">
      <c r="C304" s="1">
        <f>51916</f>
        <v>51916</v>
      </c>
      <c r="D304" s="1">
        <f>28509</f>
        <v>28509</v>
      </c>
      <c r="E304" s="1">
        <f>27.8408203125</f>
        <v>27.8408203125</v>
      </c>
    </row>
    <row r="305" spans="3:5" x14ac:dyDescent="0.25">
      <c r="C305" s="1">
        <f>52066</f>
        <v>52066</v>
      </c>
      <c r="D305" s="1">
        <f>28509</f>
        <v>28509</v>
      </c>
      <c r="E305" s="1">
        <f>27.8408203125</f>
        <v>27.8408203125</v>
      </c>
    </row>
    <row r="306" spans="3:5" x14ac:dyDescent="0.25">
      <c r="C306" s="1">
        <f>52235</f>
        <v>52235</v>
      </c>
      <c r="D306" s="1">
        <f>28509</f>
        <v>28509</v>
      </c>
      <c r="E306" s="1">
        <f>27.8408203125</f>
        <v>27.8408203125</v>
      </c>
    </row>
    <row r="307" spans="3:5" x14ac:dyDescent="0.25">
      <c r="C307" s="1">
        <f>52417</f>
        <v>52417</v>
      </c>
      <c r="D307" s="1">
        <f>28569</f>
        <v>28569</v>
      </c>
      <c r="E307" s="1">
        <f>27.8994140625</f>
        <v>27.8994140625</v>
      </c>
    </row>
    <row r="308" spans="3:5" x14ac:dyDescent="0.25">
      <c r="C308" s="1">
        <f>52591</f>
        <v>52591</v>
      </c>
      <c r="D308" s="1">
        <f>29655</f>
        <v>29655</v>
      </c>
      <c r="E308" s="1">
        <f>28.9599609375</f>
        <v>28.9599609375</v>
      </c>
    </row>
    <row r="309" spans="3:5" x14ac:dyDescent="0.25">
      <c r="C309" s="1">
        <f>52771</f>
        <v>52771</v>
      </c>
      <c r="D309" s="1">
        <f>30225</f>
        <v>30225</v>
      </c>
      <c r="E309" s="1">
        <f>29.5166015625</f>
        <v>29.5166015625</v>
      </c>
    </row>
    <row r="310" spans="3:5" x14ac:dyDescent="0.25">
      <c r="C310" s="1">
        <f>52936</f>
        <v>52936</v>
      </c>
      <c r="D310" s="1">
        <f>30231</f>
        <v>30231</v>
      </c>
      <c r="E310" s="1">
        <f>29.5224609375</f>
        <v>29.5224609375</v>
      </c>
    </row>
    <row r="311" spans="3:5" x14ac:dyDescent="0.25">
      <c r="C311" s="1">
        <f>53103</f>
        <v>53103</v>
      </c>
      <c r="D311" s="1">
        <f t="shared" ref="D311:D327" si="26">30229</f>
        <v>30229</v>
      </c>
      <c r="E311" s="1">
        <f t="shared" ref="E311:E327" si="27">29.5205078125</f>
        <v>29.5205078125</v>
      </c>
    </row>
    <row r="312" spans="3:5" x14ac:dyDescent="0.25">
      <c r="C312" s="1">
        <f>53265</f>
        <v>53265</v>
      </c>
      <c r="D312" s="1">
        <f t="shared" si="26"/>
        <v>30229</v>
      </c>
      <c r="E312" s="1">
        <f t="shared" si="27"/>
        <v>29.5205078125</v>
      </c>
    </row>
    <row r="313" spans="3:5" x14ac:dyDescent="0.25">
      <c r="C313" s="1">
        <f>53472</f>
        <v>53472</v>
      </c>
      <c r="D313" s="1">
        <f t="shared" si="26"/>
        <v>30229</v>
      </c>
      <c r="E313" s="1">
        <f t="shared" si="27"/>
        <v>29.5205078125</v>
      </c>
    </row>
    <row r="314" spans="3:5" x14ac:dyDescent="0.25">
      <c r="C314" s="1">
        <f>53611</f>
        <v>53611</v>
      </c>
      <c r="D314" s="1">
        <f t="shared" si="26"/>
        <v>30229</v>
      </c>
      <c r="E314" s="1">
        <f t="shared" si="27"/>
        <v>29.5205078125</v>
      </c>
    </row>
    <row r="315" spans="3:5" x14ac:dyDescent="0.25">
      <c r="C315" s="1">
        <f>53804</f>
        <v>53804</v>
      </c>
      <c r="D315" s="1">
        <f t="shared" si="26"/>
        <v>30229</v>
      </c>
      <c r="E315" s="1">
        <f t="shared" si="27"/>
        <v>29.5205078125</v>
      </c>
    </row>
    <row r="316" spans="3:5" x14ac:dyDescent="0.25">
      <c r="C316" s="1">
        <f>53942</f>
        <v>53942</v>
      </c>
      <c r="D316" s="1">
        <f t="shared" si="26"/>
        <v>30229</v>
      </c>
      <c r="E316" s="1">
        <f t="shared" si="27"/>
        <v>29.5205078125</v>
      </c>
    </row>
    <row r="317" spans="3:5" x14ac:dyDescent="0.25">
      <c r="C317" s="1">
        <f>54130</f>
        <v>54130</v>
      </c>
      <c r="D317" s="1">
        <f t="shared" si="26"/>
        <v>30229</v>
      </c>
      <c r="E317" s="1">
        <f t="shared" si="27"/>
        <v>29.5205078125</v>
      </c>
    </row>
    <row r="318" spans="3:5" x14ac:dyDescent="0.25">
      <c r="C318" s="1">
        <f>54299</f>
        <v>54299</v>
      </c>
      <c r="D318" s="1">
        <f t="shared" si="26"/>
        <v>30229</v>
      </c>
      <c r="E318" s="1">
        <f t="shared" si="27"/>
        <v>29.5205078125</v>
      </c>
    </row>
    <row r="319" spans="3:5" x14ac:dyDescent="0.25">
      <c r="C319" s="1">
        <f>54488</f>
        <v>54488</v>
      </c>
      <c r="D319" s="1">
        <f t="shared" si="26"/>
        <v>30229</v>
      </c>
      <c r="E319" s="1">
        <f t="shared" si="27"/>
        <v>29.5205078125</v>
      </c>
    </row>
    <row r="320" spans="3:5" x14ac:dyDescent="0.25">
      <c r="C320" s="1">
        <f>54648</f>
        <v>54648</v>
      </c>
      <c r="D320" s="1">
        <f t="shared" si="26"/>
        <v>30229</v>
      </c>
      <c r="E320" s="1">
        <f t="shared" si="27"/>
        <v>29.5205078125</v>
      </c>
    </row>
    <row r="321" spans="3:5" x14ac:dyDescent="0.25">
      <c r="C321" s="1">
        <f>54825</f>
        <v>54825</v>
      </c>
      <c r="D321" s="1">
        <f t="shared" si="26"/>
        <v>30229</v>
      </c>
      <c r="E321" s="1">
        <f t="shared" si="27"/>
        <v>29.5205078125</v>
      </c>
    </row>
    <row r="322" spans="3:5" x14ac:dyDescent="0.25">
      <c r="C322" s="1">
        <f>54990</f>
        <v>54990</v>
      </c>
      <c r="D322" s="1">
        <f t="shared" si="26"/>
        <v>30229</v>
      </c>
      <c r="E322" s="1">
        <f t="shared" si="27"/>
        <v>29.5205078125</v>
      </c>
    </row>
    <row r="323" spans="3:5" x14ac:dyDescent="0.25">
      <c r="C323" s="1">
        <f>55183</f>
        <v>55183</v>
      </c>
      <c r="D323" s="1">
        <f t="shared" si="26"/>
        <v>30229</v>
      </c>
      <c r="E323" s="1">
        <f t="shared" si="27"/>
        <v>29.5205078125</v>
      </c>
    </row>
    <row r="324" spans="3:5" x14ac:dyDescent="0.25">
      <c r="C324" s="1">
        <f>55344</f>
        <v>55344</v>
      </c>
      <c r="D324" s="1">
        <f t="shared" si="26"/>
        <v>30229</v>
      </c>
      <c r="E324" s="1">
        <f t="shared" si="27"/>
        <v>29.5205078125</v>
      </c>
    </row>
    <row r="325" spans="3:5" x14ac:dyDescent="0.25">
      <c r="C325" s="1">
        <f>55516</f>
        <v>55516</v>
      </c>
      <c r="D325" s="1">
        <f t="shared" si="26"/>
        <v>30229</v>
      </c>
      <c r="E325" s="1">
        <f t="shared" si="27"/>
        <v>29.5205078125</v>
      </c>
    </row>
    <row r="326" spans="3:5" x14ac:dyDescent="0.25">
      <c r="C326" s="1">
        <f>55681</f>
        <v>55681</v>
      </c>
      <c r="D326" s="1">
        <f t="shared" si="26"/>
        <v>30229</v>
      </c>
      <c r="E326" s="1">
        <f t="shared" si="27"/>
        <v>29.5205078125</v>
      </c>
    </row>
    <row r="327" spans="3:5" x14ac:dyDescent="0.25">
      <c r="C327" s="1">
        <f>55873</f>
        <v>55873</v>
      </c>
      <c r="D327" s="1">
        <f t="shared" si="26"/>
        <v>30229</v>
      </c>
      <c r="E327" s="1">
        <f t="shared" si="27"/>
        <v>29.5205078125</v>
      </c>
    </row>
    <row r="328" spans="3:5" x14ac:dyDescent="0.25">
      <c r="C328" s="1">
        <f>56047</f>
        <v>56047</v>
      </c>
      <c r="D328" s="1">
        <f>30385</f>
        <v>30385</v>
      </c>
      <c r="E328" s="1">
        <f>29.6728515625</f>
        <v>29.6728515625</v>
      </c>
    </row>
    <row r="329" spans="3:5" x14ac:dyDescent="0.25">
      <c r="C329" s="1">
        <f>56218</f>
        <v>56218</v>
      </c>
      <c r="D329" s="1">
        <f>30385</f>
        <v>30385</v>
      </c>
      <c r="E329" s="1">
        <f>29.6728515625</f>
        <v>29.6728515625</v>
      </c>
    </row>
    <row r="330" spans="3:5" x14ac:dyDescent="0.25">
      <c r="C330" s="1">
        <f>56381</f>
        <v>56381</v>
      </c>
      <c r="D330" s="1">
        <f>30385</f>
        <v>30385</v>
      </c>
      <c r="E330" s="1">
        <f>29.6728515625</f>
        <v>29.6728515625</v>
      </c>
    </row>
    <row r="331" spans="3:5" x14ac:dyDescent="0.25">
      <c r="C331" s="1">
        <f>56546</f>
        <v>56546</v>
      </c>
      <c r="D331" s="1">
        <f>30385</f>
        <v>30385</v>
      </c>
      <c r="E331" s="1">
        <f>29.6728515625</f>
        <v>29.6728515625</v>
      </c>
    </row>
    <row r="332" spans="3:5" x14ac:dyDescent="0.25">
      <c r="C332" s="1">
        <f>56667</f>
        <v>56667</v>
      </c>
      <c r="D332" s="1">
        <f>30385</f>
        <v>30385</v>
      </c>
      <c r="E332" s="1">
        <f>29.6728515625</f>
        <v>29.6728515625</v>
      </c>
    </row>
    <row r="333" spans="3:5" x14ac:dyDescent="0.25">
      <c r="C333" s="1">
        <f>56817</f>
        <v>56817</v>
      </c>
      <c r="D333" s="1">
        <f>30387</f>
        <v>30387</v>
      </c>
      <c r="E333" s="1">
        <f>29.6748046875</f>
        <v>29.6748046875</v>
      </c>
    </row>
    <row r="334" spans="3:5" x14ac:dyDescent="0.25">
      <c r="C334" s="1">
        <f>56933</f>
        <v>56933</v>
      </c>
      <c r="D334" s="1">
        <f>30385</f>
        <v>30385</v>
      </c>
      <c r="E334" s="1">
        <f>29.6728515625</f>
        <v>29.6728515625</v>
      </c>
    </row>
    <row r="335" spans="3:5" x14ac:dyDescent="0.25">
      <c r="C335" s="1">
        <f>57097</f>
        <v>57097</v>
      </c>
      <c r="D335" s="1">
        <f>30387</f>
        <v>30387</v>
      </c>
      <c r="E335" s="1">
        <f>29.6748046875</f>
        <v>29.6748046875</v>
      </c>
    </row>
    <row r="336" spans="3:5" x14ac:dyDescent="0.25">
      <c r="C336" s="1">
        <f>57265</f>
        <v>57265</v>
      </c>
      <c r="D336" s="1">
        <f>30385</f>
        <v>30385</v>
      </c>
      <c r="E336" s="1">
        <f>29.6728515625</f>
        <v>29.6728515625</v>
      </c>
    </row>
    <row r="337" spans="3:5" x14ac:dyDescent="0.25">
      <c r="C337" s="1">
        <f>57423</f>
        <v>57423</v>
      </c>
      <c r="D337" s="1">
        <f>30386</f>
        <v>30386</v>
      </c>
      <c r="E337" s="1">
        <f>29.673828125</f>
        <v>29.673828125</v>
      </c>
    </row>
    <row r="338" spans="3:5" x14ac:dyDescent="0.25">
      <c r="C338" s="1">
        <f>57580</f>
        <v>57580</v>
      </c>
      <c r="D338" s="1">
        <f t="shared" ref="D338:D350" si="28">30385</f>
        <v>30385</v>
      </c>
      <c r="E338" s="1">
        <f t="shared" ref="E338:E350" si="29">29.6728515625</f>
        <v>29.6728515625</v>
      </c>
    </row>
    <row r="339" spans="3:5" x14ac:dyDescent="0.25">
      <c r="C339" s="1">
        <f>57754</f>
        <v>57754</v>
      </c>
      <c r="D339" s="1">
        <f t="shared" si="28"/>
        <v>30385</v>
      </c>
      <c r="E339" s="1">
        <f t="shared" si="29"/>
        <v>29.6728515625</v>
      </c>
    </row>
    <row r="340" spans="3:5" x14ac:dyDescent="0.25">
      <c r="C340" s="1">
        <f>57930</f>
        <v>57930</v>
      </c>
      <c r="D340" s="1">
        <f t="shared" si="28"/>
        <v>30385</v>
      </c>
      <c r="E340" s="1">
        <f t="shared" si="29"/>
        <v>29.6728515625</v>
      </c>
    </row>
    <row r="341" spans="3:5" x14ac:dyDescent="0.25">
      <c r="C341" s="1">
        <f>58081</f>
        <v>58081</v>
      </c>
      <c r="D341" s="1">
        <f t="shared" si="28"/>
        <v>30385</v>
      </c>
      <c r="E341" s="1">
        <f t="shared" si="29"/>
        <v>29.6728515625</v>
      </c>
    </row>
    <row r="342" spans="3:5" x14ac:dyDescent="0.25">
      <c r="C342" s="1">
        <f>58266</f>
        <v>58266</v>
      </c>
      <c r="D342" s="1">
        <f t="shared" si="28"/>
        <v>30385</v>
      </c>
      <c r="E342" s="1">
        <f t="shared" si="29"/>
        <v>29.6728515625</v>
      </c>
    </row>
    <row r="343" spans="3:5" x14ac:dyDescent="0.25">
      <c r="C343" s="1">
        <f>58419</f>
        <v>58419</v>
      </c>
      <c r="D343" s="1">
        <f t="shared" si="28"/>
        <v>30385</v>
      </c>
      <c r="E343" s="1">
        <f t="shared" si="29"/>
        <v>29.6728515625</v>
      </c>
    </row>
    <row r="344" spans="3:5" x14ac:dyDescent="0.25">
      <c r="C344" s="1">
        <f>58602</f>
        <v>58602</v>
      </c>
      <c r="D344" s="1">
        <f t="shared" si="28"/>
        <v>30385</v>
      </c>
      <c r="E344" s="1">
        <f t="shared" si="29"/>
        <v>29.6728515625</v>
      </c>
    </row>
    <row r="345" spans="3:5" x14ac:dyDescent="0.25">
      <c r="C345" s="1">
        <f>58733</f>
        <v>58733</v>
      </c>
      <c r="D345" s="1">
        <f t="shared" si="28"/>
        <v>30385</v>
      </c>
      <c r="E345" s="1">
        <f t="shared" si="29"/>
        <v>29.6728515625</v>
      </c>
    </row>
    <row r="346" spans="3:5" x14ac:dyDescent="0.25">
      <c r="C346" s="1">
        <f>58903</f>
        <v>58903</v>
      </c>
      <c r="D346" s="1">
        <f t="shared" si="28"/>
        <v>30385</v>
      </c>
      <c r="E346" s="1">
        <f t="shared" si="29"/>
        <v>29.6728515625</v>
      </c>
    </row>
    <row r="347" spans="3:5" x14ac:dyDescent="0.25">
      <c r="C347" s="1">
        <f>59072</f>
        <v>59072</v>
      </c>
      <c r="D347" s="1">
        <f t="shared" si="28"/>
        <v>30385</v>
      </c>
      <c r="E347" s="1">
        <f t="shared" si="29"/>
        <v>29.6728515625</v>
      </c>
    </row>
    <row r="348" spans="3:5" x14ac:dyDescent="0.25">
      <c r="C348" s="1">
        <f>59251</f>
        <v>59251</v>
      </c>
      <c r="D348" s="1">
        <f t="shared" si="28"/>
        <v>30385</v>
      </c>
      <c r="E348" s="1">
        <f t="shared" si="29"/>
        <v>29.6728515625</v>
      </c>
    </row>
    <row r="349" spans="3:5" x14ac:dyDescent="0.25">
      <c r="C349" s="1">
        <f>59390</f>
        <v>59390</v>
      </c>
      <c r="D349" s="1">
        <f t="shared" si="28"/>
        <v>30385</v>
      </c>
      <c r="E349" s="1">
        <f t="shared" si="29"/>
        <v>29.6728515625</v>
      </c>
    </row>
    <row r="350" spans="3:5" x14ac:dyDescent="0.25">
      <c r="C350" s="1">
        <f>59558</f>
        <v>59558</v>
      </c>
      <c r="D350" s="1">
        <f t="shared" si="28"/>
        <v>30385</v>
      </c>
      <c r="E350" s="1">
        <f t="shared" si="29"/>
        <v>29.6728515625</v>
      </c>
    </row>
    <row r="351" spans="3:5" x14ac:dyDescent="0.25">
      <c r="C351" s="1">
        <f>59749</f>
        <v>59749</v>
      </c>
      <c r="D351" s="1">
        <f>30233</f>
        <v>30233</v>
      </c>
      <c r="E351" s="1">
        <f>29.5244140625</f>
        <v>29.5244140625</v>
      </c>
    </row>
    <row r="352" spans="3:5" x14ac:dyDescent="0.25">
      <c r="C352" s="1">
        <f>59928</f>
        <v>59928</v>
      </c>
      <c r="D352" s="1">
        <f>30247</f>
        <v>30247</v>
      </c>
      <c r="E352" s="1">
        <f>29.5380859375</f>
        <v>29.5380859375</v>
      </c>
    </row>
    <row r="353" spans="3:5" x14ac:dyDescent="0.25">
      <c r="C353" s="1">
        <f>60092</f>
        <v>60092</v>
      </c>
      <c r="D353" s="1">
        <f>30245</f>
        <v>30245</v>
      </c>
      <c r="E353" s="1">
        <f>29.5361328125</f>
        <v>29.5361328125</v>
      </c>
    </row>
    <row r="354" spans="3:5" x14ac:dyDescent="0.25">
      <c r="C354" s="1">
        <f>60258</f>
        <v>60258</v>
      </c>
      <c r="D354" s="1">
        <f>30247</f>
        <v>30247</v>
      </c>
      <c r="E354" s="1">
        <f>29.5380859375</f>
        <v>29.5380859375</v>
      </c>
    </row>
    <row r="355" spans="3:5" x14ac:dyDescent="0.25">
      <c r="C355" s="1">
        <f>60451</f>
        <v>60451</v>
      </c>
      <c r="D355" s="1">
        <f>30245</f>
        <v>30245</v>
      </c>
      <c r="E355" s="1">
        <f>29.5361328125</f>
        <v>29.5361328125</v>
      </c>
    </row>
    <row r="356" spans="3:5" x14ac:dyDescent="0.25">
      <c r="C356" s="1">
        <f>60622</f>
        <v>60622</v>
      </c>
      <c r="D356" s="1">
        <f>30245</f>
        <v>30245</v>
      </c>
      <c r="E356" s="1">
        <f>29.5361328125</f>
        <v>29.5361328125</v>
      </c>
    </row>
    <row r="357" spans="3:5" x14ac:dyDescent="0.25">
      <c r="C357" s="1">
        <f>60797</f>
        <v>60797</v>
      </c>
      <c r="D357" s="1">
        <f>30245</f>
        <v>30245</v>
      </c>
      <c r="E357" s="1">
        <f>29.5361328125</f>
        <v>29.5361328125</v>
      </c>
    </row>
    <row r="358" spans="3:5" x14ac:dyDescent="0.25">
      <c r="C358" s="1">
        <f>60993</f>
        <v>60993</v>
      </c>
      <c r="D358" s="1">
        <f>30381</f>
        <v>30381</v>
      </c>
      <c r="E358" s="1">
        <f>29.6689453125</f>
        <v>29.6689453125</v>
      </c>
    </row>
    <row r="359" spans="3:5" x14ac:dyDescent="0.25">
      <c r="C359" s="1">
        <f>61196</f>
        <v>61196</v>
      </c>
      <c r="D359" s="1">
        <f>30397</f>
        <v>30397</v>
      </c>
      <c r="E359" s="1">
        <f>29.6845703125</f>
        <v>29.6845703125</v>
      </c>
    </row>
    <row r="360" spans="3:5" x14ac:dyDescent="0.25">
      <c r="C360" s="1">
        <f>61365</f>
        <v>61365</v>
      </c>
      <c r="D360" s="1">
        <f>30397</f>
        <v>30397</v>
      </c>
      <c r="E360" s="1">
        <f>29.6845703125</f>
        <v>29.6845703125</v>
      </c>
    </row>
    <row r="361" spans="3:5" x14ac:dyDescent="0.25">
      <c r="C361" s="1">
        <f>61530</f>
        <v>61530</v>
      </c>
      <c r="D361" s="1">
        <f>30399</f>
        <v>30399</v>
      </c>
      <c r="E361" s="1">
        <f>29.6865234375</f>
        <v>29.6865234375</v>
      </c>
    </row>
    <row r="362" spans="3:5" x14ac:dyDescent="0.25">
      <c r="C362" s="1">
        <f>61669</f>
        <v>61669</v>
      </c>
      <c r="D362" s="1">
        <f>30397</f>
        <v>30397</v>
      </c>
      <c r="E362" s="1">
        <f>29.6845703125</f>
        <v>29.6845703125</v>
      </c>
    </row>
    <row r="363" spans="3:5" x14ac:dyDescent="0.25">
      <c r="C363" s="1">
        <f>61868</f>
        <v>61868</v>
      </c>
      <c r="D363" s="1">
        <f>30399</f>
        <v>30399</v>
      </c>
      <c r="E363" s="1">
        <f>29.6865234375</f>
        <v>29.6865234375</v>
      </c>
    </row>
    <row r="364" spans="3:5" x14ac:dyDescent="0.25">
      <c r="C364" s="1">
        <f>62071</f>
        <v>62071</v>
      </c>
      <c r="D364" s="1">
        <f>30397</f>
        <v>30397</v>
      </c>
      <c r="E364" s="1">
        <f>29.6845703125</f>
        <v>29.6845703125</v>
      </c>
    </row>
    <row r="365" spans="3:5" x14ac:dyDescent="0.25">
      <c r="C365" s="1">
        <f>62219</f>
        <v>62219</v>
      </c>
      <c r="D365" s="1">
        <f>30397</f>
        <v>30397</v>
      </c>
      <c r="E365" s="1">
        <f>29.6845703125</f>
        <v>29.6845703125</v>
      </c>
    </row>
    <row r="366" spans="3:5" x14ac:dyDescent="0.25">
      <c r="C366" s="1">
        <f>62395</f>
        <v>62395</v>
      </c>
      <c r="D366" s="1">
        <f>30397</f>
        <v>30397</v>
      </c>
      <c r="E366" s="1">
        <f>29.6845703125</f>
        <v>29.6845703125</v>
      </c>
    </row>
    <row r="367" spans="3:5" x14ac:dyDescent="0.25">
      <c r="C367" s="1">
        <f>62566</f>
        <v>62566</v>
      </c>
      <c r="D367" s="1">
        <f>30397</f>
        <v>30397</v>
      </c>
      <c r="E367" s="1">
        <f>29.6845703125</f>
        <v>29.6845703125</v>
      </c>
    </row>
    <row r="368" spans="3:5" x14ac:dyDescent="0.25">
      <c r="C368" s="1">
        <f>62746</f>
        <v>62746</v>
      </c>
      <c r="D368" s="1">
        <f>30397</f>
        <v>30397</v>
      </c>
      <c r="E368" s="1">
        <f>29.6845703125</f>
        <v>29.6845703125</v>
      </c>
    </row>
    <row r="369" spans="3:5" x14ac:dyDescent="0.25">
      <c r="C369" s="1">
        <f>62977</f>
        <v>62977</v>
      </c>
      <c r="D369" s="1">
        <f>30257</f>
        <v>30257</v>
      </c>
      <c r="E369" s="1">
        <f>29.5478515625</f>
        <v>29.5478515625</v>
      </c>
    </row>
    <row r="370" spans="3:5" x14ac:dyDescent="0.25">
      <c r="C370" s="1">
        <f>63139</f>
        <v>63139</v>
      </c>
      <c r="D370" s="1">
        <f>30261</f>
        <v>30261</v>
      </c>
      <c r="E370" s="1">
        <f>29.5517578125</f>
        <v>29.5517578125</v>
      </c>
    </row>
    <row r="371" spans="3:5" x14ac:dyDescent="0.25">
      <c r="C371" s="1">
        <f>63304</f>
        <v>63304</v>
      </c>
      <c r="D371" s="1">
        <f>30261</f>
        <v>30261</v>
      </c>
      <c r="E371" s="1">
        <f>29.5517578125</f>
        <v>29.5517578125</v>
      </c>
    </row>
    <row r="372" spans="3:5" x14ac:dyDescent="0.25">
      <c r="C372" s="1">
        <f>63502</f>
        <v>63502</v>
      </c>
      <c r="D372" s="1">
        <f>30383</f>
        <v>30383</v>
      </c>
      <c r="E372" s="1">
        <f>29.6708984375</f>
        <v>29.6708984375</v>
      </c>
    </row>
    <row r="373" spans="3:5" x14ac:dyDescent="0.25">
      <c r="C373" s="1">
        <f>63674</f>
        <v>63674</v>
      </c>
      <c r="D373" s="1">
        <f>30381</f>
        <v>30381</v>
      </c>
      <c r="E373" s="1">
        <f>29.6689453125</f>
        <v>29.6689453125</v>
      </c>
    </row>
    <row r="374" spans="3:5" x14ac:dyDescent="0.25">
      <c r="C374" s="1">
        <f>63828</f>
        <v>63828</v>
      </c>
      <c r="D374" s="1">
        <f>30381</f>
        <v>30381</v>
      </c>
      <c r="E374" s="1">
        <f>29.6689453125</f>
        <v>29.6689453125</v>
      </c>
    </row>
    <row r="375" spans="3:5" x14ac:dyDescent="0.25">
      <c r="C375" s="1">
        <f>64012</f>
        <v>64012</v>
      </c>
      <c r="D375" s="1">
        <f>30417</f>
        <v>30417</v>
      </c>
      <c r="E375" s="1">
        <f>29.7041015625</f>
        <v>29.7041015625</v>
      </c>
    </row>
    <row r="376" spans="3:5" x14ac:dyDescent="0.25">
      <c r="C376" s="1">
        <f>64197</f>
        <v>64197</v>
      </c>
      <c r="D376" s="1">
        <f>30441</f>
        <v>30441</v>
      </c>
      <c r="E376" s="1">
        <f>29.7275390625</f>
        <v>29.7275390625</v>
      </c>
    </row>
    <row r="377" spans="3:5" x14ac:dyDescent="0.25">
      <c r="C377" s="1">
        <f>64382</f>
        <v>64382</v>
      </c>
      <c r="D377" s="1">
        <f>30465</f>
        <v>30465</v>
      </c>
      <c r="E377" s="1">
        <f>29.7509765625</f>
        <v>29.7509765625</v>
      </c>
    </row>
    <row r="378" spans="3:5" x14ac:dyDescent="0.25">
      <c r="C378" s="1">
        <f>64506</f>
        <v>64506</v>
      </c>
      <c r="D378" s="1">
        <f>30465</f>
        <v>30465</v>
      </c>
      <c r="E378" s="1">
        <f>29.7509765625</f>
        <v>29.7509765625</v>
      </c>
    </row>
    <row r="379" spans="3:5" x14ac:dyDescent="0.25">
      <c r="C379" s="1">
        <f>64661</f>
        <v>64661</v>
      </c>
      <c r="D379" s="1">
        <f>30465</f>
        <v>30465</v>
      </c>
      <c r="E379" s="1">
        <f>29.7509765625</f>
        <v>29.7509765625</v>
      </c>
    </row>
    <row r="380" spans="3:5" x14ac:dyDescent="0.25">
      <c r="C380" s="1">
        <f>64806</f>
        <v>64806</v>
      </c>
      <c r="D380" s="1">
        <f>30465</f>
        <v>30465</v>
      </c>
      <c r="E380" s="1">
        <f>29.7509765625</f>
        <v>29.7509765625</v>
      </c>
    </row>
    <row r="381" spans="3:5" x14ac:dyDescent="0.25">
      <c r="C381" s="1">
        <f>64945</f>
        <v>64945</v>
      </c>
      <c r="D381" s="1">
        <f>30465</f>
        <v>30465</v>
      </c>
      <c r="E381" s="1">
        <f>29.7509765625</f>
        <v>29.7509765625</v>
      </c>
    </row>
    <row r="382" spans="3:5" x14ac:dyDescent="0.25">
      <c r="C382" s="1">
        <f>65110</f>
        <v>65110</v>
      </c>
      <c r="D382" s="1">
        <f>30466</f>
        <v>30466</v>
      </c>
      <c r="E382" s="1">
        <f>29.751953125</f>
        <v>29.751953125</v>
      </c>
    </row>
    <row r="383" spans="3:5" x14ac:dyDescent="0.25">
      <c r="C383" s="1">
        <f>65292</f>
        <v>65292</v>
      </c>
      <c r="D383" s="1">
        <f>30465</f>
        <v>30465</v>
      </c>
      <c r="E383" s="1">
        <f>29.7509765625</f>
        <v>29.7509765625</v>
      </c>
    </row>
    <row r="384" spans="3:5" x14ac:dyDescent="0.25">
      <c r="C384" s="1">
        <f>65464</f>
        <v>65464</v>
      </c>
      <c r="D384" s="1">
        <f>30465</f>
        <v>30465</v>
      </c>
      <c r="E384" s="1">
        <f>29.7509765625</f>
        <v>29.7509765625</v>
      </c>
    </row>
    <row r="385" spans="3:5" x14ac:dyDescent="0.25">
      <c r="C385" s="1">
        <f>65620</f>
        <v>65620</v>
      </c>
      <c r="D385" s="1">
        <f>30465</f>
        <v>30465</v>
      </c>
      <c r="E385" s="1">
        <f>29.7509765625</f>
        <v>29.7509765625</v>
      </c>
    </row>
    <row r="386" spans="3:5" x14ac:dyDescent="0.25">
      <c r="C386" s="1">
        <f>65808</f>
        <v>65808</v>
      </c>
      <c r="D386" s="1">
        <f>30466</f>
        <v>30466</v>
      </c>
      <c r="E386" s="1">
        <f>29.751953125</f>
        <v>29.751953125</v>
      </c>
    </row>
    <row r="387" spans="3:5" x14ac:dyDescent="0.25">
      <c r="C387" s="1">
        <f>66014</f>
        <v>66014</v>
      </c>
      <c r="D387" s="1">
        <f>30465</f>
        <v>30465</v>
      </c>
      <c r="E387" s="1">
        <f>29.7509765625</f>
        <v>29.7509765625</v>
      </c>
    </row>
    <row r="388" spans="3:5" x14ac:dyDescent="0.25">
      <c r="C388" s="1">
        <f>66152</f>
        <v>66152</v>
      </c>
      <c r="D388" s="1">
        <f>30465</f>
        <v>30465</v>
      </c>
      <c r="E388" s="1">
        <f>29.7509765625</f>
        <v>29.7509765625</v>
      </c>
    </row>
    <row r="389" spans="3:5" x14ac:dyDescent="0.25">
      <c r="C389" s="1">
        <f>66333</f>
        <v>66333</v>
      </c>
      <c r="D389" s="1">
        <f>30465</f>
        <v>30465</v>
      </c>
      <c r="E389" s="1">
        <f>29.7509765625</f>
        <v>29.7509765625</v>
      </c>
    </row>
    <row r="390" spans="3:5" x14ac:dyDescent="0.25">
      <c r="C390" s="1">
        <f>66478</f>
        <v>66478</v>
      </c>
      <c r="D390" s="1">
        <f>30465</f>
        <v>30465</v>
      </c>
      <c r="E390" s="1">
        <f>29.7509765625</f>
        <v>29.7509765625</v>
      </c>
    </row>
    <row r="391" spans="3:5" x14ac:dyDescent="0.25">
      <c r="C391" s="1">
        <f>66628</f>
        <v>66628</v>
      </c>
      <c r="D391" s="1">
        <f>30465</f>
        <v>30465</v>
      </c>
      <c r="E391" s="1">
        <f>29.7509765625</f>
        <v>29.7509765625</v>
      </c>
    </row>
  </sheetData>
  <pageMargins left="0.75" right="0.75" top="1" bottom="1" header="0.5" footer="0.5"/>
  <pageSetup paperSize="9" orientation="portrait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Grafiek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Nicolas Quartier</cp:lastModifiedBy>
  <cp:lastPrinted>2016-01-08T15:46:56Z</cp:lastPrinted>
  <dcterms:created xsi:type="dcterms:W3CDTF">2016-01-08T15:46:56Z</dcterms:created>
  <dcterms:modified xsi:type="dcterms:W3CDTF">2016-01-08T15:49:50Z</dcterms:modified>
</cp:coreProperties>
</file>