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ol\Dropbox\School\Masterproef\Metingen\Android\Low-end\ionic\"/>
    </mc:Choice>
  </mc:AlternateContent>
  <bookViews>
    <workbookView xWindow="0" yWindow="0" windowWidth="23040" windowHeight="9384" activeTab="1"/>
  </bookViews>
  <sheets>
    <sheet name="Grafiek" sheetId="1" r:id="rId1"/>
    <sheet name="Sheet1" sheetId="2" r:id="rId2"/>
  </sheets>
  <calcPr calcId="152511"/>
</workbook>
</file>

<file path=xl/calcChain.xml><?xml version="1.0" encoding="utf-8"?>
<calcChain xmlns="http://schemas.openxmlformats.org/spreadsheetml/2006/main">
  <c r="J13" i="2" l="1"/>
  <c r="E326" i="2"/>
  <c r="H13" i="2"/>
  <c r="D326" i="2"/>
  <c r="C326" i="2"/>
  <c r="E325" i="2"/>
  <c r="D325" i="2"/>
  <c r="C325" i="2"/>
  <c r="E324" i="2"/>
  <c r="D324" i="2"/>
  <c r="C324" i="2"/>
  <c r="E323" i="2"/>
  <c r="D323" i="2"/>
  <c r="C323" i="2"/>
  <c r="E322" i="2"/>
  <c r="D322" i="2"/>
  <c r="C322" i="2"/>
  <c r="E321" i="2"/>
  <c r="D321" i="2"/>
  <c r="C321" i="2"/>
  <c r="E320" i="2"/>
  <c r="D320" i="2"/>
  <c r="C320" i="2"/>
  <c r="E319" i="2"/>
  <c r="D319" i="2"/>
  <c r="C319" i="2"/>
  <c r="E318" i="2"/>
  <c r="D318" i="2"/>
  <c r="C318" i="2"/>
  <c r="E317" i="2"/>
  <c r="D317" i="2"/>
  <c r="C317" i="2"/>
  <c r="E316" i="2"/>
  <c r="D316" i="2"/>
  <c r="C316" i="2"/>
  <c r="E315" i="2"/>
  <c r="D315" i="2"/>
  <c r="C315" i="2"/>
  <c r="E314" i="2"/>
  <c r="D314" i="2"/>
  <c r="C314" i="2"/>
  <c r="E313" i="2"/>
  <c r="D313" i="2"/>
  <c r="C313" i="2"/>
  <c r="E312" i="2"/>
  <c r="D312" i="2"/>
  <c r="C312" i="2"/>
  <c r="E311" i="2"/>
  <c r="D311" i="2"/>
  <c r="C311" i="2"/>
  <c r="E310" i="2"/>
  <c r="D310" i="2"/>
  <c r="C310" i="2"/>
  <c r="E309" i="2"/>
  <c r="D309" i="2"/>
  <c r="C309" i="2"/>
  <c r="E308" i="2"/>
  <c r="D308" i="2"/>
  <c r="C308" i="2"/>
  <c r="E307" i="2"/>
  <c r="D307" i="2"/>
  <c r="C307" i="2"/>
  <c r="E306" i="2"/>
  <c r="D306" i="2"/>
  <c r="C306" i="2"/>
  <c r="E305" i="2"/>
  <c r="D305" i="2"/>
  <c r="C305" i="2"/>
  <c r="E304" i="2"/>
  <c r="D304" i="2"/>
  <c r="C304" i="2"/>
  <c r="E303" i="2"/>
  <c r="D303" i="2"/>
  <c r="C303" i="2"/>
  <c r="E302" i="2"/>
  <c r="D302" i="2"/>
  <c r="C302" i="2"/>
  <c r="E301" i="2"/>
  <c r="D301" i="2"/>
  <c r="C301" i="2"/>
  <c r="E300" i="2"/>
  <c r="D300" i="2"/>
  <c r="C300" i="2"/>
  <c r="E299" i="2"/>
  <c r="D299" i="2"/>
  <c r="C299" i="2"/>
  <c r="E298" i="2"/>
  <c r="D298" i="2"/>
  <c r="C298" i="2"/>
  <c r="E297" i="2"/>
  <c r="D297" i="2"/>
  <c r="C297" i="2"/>
  <c r="E296" i="2"/>
  <c r="D296" i="2"/>
  <c r="C296" i="2"/>
  <c r="E295" i="2"/>
  <c r="D295" i="2"/>
  <c r="C295" i="2"/>
  <c r="E294" i="2"/>
  <c r="D294" i="2"/>
  <c r="C294" i="2"/>
  <c r="E293" i="2"/>
  <c r="D293" i="2"/>
  <c r="C293" i="2"/>
  <c r="E292" i="2"/>
  <c r="D292" i="2"/>
  <c r="C292" i="2"/>
  <c r="E291" i="2"/>
  <c r="D291" i="2"/>
  <c r="C291" i="2"/>
  <c r="E290" i="2"/>
  <c r="D290" i="2"/>
  <c r="C290" i="2"/>
  <c r="E289" i="2"/>
  <c r="D289" i="2"/>
  <c r="C289" i="2"/>
  <c r="E288" i="2"/>
  <c r="D288" i="2"/>
  <c r="C288" i="2"/>
  <c r="E287" i="2"/>
  <c r="D287" i="2"/>
  <c r="C287" i="2"/>
  <c r="E286" i="2"/>
  <c r="D286" i="2"/>
  <c r="C286" i="2"/>
  <c r="E285" i="2"/>
  <c r="D285" i="2"/>
  <c r="C285" i="2"/>
  <c r="E284" i="2"/>
  <c r="D284" i="2"/>
  <c r="C284" i="2"/>
  <c r="E283" i="2"/>
  <c r="D283" i="2"/>
  <c r="C283" i="2"/>
  <c r="E282" i="2"/>
  <c r="D282" i="2"/>
  <c r="C282" i="2"/>
  <c r="E281" i="2"/>
  <c r="D281" i="2"/>
  <c r="C281" i="2"/>
  <c r="E280" i="2"/>
  <c r="D280" i="2"/>
  <c r="C280" i="2"/>
  <c r="E279" i="2"/>
  <c r="D279" i="2"/>
  <c r="C279" i="2"/>
  <c r="E278" i="2"/>
  <c r="D278" i="2"/>
  <c r="C278" i="2"/>
  <c r="E277" i="2"/>
  <c r="D277" i="2"/>
  <c r="C277" i="2"/>
  <c r="E276" i="2"/>
  <c r="D276" i="2"/>
  <c r="C276" i="2"/>
  <c r="E275" i="2"/>
  <c r="D275" i="2"/>
  <c r="C275" i="2"/>
  <c r="E274" i="2"/>
  <c r="D274" i="2"/>
  <c r="C274" i="2"/>
  <c r="E273" i="2"/>
  <c r="D273" i="2"/>
  <c r="C273" i="2"/>
  <c r="E272" i="2"/>
  <c r="D272" i="2"/>
  <c r="C272" i="2"/>
  <c r="E271" i="2"/>
  <c r="D271" i="2"/>
  <c r="C271" i="2"/>
  <c r="E270" i="2"/>
  <c r="D270" i="2"/>
  <c r="C270" i="2"/>
  <c r="E269" i="2"/>
  <c r="D269" i="2"/>
  <c r="C269" i="2"/>
  <c r="E268" i="2"/>
  <c r="D268" i="2"/>
  <c r="C268" i="2"/>
  <c r="E267" i="2"/>
  <c r="D267" i="2"/>
  <c r="C267" i="2"/>
  <c r="E266" i="2"/>
  <c r="D266" i="2"/>
  <c r="C266" i="2"/>
  <c r="E265" i="2"/>
  <c r="D265" i="2"/>
  <c r="C265" i="2"/>
  <c r="E264" i="2"/>
  <c r="D264" i="2"/>
  <c r="C264" i="2"/>
  <c r="E263" i="2"/>
  <c r="D263" i="2"/>
  <c r="C263" i="2"/>
  <c r="E262" i="2"/>
  <c r="D262" i="2"/>
  <c r="C262" i="2"/>
  <c r="E261" i="2"/>
  <c r="D261" i="2"/>
  <c r="C261" i="2"/>
  <c r="E260" i="2"/>
  <c r="D260" i="2"/>
  <c r="C260" i="2"/>
  <c r="E259" i="2"/>
  <c r="D259" i="2"/>
  <c r="C259" i="2"/>
  <c r="E258" i="2"/>
  <c r="D258" i="2"/>
  <c r="C258" i="2"/>
  <c r="E257" i="2"/>
  <c r="D257" i="2"/>
  <c r="C257" i="2"/>
  <c r="E256" i="2"/>
  <c r="D256" i="2"/>
  <c r="C256" i="2"/>
  <c r="E255" i="2"/>
  <c r="D255" i="2"/>
  <c r="C255" i="2"/>
  <c r="E254" i="2"/>
  <c r="D254" i="2"/>
  <c r="C254" i="2"/>
  <c r="E253" i="2"/>
  <c r="D253" i="2"/>
  <c r="C253" i="2"/>
  <c r="E252" i="2"/>
  <c r="D252" i="2"/>
  <c r="C252" i="2"/>
  <c r="E251" i="2"/>
  <c r="D251" i="2"/>
  <c r="C251" i="2"/>
  <c r="E250" i="2"/>
  <c r="D250" i="2"/>
  <c r="C250" i="2"/>
  <c r="E249" i="2"/>
  <c r="D249" i="2"/>
  <c r="C249" i="2"/>
  <c r="E248" i="2"/>
  <c r="D248" i="2"/>
  <c r="C248" i="2"/>
  <c r="E247" i="2"/>
  <c r="D247" i="2"/>
  <c r="C247" i="2"/>
  <c r="E246" i="2"/>
  <c r="D246" i="2"/>
  <c r="C246" i="2"/>
  <c r="E245" i="2"/>
  <c r="D245" i="2"/>
  <c r="C245" i="2"/>
  <c r="E244" i="2"/>
  <c r="D244" i="2"/>
  <c r="C244" i="2"/>
  <c r="E243" i="2"/>
  <c r="D243" i="2"/>
  <c r="C243" i="2"/>
  <c r="E242" i="2"/>
  <c r="D242" i="2"/>
  <c r="C242" i="2"/>
  <c r="E241" i="2"/>
  <c r="D241" i="2"/>
  <c r="C241" i="2"/>
  <c r="E240" i="2"/>
  <c r="D240" i="2"/>
  <c r="C240" i="2"/>
  <c r="E239" i="2"/>
  <c r="D239" i="2"/>
  <c r="C239" i="2"/>
  <c r="E238" i="2"/>
  <c r="D238" i="2"/>
  <c r="C238" i="2"/>
  <c r="E237" i="2"/>
  <c r="D237" i="2"/>
  <c r="C237" i="2"/>
  <c r="E236" i="2"/>
  <c r="D236" i="2"/>
  <c r="C236" i="2"/>
  <c r="E235" i="2"/>
  <c r="D235" i="2"/>
  <c r="C235" i="2"/>
  <c r="E234" i="2"/>
  <c r="D234" i="2"/>
  <c r="C234" i="2"/>
  <c r="E233" i="2"/>
  <c r="D233" i="2"/>
  <c r="C233" i="2"/>
  <c r="E232" i="2"/>
  <c r="D232" i="2"/>
  <c r="C232" i="2"/>
  <c r="E231" i="2"/>
  <c r="D231" i="2"/>
  <c r="C231" i="2"/>
  <c r="E230" i="2"/>
  <c r="D230" i="2"/>
  <c r="C230" i="2"/>
  <c r="E229" i="2"/>
  <c r="D229" i="2"/>
  <c r="C229" i="2"/>
  <c r="E228" i="2"/>
  <c r="D228" i="2"/>
  <c r="C228" i="2"/>
  <c r="E227" i="2"/>
  <c r="D227" i="2"/>
  <c r="C227" i="2"/>
  <c r="E226" i="2"/>
  <c r="D226" i="2"/>
  <c r="C226" i="2"/>
  <c r="E225" i="2"/>
  <c r="D225" i="2"/>
  <c r="C225" i="2"/>
  <c r="E224" i="2"/>
  <c r="D224" i="2"/>
  <c r="C224" i="2"/>
  <c r="E223" i="2"/>
  <c r="D223" i="2"/>
  <c r="C223" i="2"/>
  <c r="E222" i="2"/>
  <c r="D222" i="2"/>
  <c r="C222" i="2"/>
  <c r="E221" i="2"/>
  <c r="D221" i="2"/>
  <c r="C221" i="2"/>
  <c r="E220" i="2"/>
  <c r="D220" i="2"/>
  <c r="C220" i="2"/>
  <c r="E219" i="2"/>
  <c r="D219" i="2"/>
  <c r="C219" i="2"/>
  <c r="E218" i="2"/>
  <c r="D218" i="2"/>
  <c r="C218" i="2"/>
  <c r="E217" i="2"/>
  <c r="D217" i="2"/>
  <c r="C217" i="2"/>
  <c r="E216" i="2"/>
  <c r="D216" i="2"/>
  <c r="C216" i="2"/>
  <c r="E215" i="2"/>
  <c r="D215" i="2"/>
  <c r="C215" i="2"/>
  <c r="E214" i="2"/>
  <c r="D214" i="2"/>
  <c r="C214" i="2"/>
  <c r="E213" i="2"/>
  <c r="D213" i="2"/>
  <c r="C213" i="2"/>
  <c r="E212" i="2"/>
  <c r="D212" i="2"/>
  <c r="C212" i="2"/>
  <c r="E211" i="2"/>
  <c r="D211" i="2"/>
  <c r="C211" i="2"/>
  <c r="E210" i="2"/>
  <c r="D210" i="2"/>
  <c r="C210" i="2"/>
  <c r="E209" i="2"/>
  <c r="D209" i="2"/>
  <c r="C209" i="2"/>
  <c r="E208" i="2"/>
  <c r="D208" i="2"/>
  <c r="C208" i="2"/>
  <c r="E207" i="2"/>
  <c r="D207" i="2"/>
  <c r="C207" i="2"/>
  <c r="E206" i="2"/>
  <c r="D206" i="2"/>
  <c r="C206" i="2"/>
  <c r="E205" i="2"/>
  <c r="D205" i="2"/>
  <c r="C205" i="2"/>
  <c r="E204" i="2"/>
  <c r="D204" i="2"/>
  <c r="C204" i="2"/>
  <c r="E203" i="2"/>
  <c r="D203" i="2"/>
  <c r="C203" i="2"/>
  <c r="E202" i="2"/>
  <c r="D202" i="2"/>
  <c r="C202" i="2"/>
  <c r="E201" i="2"/>
  <c r="D201" i="2"/>
  <c r="C201" i="2"/>
  <c r="E200" i="2"/>
  <c r="D200" i="2"/>
  <c r="C200" i="2"/>
  <c r="E199" i="2"/>
  <c r="D199" i="2"/>
  <c r="C199" i="2"/>
  <c r="E198" i="2"/>
  <c r="D198" i="2"/>
  <c r="C198" i="2"/>
  <c r="E197" i="2"/>
  <c r="D197" i="2"/>
  <c r="C197" i="2"/>
  <c r="E196" i="2"/>
  <c r="D196" i="2"/>
  <c r="C196" i="2"/>
  <c r="E195" i="2"/>
  <c r="D195" i="2"/>
  <c r="C195" i="2"/>
  <c r="E194" i="2"/>
  <c r="D194" i="2"/>
  <c r="C194" i="2"/>
  <c r="E193" i="2"/>
  <c r="D193" i="2"/>
  <c r="C193" i="2"/>
  <c r="E192" i="2"/>
  <c r="D192" i="2"/>
  <c r="C192" i="2"/>
  <c r="E191" i="2"/>
  <c r="D191" i="2"/>
  <c r="C191" i="2"/>
  <c r="E190" i="2"/>
  <c r="D190" i="2"/>
  <c r="C190" i="2"/>
  <c r="E189" i="2"/>
  <c r="D189" i="2"/>
  <c r="C189" i="2"/>
  <c r="E188" i="2"/>
  <c r="D188" i="2"/>
  <c r="C188" i="2"/>
  <c r="E187" i="2"/>
  <c r="D187" i="2"/>
  <c r="C187" i="2"/>
  <c r="E186" i="2"/>
  <c r="D186" i="2"/>
  <c r="C186" i="2"/>
  <c r="E185" i="2"/>
  <c r="D185" i="2"/>
  <c r="C185" i="2"/>
  <c r="E184" i="2"/>
  <c r="D184" i="2"/>
  <c r="C184" i="2"/>
  <c r="E183" i="2"/>
  <c r="D183" i="2"/>
  <c r="C183" i="2"/>
  <c r="E182" i="2"/>
  <c r="D182" i="2"/>
  <c r="C182" i="2"/>
  <c r="E181" i="2"/>
  <c r="D181" i="2"/>
  <c r="C181" i="2"/>
  <c r="E180" i="2"/>
  <c r="D180" i="2"/>
  <c r="C180" i="2"/>
  <c r="E179" i="2"/>
  <c r="D179" i="2"/>
  <c r="C179" i="2"/>
  <c r="E178" i="2"/>
  <c r="D178" i="2"/>
  <c r="C178" i="2"/>
  <c r="E177" i="2"/>
  <c r="D177" i="2"/>
  <c r="C177" i="2"/>
  <c r="E176" i="2"/>
  <c r="D176" i="2"/>
  <c r="C176" i="2"/>
  <c r="E175" i="2"/>
  <c r="D175" i="2"/>
  <c r="C175" i="2"/>
  <c r="E174" i="2"/>
  <c r="D174" i="2"/>
  <c r="C174" i="2"/>
  <c r="E173" i="2"/>
  <c r="D173" i="2"/>
  <c r="C173" i="2"/>
  <c r="E172" i="2"/>
  <c r="D172" i="2"/>
  <c r="C172" i="2"/>
  <c r="E171" i="2"/>
  <c r="D171" i="2"/>
  <c r="C171" i="2"/>
  <c r="E170" i="2"/>
  <c r="D170" i="2"/>
  <c r="C170" i="2"/>
  <c r="E169" i="2"/>
  <c r="D169" i="2"/>
  <c r="C169" i="2"/>
  <c r="E168" i="2"/>
  <c r="D168" i="2"/>
  <c r="C168" i="2"/>
  <c r="E167" i="2"/>
  <c r="D167" i="2"/>
  <c r="C167" i="2"/>
  <c r="E166" i="2"/>
  <c r="D166" i="2"/>
  <c r="C166" i="2"/>
  <c r="E165" i="2"/>
  <c r="D165" i="2"/>
  <c r="C165" i="2"/>
  <c r="E164" i="2"/>
  <c r="D164" i="2"/>
  <c r="C164" i="2"/>
  <c r="E163" i="2"/>
  <c r="D163" i="2"/>
  <c r="C163" i="2"/>
  <c r="E162" i="2"/>
  <c r="D162" i="2"/>
  <c r="C162" i="2"/>
  <c r="E161" i="2"/>
  <c r="D161" i="2"/>
  <c r="C161" i="2"/>
  <c r="E160" i="2"/>
  <c r="D160" i="2"/>
  <c r="C160" i="2"/>
  <c r="E159" i="2"/>
  <c r="D159" i="2"/>
  <c r="C159" i="2"/>
  <c r="E158" i="2"/>
  <c r="D158" i="2"/>
  <c r="C158" i="2"/>
  <c r="E157" i="2"/>
  <c r="D157" i="2"/>
  <c r="C157" i="2"/>
  <c r="E156" i="2"/>
  <c r="D156" i="2"/>
  <c r="C156" i="2"/>
  <c r="E155" i="2"/>
  <c r="D155" i="2"/>
  <c r="C155" i="2"/>
  <c r="E154" i="2"/>
  <c r="D154" i="2"/>
  <c r="C154" i="2"/>
  <c r="E153" i="2"/>
  <c r="D153" i="2"/>
  <c r="C153" i="2"/>
  <c r="E152" i="2"/>
  <c r="D152" i="2"/>
  <c r="C152" i="2"/>
  <c r="E151" i="2"/>
  <c r="D151" i="2"/>
  <c r="C151" i="2"/>
  <c r="E150" i="2"/>
  <c r="D150" i="2"/>
  <c r="C150" i="2"/>
  <c r="E149" i="2"/>
  <c r="D149" i="2"/>
  <c r="C149" i="2"/>
  <c r="B149" i="2"/>
  <c r="A149" i="2"/>
  <c r="E148" i="2"/>
  <c r="D148" i="2"/>
  <c r="C148" i="2"/>
  <c r="B148" i="2"/>
  <c r="A148" i="2"/>
  <c r="E147" i="2"/>
  <c r="D147" i="2"/>
  <c r="C147" i="2"/>
  <c r="B147" i="2"/>
  <c r="A147" i="2"/>
  <c r="E146" i="2"/>
  <c r="D146" i="2"/>
  <c r="C146" i="2"/>
  <c r="B146" i="2"/>
  <c r="A146" i="2"/>
  <c r="E145" i="2"/>
  <c r="D145" i="2"/>
  <c r="C145" i="2"/>
  <c r="B145" i="2"/>
  <c r="A145" i="2"/>
  <c r="E144" i="2"/>
  <c r="D144" i="2"/>
  <c r="C144" i="2"/>
  <c r="B144" i="2"/>
  <c r="A144" i="2"/>
  <c r="E143" i="2"/>
  <c r="D143" i="2"/>
  <c r="C143" i="2"/>
  <c r="B143" i="2"/>
  <c r="A143" i="2"/>
  <c r="E142" i="2"/>
  <c r="D142" i="2"/>
  <c r="C142" i="2"/>
  <c r="B142" i="2"/>
  <c r="A142" i="2"/>
  <c r="E141" i="2"/>
  <c r="D141" i="2"/>
  <c r="C141" i="2"/>
  <c r="B141" i="2"/>
  <c r="A141" i="2"/>
  <c r="E140" i="2"/>
  <c r="D140" i="2"/>
  <c r="C140" i="2"/>
  <c r="B140" i="2"/>
  <c r="A140" i="2"/>
  <c r="E139" i="2"/>
  <c r="D139" i="2"/>
  <c r="C139" i="2"/>
  <c r="B139" i="2"/>
  <c r="A139" i="2"/>
  <c r="E138" i="2"/>
  <c r="D138" i="2"/>
  <c r="C138" i="2"/>
  <c r="B138" i="2"/>
  <c r="A138" i="2"/>
  <c r="E137" i="2"/>
  <c r="D137" i="2"/>
  <c r="C137" i="2"/>
  <c r="B137" i="2"/>
  <c r="A137" i="2"/>
  <c r="E136" i="2"/>
  <c r="D136" i="2"/>
  <c r="C136" i="2"/>
  <c r="B136" i="2"/>
  <c r="A136" i="2"/>
  <c r="E135" i="2"/>
  <c r="D135" i="2"/>
  <c r="C135" i="2"/>
  <c r="B135" i="2"/>
  <c r="A135" i="2"/>
  <c r="E134" i="2"/>
  <c r="D134" i="2"/>
  <c r="C134" i="2"/>
  <c r="B134" i="2"/>
  <c r="A134" i="2"/>
  <c r="E133" i="2"/>
  <c r="D133" i="2"/>
  <c r="C133" i="2"/>
  <c r="B133" i="2"/>
  <c r="A133" i="2"/>
  <c r="E132" i="2"/>
  <c r="D132" i="2"/>
  <c r="C132" i="2"/>
  <c r="B132" i="2"/>
  <c r="A132" i="2"/>
  <c r="E131" i="2"/>
  <c r="D131" i="2"/>
  <c r="C131" i="2"/>
  <c r="B131" i="2"/>
  <c r="A131" i="2"/>
  <c r="E130" i="2"/>
  <c r="D130" i="2"/>
  <c r="C130" i="2"/>
  <c r="B130" i="2"/>
  <c r="A130" i="2"/>
  <c r="E129" i="2"/>
  <c r="D129" i="2"/>
  <c r="C129" i="2"/>
  <c r="B129" i="2"/>
  <c r="A129" i="2"/>
  <c r="E128" i="2"/>
  <c r="D128" i="2"/>
  <c r="C128" i="2"/>
  <c r="B128" i="2"/>
  <c r="A128" i="2"/>
  <c r="E127" i="2"/>
  <c r="D127" i="2"/>
  <c r="C127" i="2"/>
  <c r="B127" i="2"/>
  <c r="A127" i="2"/>
  <c r="E126" i="2"/>
  <c r="D126" i="2"/>
  <c r="C126" i="2"/>
  <c r="B126" i="2"/>
  <c r="A126" i="2"/>
  <c r="E125" i="2"/>
  <c r="D125" i="2"/>
  <c r="C125" i="2"/>
  <c r="B125" i="2"/>
  <c r="A125" i="2"/>
  <c r="E124" i="2"/>
  <c r="D124" i="2"/>
  <c r="C124" i="2"/>
  <c r="B124" i="2"/>
  <c r="A124" i="2"/>
  <c r="E123" i="2"/>
  <c r="D123" i="2"/>
  <c r="C123" i="2"/>
  <c r="B123" i="2"/>
  <c r="A123" i="2"/>
  <c r="E122" i="2"/>
  <c r="D122" i="2"/>
  <c r="C122" i="2"/>
  <c r="B122" i="2"/>
  <c r="A122" i="2"/>
  <c r="E121" i="2"/>
  <c r="D121" i="2"/>
  <c r="C121" i="2"/>
  <c r="B121" i="2"/>
  <c r="A121" i="2"/>
  <c r="E120" i="2"/>
  <c r="D120" i="2"/>
  <c r="C120" i="2"/>
  <c r="B120" i="2"/>
  <c r="A120" i="2"/>
  <c r="E119" i="2"/>
  <c r="D119" i="2"/>
  <c r="C119" i="2"/>
  <c r="B119" i="2"/>
  <c r="A119" i="2"/>
  <c r="E118" i="2"/>
  <c r="D118" i="2"/>
  <c r="C118" i="2"/>
  <c r="B118" i="2"/>
  <c r="A118" i="2"/>
  <c r="E117" i="2"/>
  <c r="D117" i="2"/>
  <c r="C117" i="2"/>
  <c r="B117" i="2"/>
  <c r="A117" i="2"/>
  <c r="E116" i="2"/>
  <c r="D116" i="2"/>
  <c r="C116" i="2"/>
  <c r="B116" i="2"/>
  <c r="A116" i="2"/>
  <c r="E115" i="2"/>
  <c r="D115" i="2"/>
  <c r="C115" i="2"/>
  <c r="B115" i="2"/>
  <c r="A115" i="2"/>
  <c r="E114" i="2"/>
  <c r="D114" i="2"/>
  <c r="C114" i="2"/>
  <c r="B114" i="2"/>
  <c r="A114" i="2"/>
  <c r="E113" i="2"/>
  <c r="D113" i="2"/>
  <c r="C113" i="2"/>
  <c r="B113" i="2"/>
  <c r="A113" i="2"/>
  <c r="E112" i="2"/>
  <c r="D112" i="2"/>
  <c r="C112" i="2"/>
  <c r="B112" i="2"/>
  <c r="A112" i="2"/>
  <c r="E111" i="2"/>
  <c r="D111" i="2"/>
  <c r="C111" i="2"/>
  <c r="B111" i="2"/>
  <c r="A111" i="2"/>
  <c r="E110" i="2"/>
  <c r="D110" i="2"/>
  <c r="C110" i="2"/>
  <c r="B110" i="2"/>
  <c r="A110" i="2"/>
  <c r="E109" i="2"/>
  <c r="D109" i="2"/>
  <c r="C109" i="2"/>
  <c r="B109" i="2"/>
  <c r="A109" i="2"/>
  <c r="E108" i="2"/>
  <c r="D108" i="2"/>
  <c r="C108" i="2"/>
  <c r="B108" i="2"/>
  <c r="A108" i="2"/>
  <c r="E107" i="2"/>
  <c r="D107" i="2"/>
  <c r="C107" i="2"/>
  <c r="B107" i="2"/>
  <c r="A107" i="2"/>
  <c r="E106" i="2"/>
  <c r="D106" i="2"/>
  <c r="C106" i="2"/>
  <c r="B106" i="2"/>
  <c r="A106" i="2"/>
  <c r="E105" i="2"/>
  <c r="D105" i="2"/>
  <c r="C105" i="2"/>
  <c r="B105" i="2"/>
  <c r="A105" i="2"/>
  <c r="E104" i="2"/>
  <c r="D104" i="2"/>
  <c r="C104" i="2"/>
  <c r="B104" i="2"/>
  <c r="A104" i="2"/>
  <c r="E103" i="2"/>
  <c r="D103" i="2"/>
  <c r="C103" i="2"/>
  <c r="B103" i="2"/>
  <c r="A103" i="2"/>
  <c r="E102" i="2"/>
  <c r="D102" i="2"/>
  <c r="C102" i="2"/>
  <c r="B102" i="2"/>
  <c r="A102" i="2"/>
  <c r="E101" i="2"/>
  <c r="D101" i="2"/>
  <c r="C101" i="2"/>
  <c r="B101" i="2"/>
  <c r="A101" i="2"/>
  <c r="E100" i="2"/>
  <c r="D100" i="2"/>
  <c r="C100" i="2"/>
  <c r="B100" i="2"/>
  <c r="A100" i="2"/>
  <c r="E99" i="2"/>
  <c r="D99" i="2"/>
  <c r="C99" i="2"/>
  <c r="B99" i="2"/>
  <c r="A99" i="2"/>
  <c r="E98" i="2"/>
  <c r="D98" i="2"/>
  <c r="C98" i="2"/>
  <c r="B98" i="2"/>
  <c r="A98" i="2"/>
  <c r="E97" i="2"/>
  <c r="D97" i="2"/>
  <c r="C97" i="2"/>
  <c r="B97" i="2"/>
  <c r="A97" i="2"/>
  <c r="E96" i="2"/>
  <c r="D96" i="2"/>
  <c r="C96" i="2"/>
  <c r="B96" i="2"/>
  <c r="A96" i="2"/>
  <c r="E95" i="2"/>
  <c r="D95" i="2"/>
  <c r="C95" i="2"/>
  <c r="B95" i="2"/>
  <c r="A95" i="2"/>
  <c r="E94" i="2"/>
  <c r="D94" i="2"/>
  <c r="C94" i="2"/>
  <c r="B94" i="2"/>
  <c r="A94" i="2"/>
  <c r="E93" i="2"/>
  <c r="D93" i="2"/>
  <c r="C93" i="2"/>
  <c r="B93" i="2"/>
  <c r="A93" i="2"/>
  <c r="E92" i="2"/>
  <c r="D92" i="2"/>
  <c r="C92" i="2"/>
  <c r="B92" i="2"/>
  <c r="A92" i="2"/>
  <c r="E91" i="2"/>
  <c r="D91" i="2"/>
  <c r="C91" i="2"/>
  <c r="B91" i="2"/>
  <c r="A91" i="2"/>
  <c r="E90" i="2"/>
  <c r="D90" i="2"/>
  <c r="C90" i="2"/>
  <c r="B90" i="2"/>
  <c r="A90" i="2"/>
  <c r="E89" i="2"/>
  <c r="D89" i="2"/>
  <c r="C89" i="2"/>
  <c r="B89" i="2"/>
  <c r="A89" i="2"/>
  <c r="E88" i="2"/>
  <c r="D88" i="2"/>
  <c r="C88" i="2"/>
  <c r="B88" i="2"/>
  <c r="A88" i="2"/>
  <c r="E87" i="2"/>
  <c r="D87" i="2"/>
  <c r="C87" i="2"/>
  <c r="B87" i="2"/>
  <c r="A87" i="2"/>
  <c r="E86" i="2"/>
  <c r="D86" i="2"/>
  <c r="C86" i="2"/>
  <c r="B86" i="2"/>
  <c r="A86" i="2"/>
  <c r="E85" i="2"/>
  <c r="D85" i="2"/>
  <c r="C85" i="2"/>
  <c r="B85" i="2"/>
  <c r="A85" i="2"/>
  <c r="E84" i="2"/>
  <c r="D84" i="2"/>
  <c r="C84" i="2"/>
  <c r="B84" i="2"/>
  <c r="A84" i="2"/>
  <c r="E83" i="2"/>
  <c r="D83" i="2"/>
  <c r="C83" i="2"/>
  <c r="B83" i="2"/>
  <c r="A83" i="2"/>
  <c r="E82" i="2"/>
  <c r="D82" i="2"/>
  <c r="C82" i="2"/>
  <c r="B82" i="2"/>
  <c r="A82" i="2"/>
  <c r="E81" i="2"/>
  <c r="D81" i="2"/>
  <c r="C81" i="2"/>
  <c r="B81" i="2"/>
  <c r="A81" i="2"/>
  <c r="E80" i="2"/>
  <c r="D80" i="2"/>
  <c r="C80" i="2"/>
  <c r="B80" i="2"/>
  <c r="A80" i="2"/>
  <c r="E79" i="2"/>
  <c r="D79" i="2"/>
  <c r="C79" i="2"/>
  <c r="B79" i="2"/>
  <c r="A79" i="2"/>
  <c r="E78" i="2"/>
  <c r="D78" i="2"/>
  <c r="C78" i="2"/>
  <c r="B78" i="2"/>
  <c r="A78" i="2"/>
  <c r="E77" i="2"/>
  <c r="D77" i="2"/>
  <c r="C77" i="2"/>
  <c r="B77" i="2"/>
  <c r="A77" i="2"/>
  <c r="E76" i="2"/>
  <c r="D76" i="2"/>
  <c r="C76" i="2"/>
  <c r="B76" i="2"/>
  <c r="A76" i="2"/>
  <c r="E75" i="2"/>
  <c r="D75" i="2"/>
  <c r="C75" i="2"/>
  <c r="B75" i="2"/>
  <c r="A75" i="2"/>
  <c r="E74" i="2"/>
  <c r="D74" i="2"/>
  <c r="C74" i="2"/>
  <c r="B74" i="2"/>
  <c r="A74" i="2"/>
  <c r="E73" i="2"/>
  <c r="D73" i="2"/>
  <c r="C73" i="2"/>
  <c r="B73" i="2"/>
  <c r="A73" i="2"/>
  <c r="E72" i="2"/>
  <c r="D72" i="2"/>
  <c r="C72" i="2"/>
  <c r="B72" i="2"/>
  <c r="A72" i="2"/>
  <c r="E71" i="2"/>
  <c r="D71" i="2"/>
  <c r="C71" i="2"/>
  <c r="B71" i="2"/>
  <c r="A71" i="2"/>
  <c r="E70" i="2"/>
  <c r="D70" i="2"/>
  <c r="C70" i="2"/>
  <c r="B70" i="2"/>
  <c r="A70" i="2"/>
  <c r="E69" i="2"/>
  <c r="D69" i="2"/>
  <c r="C69" i="2"/>
  <c r="B69" i="2"/>
  <c r="A69" i="2"/>
  <c r="E68" i="2"/>
  <c r="D68" i="2"/>
  <c r="C68" i="2"/>
  <c r="B68" i="2"/>
  <c r="A68" i="2"/>
  <c r="E67" i="2"/>
  <c r="D67" i="2"/>
  <c r="C67" i="2"/>
  <c r="B67" i="2"/>
  <c r="A67" i="2"/>
  <c r="E66" i="2"/>
  <c r="D66" i="2"/>
  <c r="C66" i="2"/>
  <c r="B66" i="2"/>
  <c r="A66" i="2"/>
  <c r="E65" i="2"/>
  <c r="D65" i="2"/>
  <c r="C65" i="2"/>
  <c r="B65" i="2"/>
  <c r="A65" i="2"/>
  <c r="E64" i="2"/>
  <c r="D64" i="2"/>
  <c r="C64" i="2"/>
  <c r="B64" i="2"/>
  <c r="A64" i="2"/>
  <c r="E63" i="2"/>
  <c r="D63" i="2"/>
  <c r="C63" i="2"/>
  <c r="B63" i="2"/>
  <c r="A63" i="2"/>
  <c r="E62" i="2"/>
  <c r="D62" i="2"/>
  <c r="C62" i="2"/>
  <c r="B62" i="2"/>
  <c r="A62" i="2"/>
  <c r="E61" i="2"/>
  <c r="D61" i="2"/>
  <c r="C61" i="2"/>
  <c r="B61" i="2"/>
  <c r="A61" i="2"/>
  <c r="E60" i="2"/>
  <c r="D60" i="2"/>
  <c r="C60" i="2"/>
  <c r="B60" i="2"/>
  <c r="A60" i="2"/>
  <c r="E59" i="2"/>
  <c r="D59" i="2"/>
  <c r="C59" i="2"/>
  <c r="B59" i="2"/>
  <c r="A59" i="2"/>
  <c r="E58" i="2"/>
  <c r="D58" i="2"/>
  <c r="C58" i="2"/>
  <c r="B58" i="2"/>
  <c r="A58" i="2"/>
  <c r="E57" i="2"/>
  <c r="D57" i="2"/>
  <c r="C57" i="2"/>
  <c r="B57" i="2"/>
  <c r="A57" i="2"/>
  <c r="E56" i="2"/>
  <c r="D56" i="2"/>
  <c r="C56" i="2"/>
  <c r="B56" i="2"/>
  <c r="A56" i="2"/>
  <c r="E55" i="2"/>
  <c r="D55" i="2"/>
  <c r="C55" i="2"/>
  <c r="B55" i="2"/>
  <c r="A55" i="2"/>
  <c r="E54" i="2"/>
  <c r="D54" i="2"/>
  <c r="C54" i="2"/>
  <c r="B54" i="2"/>
  <c r="A54" i="2"/>
  <c r="E53" i="2"/>
  <c r="D53" i="2"/>
  <c r="C53" i="2"/>
  <c r="B53" i="2"/>
  <c r="A53" i="2"/>
  <c r="E52" i="2"/>
  <c r="D52" i="2"/>
  <c r="C52" i="2"/>
  <c r="B52" i="2"/>
  <c r="A52" i="2"/>
  <c r="E51" i="2"/>
  <c r="D51" i="2"/>
  <c r="C51" i="2"/>
  <c r="B51" i="2"/>
  <c r="A51" i="2"/>
  <c r="E50" i="2"/>
  <c r="D50" i="2"/>
  <c r="C50" i="2"/>
  <c r="B50" i="2"/>
  <c r="A50" i="2"/>
  <c r="E49" i="2"/>
  <c r="D49" i="2"/>
  <c r="C49" i="2"/>
  <c r="B49" i="2"/>
  <c r="A49" i="2"/>
  <c r="E48" i="2"/>
  <c r="D48" i="2"/>
  <c r="C48" i="2"/>
  <c r="B48" i="2"/>
  <c r="A48" i="2"/>
  <c r="E47" i="2"/>
  <c r="D47" i="2"/>
  <c r="C47" i="2"/>
  <c r="B47" i="2"/>
  <c r="A47" i="2"/>
  <c r="E46" i="2"/>
  <c r="D46" i="2"/>
  <c r="C46" i="2"/>
  <c r="B46" i="2"/>
  <c r="A46" i="2"/>
  <c r="E45" i="2"/>
  <c r="D45" i="2"/>
  <c r="C45" i="2"/>
  <c r="B45" i="2"/>
  <c r="A45" i="2"/>
  <c r="E44" i="2"/>
  <c r="D44" i="2"/>
  <c r="C44" i="2"/>
  <c r="B44" i="2"/>
  <c r="A44" i="2"/>
  <c r="E43" i="2"/>
  <c r="D43" i="2"/>
  <c r="C43" i="2"/>
  <c r="B43" i="2"/>
  <c r="A43" i="2"/>
  <c r="E42" i="2"/>
  <c r="D42" i="2"/>
  <c r="C42" i="2"/>
  <c r="B42" i="2"/>
  <c r="A42" i="2"/>
  <c r="E41" i="2"/>
  <c r="D41" i="2"/>
  <c r="C41" i="2"/>
  <c r="B41" i="2"/>
  <c r="A41" i="2"/>
  <c r="E40" i="2"/>
  <c r="D40" i="2"/>
  <c r="C40" i="2"/>
  <c r="B40" i="2"/>
  <c r="A40" i="2"/>
  <c r="E39" i="2"/>
  <c r="D39" i="2"/>
  <c r="C39" i="2"/>
  <c r="B39" i="2"/>
  <c r="A39" i="2"/>
  <c r="E38" i="2"/>
  <c r="D38" i="2"/>
  <c r="C38" i="2"/>
  <c r="B38" i="2"/>
  <c r="A38" i="2"/>
  <c r="E37" i="2"/>
  <c r="D37" i="2"/>
  <c r="C37" i="2"/>
  <c r="B37" i="2"/>
  <c r="A37" i="2"/>
  <c r="E36" i="2"/>
  <c r="D36" i="2"/>
  <c r="C36" i="2"/>
  <c r="B36" i="2"/>
  <c r="A36" i="2"/>
  <c r="E35" i="2"/>
  <c r="D35" i="2"/>
  <c r="C35" i="2"/>
  <c r="B35" i="2"/>
  <c r="A35" i="2"/>
  <c r="E34" i="2"/>
  <c r="D34" i="2"/>
  <c r="C34" i="2"/>
  <c r="B34" i="2"/>
  <c r="A34" i="2"/>
  <c r="E33" i="2"/>
  <c r="D33" i="2"/>
  <c r="C33" i="2"/>
  <c r="B33" i="2"/>
  <c r="A33" i="2"/>
  <c r="E32" i="2"/>
  <c r="D32" i="2"/>
  <c r="C32" i="2"/>
  <c r="B32" i="2"/>
  <c r="A32" i="2"/>
  <c r="E31" i="2"/>
  <c r="D31" i="2"/>
  <c r="C31" i="2"/>
  <c r="B31" i="2"/>
  <c r="A31" i="2"/>
  <c r="E30" i="2"/>
  <c r="D30" i="2"/>
  <c r="C30" i="2"/>
  <c r="B30" i="2"/>
  <c r="A30" i="2"/>
  <c r="E29" i="2"/>
  <c r="D29" i="2"/>
  <c r="C29" i="2"/>
  <c r="B29" i="2"/>
  <c r="A29" i="2"/>
  <c r="E28" i="2"/>
  <c r="D28" i="2"/>
  <c r="C28" i="2"/>
  <c r="B28" i="2"/>
  <c r="A28" i="2"/>
  <c r="E27" i="2"/>
  <c r="D27" i="2"/>
  <c r="C27" i="2"/>
  <c r="B27" i="2"/>
  <c r="A27" i="2"/>
  <c r="E26" i="2"/>
  <c r="D26" i="2"/>
  <c r="C26" i="2"/>
  <c r="B26" i="2"/>
  <c r="A26" i="2"/>
  <c r="E25" i="2"/>
  <c r="D25" i="2"/>
  <c r="C25" i="2"/>
  <c r="B25" i="2"/>
  <c r="A25" i="2"/>
  <c r="E24" i="2"/>
  <c r="D24" i="2"/>
  <c r="C24" i="2"/>
  <c r="B24" i="2"/>
  <c r="A24" i="2"/>
  <c r="E23" i="2"/>
  <c r="D23" i="2"/>
  <c r="C23" i="2"/>
  <c r="B23" i="2"/>
  <c r="A23" i="2"/>
  <c r="E22" i="2"/>
  <c r="D22" i="2"/>
  <c r="C22" i="2"/>
  <c r="B22" i="2"/>
  <c r="A22" i="2"/>
  <c r="E21" i="2"/>
  <c r="D21" i="2"/>
  <c r="C21" i="2"/>
  <c r="B21" i="2"/>
  <c r="A21" i="2"/>
  <c r="E20" i="2"/>
  <c r="D20" i="2"/>
  <c r="C20" i="2"/>
  <c r="B20" i="2"/>
  <c r="A20" i="2"/>
  <c r="E19" i="2"/>
  <c r="D19" i="2"/>
  <c r="C19" i="2"/>
  <c r="B19" i="2"/>
  <c r="A19" i="2"/>
  <c r="E18" i="2"/>
  <c r="D18" i="2"/>
  <c r="C18" i="2"/>
  <c r="B18" i="2"/>
  <c r="A18" i="2"/>
  <c r="E17" i="2"/>
  <c r="D17" i="2"/>
  <c r="C17" i="2"/>
  <c r="B17" i="2"/>
  <c r="A17" i="2"/>
  <c r="E16" i="2"/>
  <c r="D16" i="2"/>
  <c r="C16" i="2"/>
  <c r="B16" i="2"/>
  <c r="A16" i="2"/>
  <c r="E15" i="2"/>
  <c r="D15" i="2"/>
  <c r="C15" i="2"/>
  <c r="B15" i="2"/>
  <c r="A15" i="2"/>
  <c r="E14" i="2"/>
  <c r="D14" i="2"/>
  <c r="C14" i="2"/>
  <c r="B14" i="2"/>
  <c r="A14" i="2"/>
  <c r="E13" i="2"/>
  <c r="D13" i="2"/>
  <c r="C13" i="2"/>
  <c r="B13" i="2"/>
  <c r="A13" i="2"/>
  <c r="E12" i="2"/>
  <c r="D12" i="2"/>
  <c r="C12" i="2"/>
  <c r="B12" i="2"/>
  <c r="A12" i="2"/>
  <c r="E11" i="2"/>
  <c r="D11" i="2"/>
  <c r="C11" i="2"/>
  <c r="B11" i="2"/>
  <c r="A11" i="2"/>
  <c r="E10" i="2"/>
  <c r="D10" i="2"/>
  <c r="C10" i="2"/>
  <c r="B10" i="2"/>
  <c r="A10" i="2"/>
  <c r="E9" i="2"/>
  <c r="D9" i="2"/>
  <c r="C9" i="2"/>
  <c r="B9" i="2"/>
  <c r="A9" i="2"/>
  <c r="E8" i="2"/>
  <c r="D8" i="2"/>
  <c r="C8" i="2"/>
  <c r="B8" i="2"/>
  <c r="A8" i="2"/>
  <c r="E7" i="2"/>
  <c r="D7" i="2"/>
  <c r="C7" i="2"/>
  <c r="B7" i="2"/>
  <c r="A7" i="2"/>
  <c r="E6" i="2"/>
  <c r="D6" i="2"/>
  <c r="C6" i="2"/>
  <c r="B6" i="2"/>
  <c r="A6" i="2"/>
  <c r="G5" i="2"/>
  <c r="E5" i="2"/>
  <c r="D5" i="2"/>
  <c r="C5" i="2"/>
  <c r="B5" i="2"/>
  <c r="A5" i="2"/>
  <c r="E4" i="2"/>
  <c r="D4" i="2"/>
  <c r="C4" i="2"/>
  <c r="B4" i="2"/>
  <c r="A4" i="2"/>
  <c r="E3" i="2"/>
  <c r="D3" i="2"/>
  <c r="C3" i="2"/>
  <c r="B3" i="2"/>
  <c r="A3" i="2"/>
  <c r="G2" i="2"/>
  <c r="E2" i="2"/>
  <c r="I13" i="2" s="1"/>
  <c r="D2" i="2"/>
  <c r="C2" i="2"/>
  <c r="B2" i="2"/>
  <c r="A2" i="2"/>
</calcChain>
</file>

<file path=xl/sharedStrings.xml><?xml version="1.0" encoding="utf-8"?>
<sst xmlns="http://schemas.openxmlformats.org/spreadsheetml/2006/main" count="9" uniqueCount="9">
  <si>
    <t>CPU Timestamps</t>
  </si>
  <si>
    <t>CPU VALUES (%)</t>
  </si>
  <si>
    <t>MEM Timestamps</t>
  </si>
  <si>
    <t>MEM VALUES (KB)</t>
  </si>
  <si>
    <t>AVERAGE: 250(148x)</t>
  </si>
  <si>
    <t>AVERAGE: 114(325x)</t>
  </si>
  <si>
    <t>begin</t>
  </si>
  <si>
    <t>max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</si>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</sst>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indexed="64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 applyBorder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CPU Usage (%)</c:v>
          </c:tx>
          <c:cat>
            <c:numRef>
              <c:f>Sheet1!$A$2:$A$149</c:f>
              <c:numCache>
                <c:formatCode>General</c:formatCode>
                <c:ptCount val="148"/>
                <c:pt idx="0">
                  <c:v>2216</c:v>
                </c:pt>
                <c:pt idx="1">
                  <c:v>2490</c:v>
                </c:pt>
                <c:pt idx="2">
                  <c:v>2742</c:v>
                </c:pt>
                <c:pt idx="3">
                  <c:v>2986</c:v>
                </c:pt>
                <c:pt idx="4">
                  <c:v>3256</c:v>
                </c:pt>
                <c:pt idx="5">
                  <c:v>3523</c:v>
                </c:pt>
                <c:pt idx="6">
                  <c:v>3782</c:v>
                </c:pt>
                <c:pt idx="7">
                  <c:v>4039</c:v>
                </c:pt>
                <c:pt idx="8">
                  <c:v>4295</c:v>
                </c:pt>
                <c:pt idx="9">
                  <c:v>4549</c:v>
                </c:pt>
                <c:pt idx="10">
                  <c:v>4797</c:v>
                </c:pt>
                <c:pt idx="11">
                  <c:v>5053</c:v>
                </c:pt>
                <c:pt idx="12">
                  <c:v>5305</c:v>
                </c:pt>
                <c:pt idx="13">
                  <c:v>5556</c:v>
                </c:pt>
                <c:pt idx="14">
                  <c:v>5811</c:v>
                </c:pt>
                <c:pt idx="15">
                  <c:v>6064</c:v>
                </c:pt>
                <c:pt idx="16">
                  <c:v>6317</c:v>
                </c:pt>
                <c:pt idx="17">
                  <c:v>6579</c:v>
                </c:pt>
                <c:pt idx="18">
                  <c:v>6850</c:v>
                </c:pt>
                <c:pt idx="19">
                  <c:v>7113</c:v>
                </c:pt>
                <c:pt idx="20">
                  <c:v>7375</c:v>
                </c:pt>
                <c:pt idx="21">
                  <c:v>7638</c:v>
                </c:pt>
                <c:pt idx="22">
                  <c:v>7880</c:v>
                </c:pt>
                <c:pt idx="23">
                  <c:v>8123</c:v>
                </c:pt>
                <c:pt idx="24">
                  <c:v>8378</c:v>
                </c:pt>
                <c:pt idx="25">
                  <c:v>8635</c:v>
                </c:pt>
                <c:pt idx="26">
                  <c:v>8882</c:v>
                </c:pt>
                <c:pt idx="27">
                  <c:v>9132</c:v>
                </c:pt>
                <c:pt idx="28">
                  <c:v>9395</c:v>
                </c:pt>
                <c:pt idx="29">
                  <c:v>9637</c:v>
                </c:pt>
                <c:pt idx="30">
                  <c:v>9881</c:v>
                </c:pt>
                <c:pt idx="31">
                  <c:v>10126</c:v>
                </c:pt>
                <c:pt idx="32">
                  <c:v>10384</c:v>
                </c:pt>
                <c:pt idx="33">
                  <c:v>10651</c:v>
                </c:pt>
                <c:pt idx="34">
                  <c:v>10915</c:v>
                </c:pt>
                <c:pt idx="35">
                  <c:v>11164</c:v>
                </c:pt>
                <c:pt idx="36">
                  <c:v>11407</c:v>
                </c:pt>
                <c:pt idx="37">
                  <c:v>11667</c:v>
                </c:pt>
                <c:pt idx="38">
                  <c:v>11930</c:v>
                </c:pt>
                <c:pt idx="39">
                  <c:v>12209</c:v>
                </c:pt>
                <c:pt idx="40">
                  <c:v>12451</c:v>
                </c:pt>
                <c:pt idx="41">
                  <c:v>12693</c:v>
                </c:pt>
                <c:pt idx="42">
                  <c:v>12934</c:v>
                </c:pt>
                <c:pt idx="43">
                  <c:v>13197</c:v>
                </c:pt>
                <c:pt idx="44">
                  <c:v>13432</c:v>
                </c:pt>
                <c:pt idx="45">
                  <c:v>13690</c:v>
                </c:pt>
                <c:pt idx="46">
                  <c:v>13932</c:v>
                </c:pt>
                <c:pt idx="47">
                  <c:v>14189</c:v>
                </c:pt>
                <c:pt idx="48">
                  <c:v>14445</c:v>
                </c:pt>
                <c:pt idx="49">
                  <c:v>14689</c:v>
                </c:pt>
                <c:pt idx="50">
                  <c:v>14936</c:v>
                </c:pt>
                <c:pt idx="51">
                  <c:v>15176</c:v>
                </c:pt>
                <c:pt idx="52">
                  <c:v>15419</c:v>
                </c:pt>
                <c:pt idx="53">
                  <c:v>15671</c:v>
                </c:pt>
                <c:pt idx="54">
                  <c:v>15923</c:v>
                </c:pt>
                <c:pt idx="55">
                  <c:v>16175</c:v>
                </c:pt>
                <c:pt idx="56">
                  <c:v>16430</c:v>
                </c:pt>
                <c:pt idx="57">
                  <c:v>16674</c:v>
                </c:pt>
                <c:pt idx="58">
                  <c:v>16930</c:v>
                </c:pt>
                <c:pt idx="59">
                  <c:v>17196</c:v>
                </c:pt>
                <c:pt idx="60">
                  <c:v>17453</c:v>
                </c:pt>
                <c:pt idx="61">
                  <c:v>17697</c:v>
                </c:pt>
                <c:pt idx="62">
                  <c:v>17949</c:v>
                </c:pt>
                <c:pt idx="63">
                  <c:v>18187</c:v>
                </c:pt>
                <c:pt idx="64">
                  <c:v>18442</c:v>
                </c:pt>
                <c:pt idx="65">
                  <c:v>18682</c:v>
                </c:pt>
                <c:pt idx="66">
                  <c:v>18957</c:v>
                </c:pt>
                <c:pt idx="67">
                  <c:v>19228</c:v>
                </c:pt>
                <c:pt idx="68">
                  <c:v>19472</c:v>
                </c:pt>
                <c:pt idx="69">
                  <c:v>19722</c:v>
                </c:pt>
                <c:pt idx="70">
                  <c:v>19970</c:v>
                </c:pt>
                <c:pt idx="71">
                  <c:v>20220</c:v>
                </c:pt>
                <c:pt idx="72">
                  <c:v>20466</c:v>
                </c:pt>
                <c:pt idx="73">
                  <c:v>20718</c:v>
                </c:pt>
                <c:pt idx="74">
                  <c:v>20957</c:v>
                </c:pt>
                <c:pt idx="75">
                  <c:v>21202</c:v>
                </c:pt>
                <c:pt idx="76">
                  <c:v>21444</c:v>
                </c:pt>
                <c:pt idx="77">
                  <c:v>21695</c:v>
                </c:pt>
                <c:pt idx="78">
                  <c:v>21947</c:v>
                </c:pt>
                <c:pt idx="79">
                  <c:v>22193</c:v>
                </c:pt>
                <c:pt idx="80">
                  <c:v>22435</c:v>
                </c:pt>
                <c:pt idx="81">
                  <c:v>22677</c:v>
                </c:pt>
                <c:pt idx="82">
                  <c:v>22934</c:v>
                </c:pt>
                <c:pt idx="83">
                  <c:v>23185</c:v>
                </c:pt>
                <c:pt idx="84">
                  <c:v>23427</c:v>
                </c:pt>
                <c:pt idx="85">
                  <c:v>23679</c:v>
                </c:pt>
                <c:pt idx="86">
                  <c:v>23927</c:v>
                </c:pt>
                <c:pt idx="87">
                  <c:v>24180</c:v>
                </c:pt>
                <c:pt idx="88">
                  <c:v>24433</c:v>
                </c:pt>
                <c:pt idx="89">
                  <c:v>24707</c:v>
                </c:pt>
                <c:pt idx="90">
                  <c:v>24948</c:v>
                </c:pt>
                <c:pt idx="91">
                  <c:v>25195</c:v>
                </c:pt>
                <c:pt idx="92">
                  <c:v>25451</c:v>
                </c:pt>
                <c:pt idx="93">
                  <c:v>25698</c:v>
                </c:pt>
                <c:pt idx="94">
                  <c:v>25944</c:v>
                </c:pt>
                <c:pt idx="95">
                  <c:v>26198</c:v>
                </c:pt>
                <c:pt idx="96">
                  <c:v>26438</c:v>
                </c:pt>
                <c:pt idx="97">
                  <c:v>26683</c:v>
                </c:pt>
                <c:pt idx="98">
                  <c:v>26951</c:v>
                </c:pt>
                <c:pt idx="99">
                  <c:v>27200</c:v>
                </c:pt>
                <c:pt idx="100">
                  <c:v>27459</c:v>
                </c:pt>
                <c:pt idx="101">
                  <c:v>27719</c:v>
                </c:pt>
                <c:pt idx="102">
                  <c:v>27969</c:v>
                </c:pt>
                <c:pt idx="103">
                  <c:v>28211</c:v>
                </c:pt>
                <c:pt idx="104">
                  <c:v>28444</c:v>
                </c:pt>
                <c:pt idx="105">
                  <c:v>28697</c:v>
                </c:pt>
                <c:pt idx="106">
                  <c:v>28947</c:v>
                </c:pt>
                <c:pt idx="107">
                  <c:v>29197</c:v>
                </c:pt>
                <c:pt idx="108">
                  <c:v>29432</c:v>
                </c:pt>
                <c:pt idx="109">
                  <c:v>29683</c:v>
                </c:pt>
                <c:pt idx="110">
                  <c:v>29927</c:v>
                </c:pt>
                <c:pt idx="111">
                  <c:v>30208</c:v>
                </c:pt>
                <c:pt idx="112">
                  <c:v>30480</c:v>
                </c:pt>
                <c:pt idx="113">
                  <c:v>30723</c:v>
                </c:pt>
                <c:pt idx="114">
                  <c:v>30966</c:v>
                </c:pt>
                <c:pt idx="115">
                  <c:v>31240</c:v>
                </c:pt>
                <c:pt idx="116">
                  <c:v>31481</c:v>
                </c:pt>
                <c:pt idx="117">
                  <c:v>31764</c:v>
                </c:pt>
                <c:pt idx="118">
                  <c:v>32004</c:v>
                </c:pt>
                <c:pt idx="119">
                  <c:v>32264</c:v>
                </c:pt>
                <c:pt idx="120">
                  <c:v>32529</c:v>
                </c:pt>
                <c:pt idx="121">
                  <c:v>32784</c:v>
                </c:pt>
                <c:pt idx="122">
                  <c:v>33032</c:v>
                </c:pt>
                <c:pt idx="123">
                  <c:v>33283</c:v>
                </c:pt>
                <c:pt idx="124">
                  <c:v>33533</c:v>
                </c:pt>
                <c:pt idx="125">
                  <c:v>33800</c:v>
                </c:pt>
                <c:pt idx="126">
                  <c:v>34045</c:v>
                </c:pt>
                <c:pt idx="127">
                  <c:v>34305</c:v>
                </c:pt>
                <c:pt idx="128">
                  <c:v>34540</c:v>
                </c:pt>
                <c:pt idx="129">
                  <c:v>34789</c:v>
                </c:pt>
                <c:pt idx="130">
                  <c:v>35043</c:v>
                </c:pt>
                <c:pt idx="131">
                  <c:v>35293</c:v>
                </c:pt>
                <c:pt idx="132">
                  <c:v>35534</c:v>
                </c:pt>
                <c:pt idx="133">
                  <c:v>35782</c:v>
                </c:pt>
                <c:pt idx="134">
                  <c:v>36026</c:v>
                </c:pt>
                <c:pt idx="135">
                  <c:v>36267</c:v>
                </c:pt>
                <c:pt idx="136">
                  <c:v>36520</c:v>
                </c:pt>
                <c:pt idx="137">
                  <c:v>36763</c:v>
                </c:pt>
                <c:pt idx="138">
                  <c:v>37002</c:v>
                </c:pt>
                <c:pt idx="139">
                  <c:v>37254</c:v>
                </c:pt>
                <c:pt idx="140">
                  <c:v>37511</c:v>
                </c:pt>
                <c:pt idx="141">
                  <c:v>37765</c:v>
                </c:pt>
                <c:pt idx="142">
                  <c:v>38017</c:v>
                </c:pt>
                <c:pt idx="143">
                  <c:v>38282</c:v>
                </c:pt>
                <c:pt idx="144">
                  <c:v>38533</c:v>
                </c:pt>
                <c:pt idx="145">
                  <c:v>38782</c:v>
                </c:pt>
                <c:pt idx="146">
                  <c:v>39044</c:v>
                </c:pt>
                <c:pt idx="147">
                  <c:v>39297</c:v>
                </c:pt>
              </c:numCache>
            </c:numRef>
          </c:cat>
          <c:val>
            <c:numRef>
              <c:f>Sheet1!$B$2:$B$149</c:f>
              <c:numCache>
                <c:formatCode>General</c:formatCode>
                <c:ptCount val="148"/>
                <c:pt idx="0">
                  <c:v>0</c:v>
                </c:pt>
                <c:pt idx="1">
                  <c:v>20</c:v>
                </c:pt>
                <c:pt idx="2">
                  <c:v>29</c:v>
                </c:pt>
                <c:pt idx="3">
                  <c:v>25</c:v>
                </c:pt>
                <c:pt idx="4">
                  <c:v>33</c:v>
                </c:pt>
                <c:pt idx="5">
                  <c:v>27</c:v>
                </c:pt>
                <c:pt idx="6">
                  <c:v>29</c:v>
                </c:pt>
                <c:pt idx="7">
                  <c:v>20</c:v>
                </c:pt>
                <c:pt idx="8">
                  <c:v>23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9</c:v>
                </c:pt>
                <c:pt idx="13">
                  <c:v>18</c:v>
                </c:pt>
                <c:pt idx="14">
                  <c:v>0</c:v>
                </c:pt>
                <c:pt idx="15">
                  <c:v>0</c:v>
                </c:pt>
                <c:pt idx="16">
                  <c:v>4</c:v>
                </c:pt>
                <c:pt idx="17">
                  <c:v>5</c:v>
                </c:pt>
                <c:pt idx="18">
                  <c:v>23</c:v>
                </c:pt>
                <c:pt idx="19">
                  <c:v>9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4</c:v>
                </c:pt>
                <c:pt idx="31">
                  <c:v>13</c:v>
                </c:pt>
                <c:pt idx="32">
                  <c:v>39</c:v>
                </c:pt>
                <c:pt idx="33">
                  <c:v>30</c:v>
                </c:pt>
                <c:pt idx="34">
                  <c:v>22</c:v>
                </c:pt>
                <c:pt idx="35">
                  <c:v>4</c:v>
                </c:pt>
                <c:pt idx="36">
                  <c:v>0</c:v>
                </c:pt>
                <c:pt idx="37">
                  <c:v>25</c:v>
                </c:pt>
                <c:pt idx="38">
                  <c:v>26</c:v>
                </c:pt>
                <c:pt idx="39">
                  <c:v>24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19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10</c:v>
                </c:pt>
                <c:pt idx="56">
                  <c:v>28</c:v>
                </c:pt>
                <c:pt idx="57">
                  <c:v>28</c:v>
                </c:pt>
                <c:pt idx="58">
                  <c:v>11</c:v>
                </c:pt>
                <c:pt idx="59">
                  <c:v>2</c:v>
                </c:pt>
                <c:pt idx="60">
                  <c:v>0</c:v>
                </c:pt>
                <c:pt idx="61">
                  <c:v>15</c:v>
                </c:pt>
                <c:pt idx="62">
                  <c:v>12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31</c:v>
                </c:pt>
                <c:pt idx="67">
                  <c:v>21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28</c:v>
                </c:pt>
                <c:pt idx="78">
                  <c:v>9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8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3</c:v>
                </c:pt>
                <c:pt idx="88">
                  <c:v>18</c:v>
                </c:pt>
                <c:pt idx="89">
                  <c:v>23</c:v>
                </c:pt>
                <c:pt idx="90">
                  <c:v>0</c:v>
                </c:pt>
                <c:pt idx="91">
                  <c:v>0</c:v>
                </c:pt>
                <c:pt idx="92">
                  <c:v>15</c:v>
                </c:pt>
                <c:pt idx="93">
                  <c:v>8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25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9</c:v>
                </c:pt>
                <c:pt idx="112">
                  <c:v>8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22</c:v>
                </c:pt>
                <c:pt idx="124">
                  <c:v>14</c:v>
                </c:pt>
                <c:pt idx="125">
                  <c:v>18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8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9063984"/>
        <c:axId val="2049058000"/>
      </c:lineChart>
      <c:catAx>
        <c:axId val="2049063984"/>
        <c:scaling>
          <c:orientation val="minMax"/>
        </c:scaling>
        <c:delete val="0"/>
        <c:axPos val="b"/>
        <c:title>
          <c:tx>
            <c:rich>
              <a:bodyPr rot="0" anchor="ctr"/>
              <a:lstStyle/>
              <a:p>
                <a:pPr algn="ctr">
                  <a:defRPr sz="1800" b="1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milliseconds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txPr>
          <a:bodyPr rot="-2700000" anchor="ctr"/>
          <a:lstStyle/>
          <a:p>
            <a:pPr algn="ctr">
              <a:defRPr sz="1800" b="1">
                <a:solidFill>
                  <a:srgbClr val="000000"/>
                </a:solidFill>
                <a:latin typeface="Arial" charset="0"/>
                <a:ea typeface="Arial" charset="0"/>
                <a:cs typeface="Arial" charset="0"/>
              </a:defRPr>
            </a:pPr>
            <a:endParaRPr lang="nl-NL"/>
          </a:p>
        </c:txPr>
        <c:crossAx val="20490580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49058000"/>
        <c:scaling>
          <c:orientation val="minMax"/>
          <c:max val="100"/>
        </c:scaling>
        <c:delete val="0"/>
        <c:axPos val="l"/>
        <c:majorGridlines/>
        <c:title>
          <c:tx>
            <c:rich>
              <a:bodyPr rot="-5400000" anchor="ctr"/>
              <a:lstStyle/>
              <a:p>
                <a:pPr algn="ctr">
                  <a:defRPr sz="1800" b="1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CPU Usage (%)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crossAx val="2049063984"/>
        <c:crosses val="autoZero"/>
        <c:crossBetween val="between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plotVisOnly val="1"/>
    <c:dispBlanksAs val="gap"/>
    <c:showDLblsOverMax val="0"/>
  </c:chart>
  <c:spPr>
    <a:ln w="9525"/>
  </c:spPr>
  <c:txPr>
    <a:bodyPr rot="0" anchor="ctr"/>
    <a:lstStyle/>
    <a:p>
      <a:pPr algn="ctr">
        <a:defRPr sz="1000" b="0">
          <a:solidFill>
            <a:srgbClr val="000000"/>
          </a:solidFill>
          <a:latin typeface="Arial" charset="0"/>
          <a:ea typeface="Arial" charset="0"/>
          <a:cs typeface="Arial" charset="0"/>
        </a:defRPr>
      </a:pPr>
      <a:endParaRPr lang="nl-NL"/>
    </a:p>
  </c:txPr>
  <c:printSettings>
    <c:headerFooter/>
    <c:pageMargins b="1" l="0.75" r="0.75" t="1" header="0.5" footer="0.5"/>
    <c:pageSetup paperSize="9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MEM Usage (KB)</c:v>
          </c:tx>
          <c:cat>
            <c:numRef>
              <c:f>Sheet1!$C$2:$C$326</c:f>
              <c:numCache>
                <c:formatCode>General</c:formatCode>
                <c:ptCount val="325"/>
                <c:pt idx="0">
                  <c:v>2197</c:v>
                </c:pt>
                <c:pt idx="1">
                  <c:v>2390</c:v>
                </c:pt>
                <c:pt idx="2">
                  <c:v>2523</c:v>
                </c:pt>
                <c:pt idx="3">
                  <c:v>2685</c:v>
                </c:pt>
                <c:pt idx="4">
                  <c:v>2792</c:v>
                </c:pt>
                <c:pt idx="5">
                  <c:v>2902</c:v>
                </c:pt>
                <c:pt idx="6">
                  <c:v>3015</c:v>
                </c:pt>
                <c:pt idx="7">
                  <c:v>3110</c:v>
                </c:pt>
                <c:pt idx="8">
                  <c:v>3232</c:v>
                </c:pt>
                <c:pt idx="9">
                  <c:v>3345</c:v>
                </c:pt>
                <c:pt idx="10">
                  <c:v>3455</c:v>
                </c:pt>
                <c:pt idx="11">
                  <c:v>3565</c:v>
                </c:pt>
                <c:pt idx="12">
                  <c:v>3669</c:v>
                </c:pt>
                <c:pt idx="13">
                  <c:v>3775</c:v>
                </c:pt>
                <c:pt idx="14">
                  <c:v>3879</c:v>
                </c:pt>
                <c:pt idx="15">
                  <c:v>3992</c:v>
                </c:pt>
                <c:pt idx="16">
                  <c:v>4161</c:v>
                </c:pt>
                <c:pt idx="17">
                  <c:v>4277</c:v>
                </c:pt>
                <c:pt idx="18">
                  <c:v>4382</c:v>
                </c:pt>
                <c:pt idx="19">
                  <c:v>4490</c:v>
                </c:pt>
                <c:pt idx="20">
                  <c:v>4606</c:v>
                </c:pt>
                <c:pt idx="21">
                  <c:v>4712</c:v>
                </c:pt>
                <c:pt idx="22">
                  <c:v>4821</c:v>
                </c:pt>
                <c:pt idx="23">
                  <c:v>4935</c:v>
                </c:pt>
                <c:pt idx="24">
                  <c:v>5040</c:v>
                </c:pt>
                <c:pt idx="25">
                  <c:v>5157</c:v>
                </c:pt>
                <c:pt idx="26">
                  <c:v>5297</c:v>
                </c:pt>
                <c:pt idx="27">
                  <c:v>5469</c:v>
                </c:pt>
                <c:pt idx="28">
                  <c:v>5592</c:v>
                </c:pt>
                <c:pt idx="29">
                  <c:v>5698</c:v>
                </c:pt>
                <c:pt idx="30">
                  <c:v>5806</c:v>
                </c:pt>
                <c:pt idx="31">
                  <c:v>5909</c:v>
                </c:pt>
                <c:pt idx="32">
                  <c:v>6014</c:v>
                </c:pt>
                <c:pt idx="33">
                  <c:v>6123</c:v>
                </c:pt>
                <c:pt idx="34">
                  <c:v>6226</c:v>
                </c:pt>
                <c:pt idx="35">
                  <c:v>6345</c:v>
                </c:pt>
                <c:pt idx="36">
                  <c:v>6455</c:v>
                </c:pt>
                <c:pt idx="37">
                  <c:v>6576</c:v>
                </c:pt>
                <c:pt idx="38">
                  <c:v>6698</c:v>
                </c:pt>
                <c:pt idx="39">
                  <c:v>6843</c:v>
                </c:pt>
                <c:pt idx="40">
                  <c:v>6956</c:v>
                </c:pt>
                <c:pt idx="41">
                  <c:v>7068</c:v>
                </c:pt>
                <c:pt idx="42">
                  <c:v>7189</c:v>
                </c:pt>
                <c:pt idx="43">
                  <c:v>7292</c:v>
                </c:pt>
                <c:pt idx="44">
                  <c:v>7403</c:v>
                </c:pt>
                <c:pt idx="45">
                  <c:v>7508</c:v>
                </c:pt>
                <c:pt idx="46">
                  <c:v>7613</c:v>
                </c:pt>
                <c:pt idx="47">
                  <c:v>7719</c:v>
                </c:pt>
                <c:pt idx="48">
                  <c:v>7822</c:v>
                </c:pt>
                <c:pt idx="49">
                  <c:v>7940</c:v>
                </c:pt>
                <c:pt idx="50">
                  <c:v>8041</c:v>
                </c:pt>
                <c:pt idx="51">
                  <c:v>8159</c:v>
                </c:pt>
                <c:pt idx="52">
                  <c:v>8263</c:v>
                </c:pt>
                <c:pt idx="53">
                  <c:v>8365</c:v>
                </c:pt>
                <c:pt idx="54">
                  <c:v>8482</c:v>
                </c:pt>
                <c:pt idx="55">
                  <c:v>8598</c:v>
                </c:pt>
                <c:pt idx="56">
                  <c:v>8705</c:v>
                </c:pt>
                <c:pt idx="57">
                  <c:v>8807</c:v>
                </c:pt>
                <c:pt idx="58">
                  <c:v>8919</c:v>
                </c:pt>
                <c:pt idx="59">
                  <c:v>9029</c:v>
                </c:pt>
                <c:pt idx="60">
                  <c:v>9141</c:v>
                </c:pt>
                <c:pt idx="61">
                  <c:v>9244</c:v>
                </c:pt>
                <c:pt idx="62">
                  <c:v>9348</c:v>
                </c:pt>
                <c:pt idx="63">
                  <c:v>9461</c:v>
                </c:pt>
                <c:pt idx="64">
                  <c:v>9565</c:v>
                </c:pt>
                <c:pt idx="65">
                  <c:v>9682</c:v>
                </c:pt>
                <c:pt idx="66">
                  <c:v>9786</c:v>
                </c:pt>
                <c:pt idx="67">
                  <c:v>9891</c:v>
                </c:pt>
                <c:pt idx="68">
                  <c:v>9994</c:v>
                </c:pt>
                <c:pt idx="69">
                  <c:v>10171</c:v>
                </c:pt>
                <c:pt idx="70">
                  <c:v>10316</c:v>
                </c:pt>
                <c:pt idx="71">
                  <c:v>10432</c:v>
                </c:pt>
                <c:pt idx="72">
                  <c:v>10554</c:v>
                </c:pt>
                <c:pt idx="73">
                  <c:v>10706</c:v>
                </c:pt>
                <c:pt idx="74">
                  <c:v>10823</c:v>
                </c:pt>
                <c:pt idx="75">
                  <c:v>10956</c:v>
                </c:pt>
                <c:pt idx="76">
                  <c:v>11069</c:v>
                </c:pt>
                <c:pt idx="77">
                  <c:v>11174</c:v>
                </c:pt>
                <c:pt idx="78">
                  <c:v>11278</c:v>
                </c:pt>
                <c:pt idx="79">
                  <c:v>11381</c:v>
                </c:pt>
                <c:pt idx="80">
                  <c:v>11516</c:v>
                </c:pt>
                <c:pt idx="81">
                  <c:v>11645</c:v>
                </c:pt>
                <c:pt idx="82">
                  <c:v>11783</c:v>
                </c:pt>
                <c:pt idx="83">
                  <c:v>11908</c:v>
                </c:pt>
                <c:pt idx="84">
                  <c:v>12029</c:v>
                </c:pt>
                <c:pt idx="85">
                  <c:v>12152</c:v>
                </c:pt>
                <c:pt idx="86">
                  <c:v>12262</c:v>
                </c:pt>
                <c:pt idx="87">
                  <c:v>12366</c:v>
                </c:pt>
                <c:pt idx="88">
                  <c:v>12485</c:v>
                </c:pt>
                <c:pt idx="89">
                  <c:v>12592</c:v>
                </c:pt>
                <c:pt idx="90">
                  <c:v>12715</c:v>
                </c:pt>
                <c:pt idx="91">
                  <c:v>12819</c:v>
                </c:pt>
                <c:pt idx="92">
                  <c:v>12922</c:v>
                </c:pt>
                <c:pt idx="93">
                  <c:v>13041</c:v>
                </c:pt>
                <c:pt idx="94">
                  <c:v>13155</c:v>
                </c:pt>
                <c:pt idx="95">
                  <c:v>13277</c:v>
                </c:pt>
                <c:pt idx="96">
                  <c:v>13386</c:v>
                </c:pt>
                <c:pt idx="97">
                  <c:v>13514</c:v>
                </c:pt>
                <c:pt idx="98">
                  <c:v>13619</c:v>
                </c:pt>
                <c:pt idx="99">
                  <c:v>13731</c:v>
                </c:pt>
                <c:pt idx="100">
                  <c:v>13835</c:v>
                </c:pt>
                <c:pt idx="101">
                  <c:v>13939</c:v>
                </c:pt>
                <c:pt idx="102">
                  <c:v>14050</c:v>
                </c:pt>
                <c:pt idx="103">
                  <c:v>14164</c:v>
                </c:pt>
                <c:pt idx="104">
                  <c:v>14283</c:v>
                </c:pt>
                <c:pt idx="105">
                  <c:v>14389</c:v>
                </c:pt>
                <c:pt idx="106">
                  <c:v>14501</c:v>
                </c:pt>
                <c:pt idx="107">
                  <c:v>14606</c:v>
                </c:pt>
                <c:pt idx="108">
                  <c:v>14712</c:v>
                </c:pt>
                <c:pt idx="109">
                  <c:v>14819</c:v>
                </c:pt>
                <c:pt idx="110">
                  <c:v>14925</c:v>
                </c:pt>
                <c:pt idx="111">
                  <c:v>15039</c:v>
                </c:pt>
                <c:pt idx="112">
                  <c:v>15145</c:v>
                </c:pt>
                <c:pt idx="113">
                  <c:v>15254</c:v>
                </c:pt>
                <c:pt idx="114">
                  <c:v>15359</c:v>
                </c:pt>
                <c:pt idx="115">
                  <c:v>15466</c:v>
                </c:pt>
                <c:pt idx="116">
                  <c:v>15580</c:v>
                </c:pt>
                <c:pt idx="117">
                  <c:v>15684</c:v>
                </c:pt>
                <c:pt idx="118">
                  <c:v>15792</c:v>
                </c:pt>
                <c:pt idx="119">
                  <c:v>15897</c:v>
                </c:pt>
                <c:pt idx="120">
                  <c:v>16004</c:v>
                </c:pt>
                <c:pt idx="121">
                  <c:v>16111</c:v>
                </c:pt>
                <c:pt idx="122">
                  <c:v>16255</c:v>
                </c:pt>
                <c:pt idx="123">
                  <c:v>16370</c:v>
                </c:pt>
                <c:pt idx="124">
                  <c:v>16494</c:v>
                </c:pt>
                <c:pt idx="125">
                  <c:v>16645</c:v>
                </c:pt>
                <c:pt idx="126">
                  <c:v>16777</c:v>
                </c:pt>
                <c:pt idx="127">
                  <c:v>16904</c:v>
                </c:pt>
                <c:pt idx="128">
                  <c:v>17034</c:v>
                </c:pt>
                <c:pt idx="129">
                  <c:v>17141</c:v>
                </c:pt>
                <c:pt idx="130">
                  <c:v>17251</c:v>
                </c:pt>
                <c:pt idx="131">
                  <c:v>17360</c:v>
                </c:pt>
                <c:pt idx="132">
                  <c:v>17465</c:v>
                </c:pt>
                <c:pt idx="133">
                  <c:v>17574</c:v>
                </c:pt>
                <c:pt idx="134">
                  <c:v>17766</c:v>
                </c:pt>
                <c:pt idx="135">
                  <c:v>17888</c:v>
                </c:pt>
                <c:pt idx="136">
                  <c:v>18010</c:v>
                </c:pt>
                <c:pt idx="137">
                  <c:v>18115</c:v>
                </c:pt>
                <c:pt idx="138">
                  <c:v>18225</c:v>
                </c:pt>
                <c:pt idx="139">
                  <c:v>18339</c:v>
                </c:pt>
                <c:pt idx="140">
                  <c:v>18462</c:v>
                </c:pt>
                <c:pt idx="141">
                  <c:v>18572</c:v>
                </c:pt>
                <c:pt idx="142">
                  <c:v>18681</c:v>
                </c:pt>
                <c:pt idx="143">
                  <c:v>18805</c:v>
                </c:pt>
                <c:pt idx="144">
                  <c:v>18925</c:v>
                </c:pt>
                <c:pt idx="145">
                  <c:v>19055</c:v>
                </c:pt>
                <c:pt idx="146">
                  <c:v>19198</c:v>
                </c:pt>
                <c:pt idx="147">
                  <c:v>19315</c:v>
                </c:pt>
                <c:pt idx="148">
                  <c:v>19418</c:v>
                </c:pt>
                <c:pt idx="149">
                  <c:v>19526</c:v>
                </c:pt>
                <c:pt idx="150">
                  <c:v>19632</c:v>
                </c:pt>
                <c:pt idx="151">
                  <c:v>19737</c:v>
                </c:pt>
                <c:pt idx="152">
                  <c:v>19850</c:v>
                </c:pt>
                <c:pt idx="153">
                  <c:v>19958</c:v>
                </c:pt>
                <c:pt idx="154">
                  <c:v>20071</c:v>
                </c:pt>
                <c:pt idx="155">
                  <c:v>20175</c:v>
                </c:pt>
                <c:pt idx="156">
                  <c:v>20288</c:v>
                </c:pt>
                <c:pt idx="157">
                  <c:v>20399</c:v>
                </c:pt>
                <c:pt idx="158">
                  <c:v>20512</c:v>
                </c:pt>
                <c:pt idx="159">
                  <c:v>20617</c:v>
                </c:pt>
                <c:pt idx="160">
                  <c:v>20721</c:v>
                </c:pt>
                <c:pt idx="161">
                  <c:v>20829</c:v>
                </c:pt>
                <c:pt idx="162">
                  <c:v>20936</c:v>
                </c:pt>
                <c:pt idx="163">
                  <c:v>21046</c:v>
                </c:pt>
                <c:pt idx="164">
                  <c:v>21152</c:v>
                </c:pt>
                <c:pt idx="165">
                  <c:v>21265</c:v>
                </c:pt>
                <c:pt idx="166">
                  <c:v>21370</c:v>
                </c:pt>
                <c:pt idx="167">
                  <c:v>21485</c:v>
                </c:pt>
                <c:pt idx="168">
                  <c:v>21605</c:v>
                </c:pt>
                <c:pt idx="169">
                  <c:v>21761</c:v>
                </c:pt>
                <c:pt idx="170">
                  <c:v>21881</c:v>
                </c:pt>
                <c:pt idx="171">
                  <c:v>22005</c:v>
                </c:pt>
                <c:pt idx="172">
                  <c:v>22114</c:v>
                </c:pt>
                <c:pt idx="173">
                  <c:v>22220</c:v>
                </c:pt>
                <c:pt idx="174">
                  <c:v>22325</c:v>
                </c:pt>
                <c:pt idx="175">
                  <c:v>22429</c:v>
                </c:pt>
                <c:pt idx="176">
                  <c:v>22540</c:v>
                </c:pt>
                <c:pt idx="177">
                  <c:v>22646</c:v>
                </c:pt>
                <c:pt idx="178">
                  <c:v>22828</c:v>
                </c:pt>
                <c:pt idx="179">
                  <c:v>22949</c:v>
                </c:pt>
                <c:pt idx="180">
                  <c:v>23055</c:v>
                </c:pt>
                <c:pt idx="181">
                  <c:v>23169</c:v>
                </c:pt>
                <c:pt idx="182">
                  <c:v>23277</c:v>
                </c:pt>
                <c:pt idx="183">
                  <c:v>23380</c:v>
                </c:pt>
                <c:pt idx="184">
                  <c:v>23498</c:v>
                </c:pt>
                <c:pt idx="185">
                  <c:v>23602</c:v>
                </c:pt>
                <c:pt idx="186">
                  <c:v>23714</c:v>
                </c:pt>
                <c:pt idx="187">
                  <c:v>23828</c:v>
                </c:pt>
                <c:pt idx="188">
                  <c:v>23932</c:v>
                </c:pt>
                <c:pt idx="189">
                  <c:v>24035</c:v>
                </c:pt>
                <c:pt idx="190">
                  <c:v>24145</c:v>
                </c:pt>
                <c:pt idx="191">
                  <c:v>24257</c:v>
                </c:pt>
                <c:pt idx="192">
                  <c:v>24373</c:v>
                </c:pt>
                <c:pt idx="193">
                  <c:v>24510</c:v>
                </c:pt>
                <c:pt idx="194">
                  <c:v>24659</c:v>
                </c:pt>
                <c:pt idx="195">
                  <c:v>24783</c:v>
                </c:pt>
                <c:pt idx="196">
                  <c:v>24887</c:v>
                </c:pt>
                <c:pt idx="197">
                  <c:v>24998</c:v>
                </c:pt>
                <c:pt idx="198">
                  <c:v>25123</c:v>
                </c:pt>
                <c:pt idx="199">
                  <c:v>25231</c:v>
                </c:pt>
                <c:pt idx="200">
                  <c:v>25360</c:v>
                </c:pt>
                <c:pt idx="201">
                  <c:v>25485</c:v>
                </c:pt>
                <c:pt idx="202">
                  <c:v>25600</c:v>
                </c:pt>
                <c:pt idx="203">
                  <c:v>25715</c:v>
                </c:pt>
                <c:pt idx="204">
                  <c:v>25819</c:v>
                </c:pt>
                <c:pt idx="205">
                  <c:v>25928</c:v>
                </c:pt>
                <c:pt idx="206">
                  <c:v>26041</c:v>
                </c:pt>
                <c:pt idx="207">
                  <c:v>26152</c:v>
                </c:pt>
                <c:pt idx="208">
                  <c:v>26271</c:v>
                </c:pt>
                <c:pt idx="209">
                  <c:v>26377</c:v>
                </c:pt>
                <c:pt idx="210">
                  <c:v>26484</c:v>
                </c:pt>
                <c:pt idx="211">
                  <c:v>26596</c:v>
                </c:pt>
                <c:pt idx="212">
                  <c:v>26729</c:v>
                </c:pt>
                <c:pt idx="213">
                  <c:v>26834</c:v>
                </c:pt>
                <c:pt idx="214">
                  <c:v>26948</c:v>
                </c:pt>
                <c:pt idx="215">
                  <c:v>27060</c:v>
                </c:pt>
                <c:pt idx="216">
                  <c:v>27164</c:v>
                </c:pt>
                <c:pt idx="217">
                  <c:v>27283</c:v>
                </c:pt>
                <c:pt idx="218">
                  <c:v>27387</c:v>
                </c:pt>
                <c:pt idx="219">
                  <c:v>27525</c:v>
                </c:pt>
                <c:pt idx="220">
                  <c:v>27653</c:v>
                </c:pt>
                <c:pt idx="221">
                  <c:v>27771</c:v>
                </c:pt>
                <c:pt idx="222">
                  <c:v>27876</c:v>
                </c:pt>
                <c:pt idx="223">
                  <c:v>27981</c:v>
                </c:pt>
                <c:pt idx="224">
                  <c:v>28086</c:v>
                </c:pt>
                <c:pt idx="225">
                  <c:v>28193</c:v>
                </c:pt>
                <c:pt idx="226">
                  <c:v>28307</c:v>
                </c:pt>
                <c:pt idx="227">
                  <c:v>28416</c:v>
                </c:pt>
                <c:pt idx="228">
                  <c:v>28548</c:v>
                </c:pt>
                <c:pt idx="229">
                  <c:v>28654</c:v>
                </c:pt>
                <c:pt idx="230">
                  <c:v>28768</c:v>
                </c:pt>
                <c:pt idx="231">
                  <c:v>28873</c:v>
                </c:pt>
                <c:pt idx="232">
                  <c:v>28984</c:v>
                </c:pt>
                <c:pt idx="233">
                  <c:v>29089</c:v>
                </c:pt>
                <c:pt idx="234">
                  <c:v>29196</c:v>
                </c:pt>
                <c:pt idx="235">
                  <c:v>29311</c:v>
                </c:pt>
                <c:pt idx="236">
                  <c:v>29417</c:v>
                </c:pt>
                <c:pt idx="237">
                  <c:v>29529</c:v>
                </c:pt>
                <c:pt idx="238">
                  <c:v>29636</c:v>
                </c:pt>
                <c:pt idx="239">
                  <c:v>29751</c:v>
                </c:pt>
                <c:pt idx="240">
                  <c:v>29856</c:v>
                </c:pt>
                <c:pt idx="241">
                  <c:v>29969</c:v>
                </c:pt>
                <c:pt idx="242">
                  <c:v>30091</c:v>
                </c:pt>
                <c:pt idx="243">
                  <c:v>30220</c:v>
                </c:pt>
                <c:pt idx="244">
                  <c:v>30338</c:v>
                </c:pt>
                <c:pt idx="245">
                  <c:v>30467</c:v>
                </c:pt>
                <c:pt idx="246">
                  <c:v>30607</c:v>
                </c:pt>
                <c:pt idx="247">
                  <c:v>30713</c:v>
                </c:pt>
                <c:pt idx="248">
                  <c:v>30823</c:v>
                </c:pt>
                <c:pt idx="249">
                  <c:v>30929</c:v>
                </c:pt>
                <c:pt idx="250">
                  <c:v>31040</c:v>
                </c:pt>
                <c:pt idx="251">
                  <c:v>31150</c:v>
                </c:pt>
                <c:pt idx="252">
                  <c:v>31264</c:v>
                </c:pt>
                <c:pt idx="253">
                  <c:v>31375</c:v>
                </c:pt>
                <c:pt idx="254">
                  <c:v>31486</c:v>
                </c:pt>
                <c:pt idx="255">
                  <c:v>31638</c:v>
                </c:pt>
                <c:pt idx="256">
                  <c:v>31762</c:v>
                </c:pt>
                <c:pt idx="257">
                  <c:v>31867</c:v>
                </c:pt>
                <c:pt idx="258">
                  <c:v>31972</c:v>
                </c:pt>
                <c:pt idx="259">
                  <c:v>32085</c:v>
                </c:pt>
                <c:pt idx="260">
                  <c:v>32202</c:v>
                </c:pt>
                <c:pt idx="261">
                  <c:v>32316</c:v>
                </c:pt>
                <c:pt idx="262">
                  <c:v>32424</c:v>
                </c:pt>
                <c:pt idx="263">
                  <c:v>32538</c:v>
                </c:pt>
                <c:pt idx="264">
                  <c:v>32655</c:v>
                </c:pt>
                <c:pt idx="265">
                  <c:v>32760</c:v>
                </c:pt>
                <c:pt idx="266">
                  <c:v>32870</c:v>
                </c:pt>
                <c:pt idx="267">
                  <c:v>32979</c:v>
                </c:pt>
                <c:pt idx="268">
                  <c:v>33099</c:v>
                </c:pt>
                <c:pt idx="269">
                  <c:v>33252</c:v>
                </c:pt>
                <c:pt idx="270">
                  <c:v>33370</c:v>
                </c:pt>
                <c:pt idx="271">
                  <c:v>33487</c:v>
                </c:pt>
                <c:pt idx="272">
                  <c:v>33617</c:v>
                </c:pt>
                <c:pt idx="273">
                  <c:v>33757</c:v>
                </c:pt>
                <c:pt idx="274">
                  <c:v>33865</c:v>
                </c:pt>
                <c:pt idx="275">
                  <c:v>33979</c:v>
                </c:pt>
                <c:pt idx="276">
                  <c:v>34090</c:v>
                </c:pt>
                <c:pt idx="277">
                  <c:v>34194</c:v>
                </c:pt>
                <c:pt idx="278">
                  <c:v>34301</c:v>
                </c:pt>
                <c:pt idx="279">
                  <c:v>34409</c:v>
                </c:pt>
                <c:pt idx="280">
                  <c:v>34520</c:v>
                </c:pt>
                <c:pt idx="281">
                  <c:v>34628</c:v>
                </c:pt>
                <c:pt idx="282">
                  <c:v>34738</c:v>
                </c:pt>
                <c:pt idx="283">
                  <c:v>34854</c:v>
                </c:pt>
                <c:pt idx="284">
                  <c:v>34975</c:v>
                </c:pt>
                <c:pt idx="285">
                  <c:v>35088</c:v>
                </c:pt>
                <c:pt idx="286">
                  <c:v>35193</c:v>
                </c:pt>
                <c:pt idx="287">
                  <c:v>35299</c:v>
                </c:pt>
                <c:pt idx="288">
                  <c:v>35405</c:v>
                </c:pt>
                <c:pt idx="289">
                  <c:v>35511</c:v>
                </c:pt>
                <c:pt idx="290">
                  <c:v>35620</c:v>
                </c:pt>
                <c:pt idx="291">
                  <c:v>35724</c:v>
                </c:pt>
                <c:pt idx="292">
                  <c:v>35839</c:v>
                </c:pt>
                <c:pt idx="293">
                  <c:v>35954</c:v>
                </c:pt>
                <c:pt idx="294">
                  <c:v>36069</c:v>
                </c:pt>
                <c:pt idx="295">
                  <c:v>36175</c:v>
                </c:pt>
                <c:pt idx="296">
                  <c:v>36282</c:v>
                </c:pt>
                <c:pt idx="297">
                  <c:v>36387</c:v>
                </c:pt>
                <c:pt idx="298">
                  <c:v>36492</c:v>
                </c:pt>
                <c:pt idx="299">
                  <c:v>36601</c:v>
                </c:pt>
                <c:pt idx="300">
                  <c:v>36725</c:v>
                </c:pt>
                <c:pt idx="301">
                  <c:v>36836</c:v>
                </c:pt>
                <c:pt idx="302">
                  <c:v>36946</c:v>
                </c:pt>
                <c:pt idx="303">
                  <c:v>37062</c:v>
                </c:pt>
                <c:pt idx="304">
                  <c:v>37167</c:v>
                </c:pt>
                <c:pt idx="305">
                  <c:v>37277</c:v>
                </c:pt>
                <c:pt idx="306">
                  <c:v>37383</c:v>
                </c:pt>
                <c:pt idx="307">
                  <c:v>37488</c:v>
                </c:pt>
                <c:pt idx="308">
                  <c:v>37603</c:v>
                </c:pt>
                <c:pt idx="309">
                  <c:v>37708</c:v>
                </c:pt>
                <c:pt idx="310">
                  <c:v>37822</c:v>
                </c:pt>
                <c:pt idx="311">
                  <c:v>37928</c:v>
                </c:pt>
                <c:pt idx="312">
                  <c:v>38041</c:v>
                </c:pt>
                <c:pt idx="313">
                  <c:v>38185</c:v>
                </c:pt>
                <c:pt idx="314">
                  <c:v>38321</c:v>
                </c:pt>
                <c:pt idx="315">
                  <c:v>38426</c:v>
                </c:pt>
                <c:pt idx="316">
                  <c:v>38536</c:v>
                </c:pt>
                <c:pt idx="317">
                  <c:v>38646</c:v>
                </c:pt>
                <c:pt idx="318">
                  <c:v>38752</c:v>
                </c:pt>
                <c:pt idx="319">
                  <c:v>38873</c:v>
                </c:pt>
                <c:pt idx="320">
                  <c:v>38990</c:v>
                </c:pt>
                <c:pt idx="321">
                  <c:v>39105</c:v>
                </c:pt>
                <c:pt idx="322">
                  <c:v>39209</c:v>
                </c:pt>
                <c:pt idx="323">
                  <c:v>39315</c:v>
                </c:pt>
                <c:pt idx="324">
                  <c:v>39429</c:v>
                </c:pt>
              </c:numCache>
            </c:numRef>
          </c:cat>
          <c:val>
            <c:numRef>
              <c:f>Sheet1!$E$2:$E$326</c:f>
              <c:numCache>
                <c:formatCode>General</c:formatCode>
                <c:ptCount val="325"/>
                <c:pt idx="0">
                  <c:v>3.392578125</c:v>
                </c:pt>
                <c:pt idx="1">
                  <c:v>10.5458984375</c:v>
                </c:pt>
                <c:pt idx="2">
                  <c:v>17.7490234375</c:v>
                </c:pt>
                <c:pt idx="3">
                  <c:v>21.1435546875</c:v>
                </c:pt>
                <c:pt idx="4">
                  <c:v>22.021484375</c:v>
                </c:pt>
                <c:pt idx="5">
                  <c:v>23.080078125</c:v>
                </c:pt>
                <c:pt idx="6">
                  <c:v>23.802734375</c:v>
                </c:pt>
                <c:pt idx="7">
                  <c:v>26.150390625</c:v>
                </c:pt>
                <c:pt idx="8">
                  <c:v>24.537109375</c:v>
                </c:pt>
                <c:pt idx="9">
                  <c:v>24.9794921875</c:v>
                </c:pt>
                <c:pt idx="10">
                  <c:v>25.728515625</c:v>
                </c:pt>
                <c:pt idx="11">
                  <c:v>26.626953125</c:v>
                </c:pt>
                <c:pt idx="12">
                  <c:v>27.345703125</c:v>
                </c:pt>
                <c:pt idx="13">
                  <c:v>28.224609375</c:v>
                </c:pt>
                <c:pt idx="14">
                  <c:v>28.84765625</c:v>
                </c:pt>
                <c:pt idx="15">
                  <c:v>30.1376953125</c:v>
                </c:pt>
                <c:pt idx="16">
                  <c:v>31.837890625</c:v>
                </c:pt>
                <c:pt idx="17">
                  <c:v>32.328125</c:v>
                </c:pt>
                <c:pt idx="18">
                  <c:v>32.3603515625</c:v>
                </c:pt>
                <c:pt idx="19">
                  <c:v>32.359375</c:v>
                </c:pt>
                <c:pt idx="20">
                  <c:v>32.359375</c:v>
                </c:pt>
                <c:pt idx="21">
                  <c:v>32.359375</c:v>
                </c:pt>
                <c:pt idx="22">
                  <c:v>32.359375</c:v>
                </c:pt>
                <c:pt idx="23">
                  <c:v>32.359375</c:v>
                </c:pt>
                <c:pt idx="24">
                  <c:v>32.36328125</c:v>
                </c:pt>
                <c:pt idx="25">
                  <c:v>32.375</c:v>
                </c:pt>
                <c:pt idx="26">
                  <c:v>32.41015625</c:v>
                </c:pt>
                <c:pt idx="27">
                  <c:v>32.66015625</c:v>
                </c:pt>
                <c:pt idx="28">
                  <c:v>32.6796875</c:v>
                </c:pt>
                <c:pt idx="29">
                  <c:v>32.6796875</c:v>
                </c:pt>
                <c:pt idx="30">
                  <c:v>32.6796875</c:v>
                </c:pt>
                <c:pt idx="31">
                  <c:v>32.6796875</c:v>
                </c:pt>
                <c:pt idx="32">
                  <c:v>32.6796875</c:v>
                </c:pt>
                <c:pt idx="33">
                  <c:v>32.6796875</c:v>
                </c:pt>
                <c:pt idx="34">
                  <c:v>32.6796875</c:v>
                </c:pt>
                <c:pt idx="35">
                  <c:v>32.845703125</c:v>
                </c:pt>
                <c:pt idx="36">
                  <c:v>32.97265625</c:v>
                </c:pt>
                <c:pt idx="37">
                  <c:v>33.109375</c:v>
                </c:pt>
                <c:pt idx="38">
                  <c:v>33.326171875</c:v>
                </c:pt>
                <c:pt idx="39">
                  <c:v>33.671875</c:v>
                </c:pt>
                <c:pt idx="40">
                  <c:v>33.77734375</c:v>
                </c:pt>
                <c:pt idx="41">
                  <c:v>33.859375</c:v>
                </c:pt>
                <c:pt idx="42">
                  <c:v>33.859375</c:v>
                </c:pt>
                <c:pt idx="43">
                  <c:v>33.859375</c:v>
                </c:pt>
                <c:pt idx="44">
                  <c:v>33.859375</c:v>
                </c:pt>
                <c:pt idx="45">
                  <c:v>33.86328125</c:v>
                </c:pt>
                <c:pt idx="46">
                  <c:v>33.86328125</c:v>
                </c:pt>
                <c:pt idx="47">
                  <c:v>33.86328125</c:v>
                </c:pt>
                <c:pt idx="48">
                  <c:v>33.86328125</c:v>
                </c:pt>
                <c:pt idx="49">
                  <c:v>33.86328125</c:v>
                </c:pt>
                <c:pt idx="50">
                  <c:v>33.86328125</c:v>
                </c:pt>
                <c:pt idx="51">
                  <c:v>33.86328125</c:v>
                </c:pt>
                <c:pt idx="52">
                  <c:v>33.86328125</c:v>
                </c:pt>
                <c:pt idx="53">
                  <c:v>33.86328125</c:v>
                </c:pt>
                <c:pt idx="54">
                  <c:v>33.86328125</c:v>
                </c:pt>
                <c:pt idx="55">
                  <c:v>33.86328125</c:v>
                </c:pt>
                <c:pt idx="56">
                  <c:v>33.86328125</c:v>
                </c:pt>
                <c:pt idx="57">
                  <c:v>33.86328125</c:v>
                </c:pt>
                <c:pt idx="58">
                  <c:v>33.86328125</c:v>
                </c:pt>
                <c:pt idx="59">
                  <c:v>33.86328125</c:v>
                </c:pt>
                <c:pt idx="60">
                  <c:v>33.86328125</c:v>
                </c:pt>
                <c:pt idx="61">
                  <c:v>33.86328125</c:v>
                </c:pt>
                <c:pt idx="62">
                  <c:v>33.86328125</c:v>
                </c:pt>
                <c:pt idx="63">
                  <c:v>33.86328125</c:v>
                </c:pt>
                <c:pt idx="64">
                  <c:v>33.86328125</c:v>
                </c:pt>
                <c:pt idx="65">
                  <c:v>33.86328125</c:v>
                </c:pt>
                <c:pt idx="66">
                  <c:v>33.86328125</c:v>
                </c:pt>
                <c:pt idx="67">
                  <c:v>33.86328125</c:v>
                </c:pt>
                <c:pt idx="68">
                  <c:v>33.86328125</c:v>
                </c:pt>
                <c:pt idx="69">
                  <c:v>34.08984375</c:v>
                </c:pt>
                <c:pt idx="70">
                  <c:v>34.94140625</c:v>
                </c:pt>
                <c:pt idx="71">
                  <c:v>35.3564453125</c:v>
                </c:pt>
                <c:pt idx="72">
                  <c:v>35.548828125</c:v>
                </c:pt>
                <c:pt idx="73">
                  <c:v>35.8388671875</c:v>
                </c:pt>
                <c:pt idx="74">
                  <c:v>35.8984375</c:v>
                </c:pt>
                <c:pt idx="75">
                  <c:v>36.05078125</c:v>
                </c:pt>
                <c:pt idx="76">
                  <c:v>36.0546875</c:v>
                </c:pt>
                <c:pt idx="77">
                  <c:v>36.07421875</c:v>
                </c:pt>
                <c:pt idx="78">
                  <c:v>36.07421875</c:v>
                </c:pt>
                <c:pt idx="79">
                  <c:v>36.07421875</c:v>
                </c:pt>
                <c:pt idx="80">
                  <c:v>36.08203125</c:v>
                </c:pt>
                <c:pt idx="81">
                  <c:v>36.40625</c:v>
                </c:pt>
                <c:pt idx="82">
                  <c:v>36.64453125</c:v>
                </c:pt>
                <c:pt idx="83">
                  <c:v>36.74609375</c:v>
                </c:pt>
                <c:pt idx="84">
                  <c:v>36.763671875</c:v>
                </c:pt>
                <c:pt idx="85">
                  <c:v>37.068359375</c:v>
                </c:pt>
                <c:pt idx="86">
                  <c:v>36.892578125</c:v>
                </c:pt>
                <c:pt idx="87">
                  <c:v>36.892578125</c:v>
                </c:pt>
                <c:pt idx="88">
                  <c:v>36.892578125</c:v>
                </c:pt>
                <c:pt idx="89">
                  <c:v>36.892578125</c:v>
                </c:pt>
                <c:pt idx="90">
                  <c:v>36.896484375</c:v>
                </c:pt>
                <c:pt idx="91">
                  <c:v>36.896484375</c:v>
                </c:pt>
                <c:pt idx="92">
                  <c:v>36.896484375</c:v>
                </c:pt>
                <c:pt idx="93">
                  <c:v>36.896484375</c:v>
                </c:pt>
                <c:pt idx="94">
                  <c:v>36.896484375</c:v>
                </c:pt>
                <c:pt idx="95">
                  <c:v>36.896484375</c:v>
                </c:pt>
                <c:pt idx="96">
                  <c:v>36.896484375</c:v>
                </c:pt>
                <c:pt idx="97">
                  <c:v>36.896484375</c:v>
                </c:pt>
                <c:pt idx="98">
                  <c:v>36.896484375</c:v>
                </c:pt>
                <c:pt idx="99">
                  <c:v>36.896484375</c:v>
                </c:pt>
                <c:pt idx="100">
                  <c:v>36.896484375</c:v>
                </c:pt>
                <c:pt idx="101">
                  <c:v>36.896484375</c:v>
                </c:pt>
                <c:pt idx="102">
                  <c:v>36.908203125</c:v>
                </c:pt>
                <c:pt idx="103">
                  <c:v>36.939453125</c:v>
                </c:pt>
                <c:pt idx="104">
                  <c:v>36.962890625</c:v>
                </c:pt>
                <c:pt idx="105">
                  <c:v>36.966796875</c:v>
                </c:pt>
                <c:pt idx="106">
                  <c:v>36.966796875</c:v>
                </c:pt>
                <c:pt idx="107">
                  <c:v>36.966796875</c:v>
                </c:pt>
                <c:pt idx="108">
                  <c:v>36.966796875</c:v>
                </c:pt>
                <c:pt idx="109">
                  <c:v>36.966796875</c:v>
                </c:pt>
                <c:pt idx="110">
                  <c:v>36.966796875</c:v>
                </c:pt>
                <c:pt idx="111">
                  <c:v>36.966796875</c:v>
                </c:pt>
                <c:pt idx="112">
                  <c:v>36.966796875</c:v>
                </c:pt>
                <c:pt idx="113">
                  <c:v>36.966796875</c:v>
                </c:pt>
                <c:pt idx="114">
                  <c:v>36.966796875</c:v>
                </c:pt>
                <c:pt idx="115">
                  <c:v>36.966796875</c:v>
                </c:pt>
                <c:pt idx="116">
                  <c:v>36.966796875</c:v>
                </c:pt>
                <c:pt idx="117">
                  <c:v>36.966796875</c:v>
                </c:pt>
                <c:pt idx="118">
                  <c:v>36.966796875</c:v>
                </c:pt>
                <c:pt idx="119">
                  <c:v>36.966796875</c:v>
                </c:pt>
                <c:pt idx="120">
                  <c:v>36.966796875</c:v>
                </c:pt>
                <c:pt idx="121">
                  <c:v>36.978515625</c:v>
                </c:pt>
                <c:pt idx="122">
                  <c:v>37.810546875</c:v>
                </c:pt>
                <c:pt idx="123">
                  <c:v>38.013671875</c:v>
                </c:pt>
                <c:pt idx="124">
                  <c:v>38.130859375</c:v>
                </c:pt>
                <c:pt idx="125">
                  <c:v>39.107421875</c:v>
                </c:pt>
                <c:pt idx="126">
                  <c:v>39.130859375</c:v>
                </c:pt>
                <c:pt idx="127">
                  <c:v>39.158203125</c:v>
                </c:pt>
                <c:pt idx="128">
                  <c:v>39.201171875</c:v>
                </c:pt>
                <c:pt idx="129">
                  <c:v>39.181640625</c:v>
                </c:pt>
                <c:pt idx="130">
                  <c:v>39.181640625</c:v>
                </c:pt>
                <c:pt idx="131">
                  <c:v>39.181640625</c:v>
                </c:pt>
                <c:pt idx="132">
                  <c:v>39.181640625</c:v>
                </c:pt>
                <c:pt idx="133">
                  <c:v>39.181640625</c:v>
                </c:pt>
                <c:pt idx="134">
                  <c:v>39.197265625</c:v>
                </c:pt>
                <c:pt idx="135">
                  <c:v>39.212890625</c:v>
                </c:pt>
                <c:pt idx="136">
                  <c:v>39.224609375</c:v>
                </c:pt>
                <c:pt idx="137">
                  <c:v>39.224609375</c:v>
                </c:pt>
                <c:pt idx="138">
                  <c:v>39.224609375</c:v>
                </c:pt>
                <c:pt idx="139">
                  <c:v>39.224609375</c:v>
                </c:pt>
                <c:pt idx="140">
                  <c:v>39.224609375</c:v>
                </c:pt>
                <c:pt idx="141">
                  <c:v>39.224609375</c:v>
                </c:pt>
                <c:pt idx="142">
                  <c:v>39.224609375</c:v>
                </c:pt>
                <c:pt idx="143">
                  <c:v>39.251953125</c:v>
                </c:pt>
                <c:pt idx="144">
                  <c:v>39.271484375</c:v>
                </c:pt>
                <c:pt idx="145">
                  <c:v>39.294921875</c:v>
                </c:pt>
                <c:pt idx="146">
                  <c:v>39.337890625</c:v>
                </c:pt>
                <c:pt idx="147">
                  <c:v>39.314453125</c:v>
                </c:pt>
                <c:pt idx="148">
                  <c:v>39.314453125</c:v>
                </c:pt>
                <c:pt idx="149">
                  <c:v>39.314453125</c:v>
                </c:pt>
                <c:pt idx="150">
                  <c:v>39.314453125</c:v>
                </c:pt>
                <c:pt idx="151">
                  <c:v>39.314453125</c:v>
                </c:pt>
                <c:pt idx="152">
                  <c:v>39.314453125</c:v>
                </c:pt>
                <c:pt idx="153">
                  <c:v>39.314453125</c:v>
                </c:pt>
                <c:pt idx="154">
                  <c:v>39.314453125</c:v>
                </c:pt>
                <c:pt idx="155">
                  <c:v>39.314453125</c:v>
                </c:pt>
                <c:pt idx="156">
                  <c:v>39.314453125</c:v>
                </c:pt>
                <c:pt idx="157">
                  <c:v>39.314453125</c:v>
                </c:pt>
                <c:pt idx="158">
                  <c:v>39.314453125</c:v>
                </c:pt>
                <c:pt idx="159">
                  <c:v>39.314453125</c:v>
                </c:pt>
                <c:pt idx="160">
                  <c:v>39.314453125</c:v>
                </c:pt>
                <c:pt idx="161">
                  <c:v>39.314453125</c:v>
                </c:pt>
                <c:pt idx="162">
                  <c:v>39.314453125</c:v>
                </c:pt>
                <c:pt idx="163">
                  <c:v>39.314453125</c:v>
                </c:pt>
                <c:pt idx="164">
                  <c:v>39.314453125</c:v>
                </c:pt>
                <c:pt idx="165">
                  <c:v>39.314453125</c:v>
                </c:pt>
                <c:pt idx="166">
                  <c:v>39.314453125</c:v>
                </c:pt>
                <c:pt idx="167">
                  <c:v>39.314453125</c:v>
                </c:pt>
                <c:pt idx="168">
                  <c:v>39.376953125</c:v>
                </c:pt>
                <c:pt idx="169">
                  <c:v>39.404296875</c:v>
                </c:pt>
                <c:pt idx="170">
                  <c:v>39.4208984375</c:v>
                </c:pt>
                <c:pt idx="171">
                  <c:v>39.4326171875</c:v>
                </c:pt>
                <c:pt idx="172">
                  <c:v>39.4404296875</c:v>
                </c:pt>
                <c:pt idx="173">
                  <c:v>39.4404296875</c:v>
                </c:pt>
                <c:pt idx="174">
                  <c:v>39.4404296875</c:v>
                </c:pt>
                <c:pt idx="175">
                  <c:v>39.4443359375</c:v>
                </c:pt>
                <c:pt idx="176">
                  <c:v>39.4443359375</c:v>
                </c:pt>
                <c:pt idx="177">
                  <c:v>39.4443359375</c:v>
                </c:pt>
                <c:pt idx="178">
                  <c:v>39.4521484375</c:v>
                </c:pt>
                <c:pt idx="179">
                  <c:v>39.4638671875</c:v>
                </c:pt>
                <c:pt idx="180">
                  <c:v>39.4716796875</c:v>
                </c:pt>
                <c:pt idx="181">
                  <c:v>39.4716796875</c:v>
                </c:pt>
                <c:pt idx="182">
                  <c:v>39.4716796875</c:v>
                </c:pt>
                <c:pt idx="183">
                  <c:v>39.4716796875</c:v>
                </c:pt>
                <c:pt idx="184">
                  <c:v>39.4716796875</c:v>
                </c:pt>
                <c:pt idx="185">
                  <c:v>39.4716796875</c:v>
                </c:pt>
                <c:pt idx="186">
                  <c:v>39.4716796875</c:v>
                </c:pt>
                <c:pt idx="187">
                  <c:v>39.4716796875</c:v>
                </c:pt>
                <c:pt idx="188">
                  <c:v>39.4716796875</c:v>
                </c:pt>
                <c:pt idx="189">
                  <c:v>39.4716796875</c:v>
                </c:pt>
                <c:pt idx="190">
                  <c:v>39.4716796875</c:v>
                </c:pt>
                <c:pt idx="191">
                  <c:v>39.4716796875</c:v>
                </c:pt>
                <c:pt idx="192">
                  <c:v>39.5537109375</c:v>
                </c:pt>
                <c:pt idx="193">
                  <c:v>39.5732421875</c:v>
                </c:pt>
                <c:pt idx="194">
                  <c:v>39.7958984375</c:v>
                </c:pt>
                <c:pt idx="195">
                  <c:v>39.6123046875</c:v>
                </c:pt>
                <c:pt idx="196">
                  <c:v>39.6123046875</c:v>
                </c:pt>
                <c:pt idx="197">
                  <c:v>39.6123046875</c:v>
                </c:pt>
                <c:pt idx="198">
                  <c:v>39.6123046875</c:v>
                </c:pt>
                <c:pt idx="199">
                  <c:v>39.6123046875</c:v>
                </c:pt>
                <c:pt idx="200">
                  <c:v>39.6201171875</c:v>
                </c:pt>
                <c:pt idx="201">
                  <c:v>39.6357421875</c:v>
                </c:pt>
                <c:pt idx="202">
                  <c:v>39.6513671875</c:v>
                </c:pt>
                <c:pt idx="203">
                  <c:v>39.6591796875</c:v>
                </c:pt>
                <c:pt idx="204">
                  <c:v>39.6591796875</c:v>
                </c:pt>
                <c:pt idx="205">
                  <c:v>39.6591796875</c:v>
                </c:pt>
                <c:pt idx="206">
                  <c:v>39.6591796875</c:v>
                </c:pt>
                <c:pt idx="207">
                  <c:v>39.6591796875</c:v>
                </c:pt>
                <c:pt idx="208">
                  <c:v>39.6591796875</c:v>
                </c:pt>
                <c:pt idx="209">
                  <c:v>39.6591796875</c:v>
                </c:pt>
                <c:pt idx="210">
                  <c:v>39.6591796875</c:v>
                </c:pt>
                <c:pt idx="211">
                  <c:v>39.6591796875</c:v>
                </c:pt>
                <c:pt idx="212">
                  <c:v>39.6591796875</c:v>
                </c:pt>
                <c:pt idx="213">
                  <c:v>39.6591796875</c:v>
                </c:pt>
                <c:pt idx="214">
                  <c:v>39.6591796875</c:v>
                </c:pt>
                <c:pt idx="215">
                  <c:v>39.6591796875</c:v>
                </c:pt>
                <c:pt idx="216">
                  <c:v>39.6591796875</c:v>
                </c:pt>
                <c:pt idx="217">
                  <c:v>39.6591796875</c:v>
                </c:pt>
                <c:pt idx="218">
                  <c:v>39.6591796875</c:v>
                </c:pt>
                <c:pt idx="219">
                  <c:v>39.6630859375</c:v>
                </c:pt>
                <c:pt idx="220">
                  <c:v>39.6826171875</c:v>
                </c:pt>
                <c:pt idx="221">
                  <c:v>39.6982421875</c:v>
                </c:pt>
                <c:pt idx="222">
                  <c:v>39.6982421875</c:v>
                </c:pt>
                <c:pt idx="223">
                  <c:v>39.6982421875</c:v>
                </c:pt>
                <c:pt idx="224">
                  <c:v>39.6982421875</c:v>
                </c:pt>
                <c:pt idx="225">
                  <c:v>39.6982421875</c:v>
                </c:pt>
                <c:pt idx="226">
                  <c:v>39.6982421875</c:v>
                </c:pt>
                <c:pt idx="227">
                  <c:v>39.6982421875</c:v>
                </c:pt>
                <c:pt idx="228">
                  <c:v>39.6982421875</c:v>
                </c:pt>
                <c:pt idx="229">
                  <c:v>39.6982421875</c:v>
                </c:pt>
                <c:pt idx="230">
                  <c:v>39.6982421875</c:v>
                </c:pt>
                <c:pt idx="231">
                  <c:v>39.6982421875</c:v>
                </c:pt>
                <c:pt idx="232">
                  <c:v>39.6982421875</c:v>
                </c:pt>
                <c:pt idx="233">
                  <c:v>39.6982421875</c:v>
                </c:pt>
                <c:pt idx="234">
                  <c:v>39.6982421875</c:v>
                </c:pt>
                <c:pt idx="235">
                  <c:v>39.6982421875</c:v>
                </c:pt>
                <c:pt idx="236">
                  <c:v>39.6982421875</c:v>
                </c:pt>
                <c:pt idx="237">
                  <c:v>39.6982421875</c:v>
                </c:pt>
                <c:pt idx="238">
                  <c:v>39.6982421875</c:v>
                </c:pt>
                <c:pt idx="239">
                  <c:v>39.6982421875</c:v>
                </c:pt>
                <c:pt idx="240">
                  <c:v>39.6982421875</c:v>
                </c:pt>
                <c:pt idx="241">
                  <c:v>39.6982421875</c:v>
                </c:pt>
                <c:pt idx="242">
                  <c:v>39.6982421875</c:v>
                </c:pt>
                <c:pt idx="243">
                  <c:v>39.8505859375</c:v>
                </c:pt>
                <c:pt idx="244">
                  <c:v>39.9052734375</c:v>
                </c:pt>
                <c:pt idx="245">
                  <c:v>39.9248046875</c:v>
                </c:pt>
                <c:pt idx="246">
                  <c:v>39.9638671875</c:v>
                </c:pt>
                <c:pt idx="247">
                  <c:v>39.9638671875</c:v>
                </c:pt>
                <c:pt idx="248">
                  <c:v>39.9638671875</c:v>
                </c:pt>
                <c:pt idx="249">
                  <c:v>39.9638671875</c:v>
                </c:pt>
                <c:pt idx="250">
                  <c:v>39.9638671875</c:v>
                </c:pt>
                <c:pt idx="251">
                  <c:v>39.9638671875</c:v>
                </c:pt>
                <c:pt idx="252">
                  <c:v>39.9677734375</c:v>
                </c:pt>
                <c:pt idx="253">
                  <c:v>39.9677734375</c:v>
                </c:pt>
                <c:pt idx="254">
                  <c:v>39.9677734375</c:v>
                </c:pt>
                <c:pt idx="255">
                  <c:v>39.9677734375</c:v>
                </c:pt>
                <c:pt idx="256">
                  <c:v>39.9677734375</c:v>
                </c:pt>
                <c:pt idx="257">
                  <c:v>39.9716796875</c:v>
                </c:pt>
                <c:pt idx="258">
                  <c:v>39.9716796875</c:v>
                </c:pt>
                <c:pt idx="259">
                  <c:v>39.9716796875</c:v>
                </c:pt>
                <c:pt idx="260">
                  <c:v>39.9716796875</c:v>
                </c:pt>
                <c:pt idx="261">
                  <c:v>39.9716796875</c:v>
                </c:pt>
                <c:pt idx="262">
                  <c:v>39.9716796875</c:v>
                </c:pt>
                <c:pt idx="263">
                  <c:v>39.9716796875</c:v>
                </c:pt>
                <c:pt idx="264">
                  <c:v>39.9716796875</c:v>
                </c:pt>
                <c:pt idx="265">
                  <c:v>39.9716796875</c:v>
                </c:pt>
                <c:pt idx="266">
                  <c:v>39.9716796875</c:v>
                </c:pt>
                <c:pt idx="267">
                  <c:v>39.9716796875</c:v>
                </c:pt>
                <c:pt idx="268">
                  <c:v>39.9716796875</c:v>
                </c:pt>
                <c:pt idx="269">
                  <c:v>40.1162109375</c:v>
                </c:pt>
                <c:pt idx="270">
                  <c:v>40.3896484375</c:v>
                </c:pt>
                <c:pt idx="271">
                  <c:v>40.4052734375</c:v>
                </c:pt>
                <c:pt idx="272">
                  <c:v>40.4248046875</c:v>
                </c:pt>
                <c:pt idx="273">
                  <c:v>40.5771484375</c:v>
                </c:pt>
                <c:pt idx="274">
                  <c:v>40.5771484375</c:v>
                </c:pt>
                <c:pt idx="275">
                  <c:v>40.5771484375</c:v>
                </c:pt>
                <c:pt idx="276">
                  <c:v>40.5771484375</c:v>
                </c:pt>
                <c:pt idx="277">
                  <c:v>40.5771484375</c:v>
                </c:pt>
                <c:pt idx="278">
                  <c:v>40.5771484375</c:v>
                </c:pt>
                <c:pt idx="279">
                  <c:v>40.5771484375</c:v>
                </c:pt>
                <c:pt idx="280">
                  <c:v>40.5771484375</c:v>
                </c:pt>
                <c:pt idx="281">
                  <c:v>40.5771484375</c:v>
                </c:pt>
                <c:pt idx="282">
                  <c:v>40.5771484375</c:v>
                </c:pt>
                <c:pt idx="283">
                  <c:v>40.5771484375</c:v>
                </c:pt>
                <c:pt idx="284">
                  <c:v>40.5771484375</c:v>
                </c:pt>
                <c:pt idx="285">
                  <c:v>40.5771484375</c:v>
                </c:pt>
                <c:pt idx="286">
                  <c:v>40.5771484375</c:v>
                </c:pt>
                <c:pt idx="287">
                  <c:v>40.5771484375</c:v>
                </c:pt>
                <c:pt idx="288">
                  <c:v>40.5771484375</c:v>
                </c:pt>
                <c:pt idx="289">
                  <c:v>40.5771484375</c:v>
                </c:pt>
                <c:pt idx="290">
                  <c:v>40.5771484375</c:v>
                </c:pt>
                <c:pt idx="291">
                  <c:v>40.5771484375</c:v>
                </c:pt>
                <c:pt idx="292">
                  <c:v>40.5771484375</c:v>
                </c:pt>
                <c:pt idx="293">
                  <c:v>40.5771484375</c:v>
                </c:pt>
                <c:pt idx="294">
                  <c:v>40.5771484375</c:v>
                </c:pt>
                <c:pt idx="295">
                  <c:v>40.5771484375</c:v>
                </c:pt>
                <c:pt idx="296">
                  <c:v>40.5771484375</c:v>
                </c:pt>
                <c:pt idx="297">
                  <c:v>40.5771484375</c:v>
                </c:pt>
                <c:pt idx="298">
                  <c:v>40.5771484375</c:v>
                </c:pt>
                <c:pt idx="299">
                  <c:v>40.5771484375</c:v>
                </c:pt>
                <c:pt idx="300">
                  <c:v>40.5771484375</c:v>
                </c:pt>
                <c:pt idx="301">
                  <c:v>40.5771484375</c:v>
                </c:pt>
                <c:pt idx="302">
                  <c:v>40.5771484375</c:v>
                </c:pt>
                <c:pt idx="303">
                  <c:v>40.5771484375</c:v>
                </c:pt>
                <c:pt idx="304">
                  <c:v>40.5771484375</c:v>
                </c:pt>
                <c:pt idx="305">
                  <c:v>40.5771484375</c:v>
                </c:pt>
                <c:pt idx="306">
                  <c:v>40.5771484375</c:v>
                </c:pt>
                <c:pt idx="307">
                  <c:v>40.5771484375</c:v>
                </c:pt>
                <c:pt idx="308">
                  <c:v>40.5771484375</c:v>
                </c:pt>
                <c:pt idx="309">
                  <c:v>40.5771484375</c:v>
                </c:pt>
                <c:pt idx="310">
                  <c:v>40.5771484375</c:v>
                </c:pt>
                <c:pt idx="311">
                  <c:v>40.5771484375</c:v>
                </c:pt>
                <c:pt idx="312">
                  <c:v>40.5771484375</c:v>
                </c:pt>
                <c:pt idx="313">
                  <c:v>40.5771484375</c:v>
                </c:pt>
                <c:pt idx="314">
                  <c:v>40.6044921875</c:v>
                </c:pt>
                <c:pt idx="315">
                  <c:v>40.6044921875</c:v>
                </c:pt>
                <c:pt idx="316">
                  <c:v>40.6044921875</c:v>
                </c:pt>
                <c:pt idx="317">
                  <c:v>40.6044921875</c:v>
                </c:pt>
                <c:pt idx="318">
                  <c:v>40.6044921875</c:v>
                </c:pt>
                <c:pt idx="319">
                  <c:v>40.6044921875</c:v>
                </c:pt>
                <c:pt idx="320">
                  <c:v>40.6044921875</c:v>
                </c:pt>
                <c:pt idx="321">
                  <c:v>40.6044921875</c:v>
                </c:pt>
                <c:pt idx="322">
                  <c:v>40.6044921875</c:v>
                </c:pt>
                <c:pt idx="323">
                  <c:v>40.6044921875</c:v>
                </c:pt>
                <c:pt idx="324">
                  <c:v>40.6044921875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9065072"/>
        <c:axId val="2049058544"/>
      </c:lineChart>
      <c:catAx>
        <c:axId val="2049065072"/>
        <c:scaling>
          <c:orientation val="minMax"/>
        </c:scaling>
        <c:delete val="0"/>
        <c:axPos val="b"/>
        <c:title>
          <c:tx>
            <c:rich>
              <a:bodyPr rot="0" anchor="ctr"/>
              <a:lstStyle/>
              <a:p>
                <a:pPr algn="ctr">
                  <a:defRPr sz="1800" b="1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milliseconds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txPr>
          <a:bodyPr rot="-2700000" anchor="ctr"/>
          <a:lstStyle/>
          <a:p>
            <a:pPr algn="ctr">
              <a:defRPr sz="1800" b="1">
                <a:solidFill>
                  <a:srgbClr val="000000"/>
                </a:solidFill>
                <a:latin typeface="Arial" charset="0"/>
                <a:ea typeface="Arial" charset="0"/>
                <a:cs typeface="Arial" charset="0"/>
              </a:defRPr>
            </a:pPr>
            <a:endParaRPr lang="nl-NL"/>
          </a:p>
        </c:txPr>
        <c:crossAx val="204905854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49058544"/>
        <c:scaling>
          <c:orientation val="minMax"/>
        </c:scaling>
        <c:delete val="0"/>
        <c:axPos val="l"/>
        <c:majorGridlines/>
        <c:title>
          <c:tx>
            <c:rich>
              <a:bodyPr rot="-5400000" anchor="ctr"/>
              <a:lstStyle/>
              <a:p>
                <a:pPr algn="ctr">
                  <a:defRPr sz="1800" b="1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MEM Usage (MB)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crossAx val="2049065072"/>
        <c:crosses val="autoZero"/>
        <c:crossBetween val="between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plotVisOnly val="1"/>
    <c:dispBlanksAs val="gap"/>
    <c:showDLblsOverMax val="0"/>
  </c:chart>
  <c:spPr>
    <a:ln w="9525"/>
  </c:spPr>
  <c:txPr>
    <a:bodyPr rot="0" anchor="ctr"/>
    <a:lstStyle/>
    <a:p>
      <a:pPr algn="ctr">
        <a:defRPr sz="1000" b="0">
          <a:solidFill>
            <a:srgbClr val="000000"/>
          </a:solidFill>
          <a:latin typeface="Arial" charset="0"/>
          <a:ea typeface="Arial" charset="0"/>
          <a:cs typeface="Arial" charset="0"/>
        </a:defRPr>
      </a:pPr>
      <a:endParaRPr lang="nl-NL"/>
    </a:p>
  </c:txPr>
  <c:printSettings>
    <c:headerFooter/>
    <c:pageMargins b="1" l="0.75" r="0.75" t="1" header="0.5" footer="0.5"/>
    <c:pageSetup paperSize="9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0</xdr:colOff>
      <xdr:row>20</xdr:row>
      <xdr:rowOff>0</xdr:rowOff>
    </xdr:to>
    <xdr:graphicFrame macro="">
      <xdr:nvGraphicFramePr>
        <xdr:cNvPr id="2" name="Chart 1" descr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21</xdr:row>
      <xdr:rowOff>0</xdr:rowOff>
    </xdr:from>
    <xdr:to>
      <xdr:col>23</xdr:col>
      <xdr:colOff>0</xdr:colOff>
      <xdr:row>44</xdr:row>
      <xdr:rowOff>0</xdr:rowOff>
    </xdr:to>
    <xdr:graphicFrame macro="">
      <xdr:nvGraphicFramePr>
        <xdr:cNvPr id="3" name="Chart 2" descr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ColWidth="9.109375" defaultRowHeight="13.2" x14ac:dyDescent="0.25"/>
  <sheetData/>
  <pageMargins left="0.75" right="0.75" top="1" bottom="1" header="0.5" footer="0.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326"/>
  <sheetViews>
    <sheetView tabSelected="1" workbookViewId="0">
      <selection activeCell="J14" sqref="J14"/>
    </sheetView>
  </sheetViews>
  <sheetFormatPr defaultColWidth="9.109375" defaultRowHeight="13.2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G1" s="1" t="s">
        <v>4</v>
      </c>
    </row>
    <row r="2" spans="1:10" x14ac:dyDescent="0.25">
      <c r="A2" s="1">
        <f>2216</f>
        <v>2216</v>
      </c>
      <c r="B2" s="1">
        <f>0</f>
        <v>0</v>
      </c>
      <c r="C2" s="1">
        <f>2197</f>
        <v>2197</v>
      </c>
      <c r="D2" s="1">
        <f>3474</f>
        <v>3474</v>
      </c>
      <c r="E2" s="1">
        <f>3.392578125</f>
        <v>3.392578125</v>
      </c>
      <c r="G2" s="1">
        <f>250</f>
        <v>250</v>
      </c>
    </row>
    <row r="3" spans="1:10" x14ac:dyDescent="0.25">
      <c r="A3" s="1">
        <f>2490</f>
        <v>2490</v>
      </c>
      <c r="B3" s="1">
        <f>20</f>
        <v>20</v>
      </c>
      <c r="C3" s="1">
        <f>2390</f>
        <v>2390</v>
      </c>
      <c r="D3" s="1">
        <f>10799</f>
        <v>10799</v>
      </c>
      <c r="E3" s="1">
        <f>10.5458984375</f>
        <v>10.5458984375</v>
      </c>
    </row>
    <row r="4" spans="1:10" x14ac:dyDescent="0.25">
      <c r="A4" s="1">
        <f>2742</f>
        <v>2742</v>
      </c>
      <c r="B4" s="1">
        <f>29</f>
        <v>29</v>
      </c>
      <c r="C4" s="1">
        <f>2523</f>
        <v>2523</v>
      </c>
      <c r="D4" s="1">
        <f>18175</f>
        <v>18175</v>
      </c>
      <c r="E4" s="1">
        <f>17.7490234375</f>
        <v>17.7490234375</v>
      </c>
      <c r="G4" s="1" t="s">
        <v>5</v>
      </c>
    </row>
    <row r="5" spans="1:10" x14ac:dyDescent="0.25">
      <c r="A5" s="1">
        <f>2986</f>
        <v>2986</v>
      </c>
      <c r="B5" s="1">
        <f>25</f>
        <v>25</v>
      </c>
      <c r="C5" s="1">
        <f>2685</f>
        <v>2685</v>
      </c>
      <c r="D5" s="1">
        <f>21651</f>
        <v>21651</v>
      </c>
      <c r="E5" s="1">
        <f>21.1435546875</f>
        <v>21.1435546875</v>
      </c>
      <c r="G5" s="1">
        <f>114</f>
        <v>114</v>
      </c>
    </row>
    <row r="6" spans="1:10" x14ac:dyDescent="0.25">
      <c r="A6" s="1">
        <f>3256</f>
        <v>3256</v>
      </c>
      <c r="B6" s="1">
        <f>33</f>
        <v>33</v>
      </c>
      <c r="C6" s="1">
        <f>2792</f>
        <v>2792</v>
      </c>
      <c r="D6" s="1">
        <f>22550</f>
        <v>22550</v>
      </c>
      <c r="E6" s="1">
        <f>22.021484375</f>
        <v>22.021484375</v>
      </c>
    </row>
    <row r="7" spans="1:10" x14ac:dyDescent="0.25">
      <c r="A7" s="1">
        <f>3523</f>
        <v>3523</v>
      </c>
      <c r="B7" s="1">
        <f>27</f>
        <v>27</v>
      </c>
      <c r="C7" s="1">
        <f>2902</f>
        <v>2902</v>
      </c>
      <c r="D7" s="1">
        <f>23634</f>
        <v>23634</v>
      </c>
      <c r="E7" s="1">
        <f>23.080078125</f>
        <v>23.080078125</v>
      </c>
    </row>
    <row r="8" spans="1:10" x14ac:dyDescent="0.25">
      <c r="A8" s="1">
        <f>3782</f>
        <v>3782</v>
      </c>
      <c r="B8" s="1">
        <f>29</f>
        <v>29</v>
      </c>
      <c r="C8" s="1">
        <f>3015</f>
        <v>3015</v>
      </c>
      <c r="D8" s="1">
        <f>24374</f>
        <v>24374</v>
      </c>
      <c r="E8" s="1">
        <f>23.802734375</f>
        <v>23.802734375</v>
      </c>
    </row>
    <row r="9" spans="1:10" x14ac:dyDescent="0.25">
      <c r="A9" s="1">
        <f>4039</f>
        <v>4039</v>
      </c>
      <c r="B9" s="1">
        <f>20</f>
        <v>20</v>
      </c>
      <c r="C9" s="1">
        <f>3110</f>
        <v>3110</v>
      </c>
      <c r="D9" s="1">
        <f>26778</f>
        <v>26778</v>
      </c>
      <c r="E9" s="1">
        <f>26.150390625</f>
        <v>26.150390625</v>
      </c>
    </row>
    <row r="10" spans="1:10" x14ac:dyDescent="0.25">
      <c r="A10" s="1">
        <f>4295</f>
        <v>4295</v>
      </c>
      <c r="B10" s="1">
        <f>23</f>
        <v>23</v>
      </c>
      <c r="C10" s="1">
        <f>3232</f>
        <v>3232</v>
      </c>
      <c r="D10" s="1">
        <f>25126</f>
        <v>25126</v>
      </c>
      <c r="E10" s="1">
        <f>24.537109375</f>
        <v>24.537109375</v>
      </c>
    </row>
    <row r="11" spans="1:10" x14ac:dyDescent="0.25">
      <c r="A11" s="1">
        <f>4549</f>
        <v>4549</v>
      </c>
      <c r="B11" s="1">
        <f>0</f>
        <v>0</v>
      </c>
      <c r="C11" s="1">
        <f>3345</f>
        <v>3345</v>
      </c>
      <c r="D11" s="1">
        <f>25579</f>
        <v>25579</v>
      </c>
      <c r="E11" s="1">
        <f>24.9794921875</f>
        <v>24.9794921875</v>
      </c>
    </row>
    <row r="12" spans="1:10" x14ac:dyDescent="0.25">
      <c r="A12" s="1">
        <f>4797</f>
        <v>4797</v>
      </c>
      <c r="B12" s="1">
        <f>0</f>
        <v>0</v>
      </c>
      <c r="C12" s="1">
        <f>3455</f>
        <v>3455</v>
      </c>
      <c r="D12" s="1">
        <f>26346</f>
        <v>26346</v>
      </c>
      <c r="E12" s="1">
        <f>25.728515625</f>
        <v>25.728515625</v>
      </c>
      <c r="H12" s="1" t="s">
        <v>6</v>
      </c>
      <c r="I12" s="1" t="s">
        <v>7</v>
      </c>
      <c r="J12" s="1" t="s">
        <v>8</v>
      </c>
    </row>
    <row r="13" spans="1:10" x14ac:dyDescent="0.25">
      <c r="A13" s="1">
        <f>5053</f>
        <v>5053</v>
      </c>
      <c r="B13" s="1">
        <f>0</f>
        <v>0</v>
      </c>
      <c r="C13" s="1">
        <f>3565</f>
        <v>3565</v>
      </c>
      <c r="D13" s="1">
        <f>27266</f>
        <v>27266</v>
      </c>
      <c r="E13" s="1">
        <f>26.626953125</f>
        <v>26.626953125</v>
      </c>
      <c r="H13" s="1">
        <f>AVERAGE(E18:E30)</f>
        <v>32.3701171875</v>
      </c>
      <c r="I13" s="1">
        <f>MAX(E2:E846)</f>
        <v>40.6044921875</v>
      </c>
      <c r="J13" s="1">
        <f>AVERAGE(E311:E326)</f>
        <v>40.595947265625</v>
      </c>
    </row>
    <row r="14" spans="1:10" x14ac:dyDescent="0.25">
      <c r="A14" s="1">
        <f>5305</f>
        <v>5305</v>
      </c>
      <c r="B14" s="1">
        <f>9</f>
        <v>9</v>
      </c>
      <c r="C14" s="1">
        <f>3669</f>
        <v>3669</v>
      </c>
      <c r="D14" s="1">
        <f>28002</f>
        <v>28002</v>
      </c>
      <c r="E14" s="1">
        <f>27.345703125</f>
        <v>27.345703125</v>
      </c>
    </row>
    <row r="15" spans="1:10" x14ac:dyDescent="0.25">
      <c r="A15" s="1">
        <f>5556</f>
        <v>5556</v>
      </c>
      <c r="B15" s="1">
        <f>18</f>
        <v>18</v>
      </c>
      <c r="C15" s="1">
        <f>3775</f>
        <v>3775</v>
      </c>
      <c r="D15" s="1">
        <f>28902</f>
        <v>28902</v>
      </c>
      <c r="E15" s="1">
        <f>28.224609375</f>
        <v>28.224609375</v>
      </c>
    </row>
    <row r="16" spans="1:10" x14ac:dyDescent="0.25">
      <c r="A16" s="1">
        <f>5811</f>
        <v>5811</v>
      </c>
      <c r="B16" s="1">
        <f>0</f>
        <v>0</v>
      </c>
      <c r="C16" s="1">
        <f>3879</f>
        <v>3879</v>
      </c>
      <c r="D16" s="1">
        <f>29540</f>
        <v>29540</v>
      </c>
      <c r="E16" s="1">
        <f>28.84765625</f>
        <v>28.84765625</v>
      </c>
    </row>
    <row r="17" spans="1:5" x14ac:dyDescent="0.25">
      <c r="A17" s="1">
        <f>6064</f>
        <v>6064</v>
      </c>
      <c r="B17" s="1">
        <f>0</f>
        <v>0</v>
      </c>
      <c r="C17" s="1">
        <f>3992</f>
        <v>3992</v>
      </c>
      <c r="D17" s="1">
        <f>30861</f>
        <v>30861</v>
      </c>
      <c r="E17" s="1">
        <f>30.1376953125</f>
        <v>30.1376953125</v>
      </c>
    </row>
    <row r="18" spans="1:5" x14ac:dyDescent="0.25">
      <c r="A18" s="1">
        <f>6317</f>
        <v>6317</v>
      </c>
      <c r="B18" s="1">
        <f>4</f>
        <v>4</v>
      </c>
      <c r="C18" s="1">
        <f>4161</f>
        <v>4161</v>
      </c>
      <c r="D18" s="1">
        <f>32602</f>
        <v>32602</v>
      </c>
      <c r="E18" s="1">
        <f>31.837890625</f>
        <v>31.837890625</v>
      </c>
    </row>
    <row r="19" spans="1:5" x14ac:dyDescent="0.25">
      <c r="A19" s="1">
        <f>6579</f>
        <v>6579</v>
      </c>
      <c r="B19" s="1">
        <f>5</f>
        <v>5</v>
      </c>
      <c r="C19" s="1">
        <f>4277</f>
        <v>4277</v>
      </c>
      <c r="D19" s="1">
        <f>33104</f>
        <v>33104</v>
      </c>
      <c r="E19" s="1">
        <f>32.328125</f>
        <v>32.328125</v>
      </c>
    </row>
    <row r="20" spans="1:5" x14ac:dyDescent="0.25">
      <c r="A20" s="1">
        <f>6850</f>
        <v>6850</v>
      </c>
      <c r="B20" s="1">
        <f>23</f>
        <v>23</v>
      </c>
      <c r="C20" s="1">
        <f>4382</f>
        <v>4382</v>
      </c>
      <c r="D20" s="1">
        <f>33137</f>
        <v>33137</v>
      </c>
      <c r="E20" s="1">
        <f>32.3603515625</f>
        <v>32.3603515625</v>
      </c>
    </row>
    <row r="21" spans="1:5" x14ac:dyDescent="0.25">
      <c r="A21" s="1">
        <f>7113</f>
        <v>7113</v>
      </c>
      <c r="B21" s="1">
        <f>9</f>
        <v>9</v>
      </c>
      <c r="C21" s="1">
        <f>4490</f>
        <v>4490</v>
      </c>
      <c r="D21" s="1">
        <f>33136</f>
        <v>33136</v>
      </c>
      <c r="E21" s="1">
        <f>32.359375</f>
        <v>32.359375</v>
      </c>
    </row>
    <row r="22" spans="1:5" x14ac:dyDescent="0.25">
      <c r="A22" s="1">
        <f>7375</f>
        <v>7375</v>
      </c>
      <c r="B22" s="1">
        <f t="shared" ref="B22:B31" si="0">0</f>
        <v>0</v>
      </c>
      <c r="C22" s="1">
        <f>4606</f>
        <v>4606</v>
      </c>
      <c r="D22" s="1">
        <f>33136</f>
        <v>33136</v>
      </c>
      <c r="E22" s="1">
        <f>32.359375</f>
        <v>32.359375</v>
      </c>
    </row>
    <row r="23" spans="1:5" x14ac:dyDescent="0.25">
      <c r="A23" s="1">
        <f>7638</f>
        <v>7638</v>
      </c>
      <c r="B23" s="1">
        <f t="shared" si="0"/>
        <v>0</v>
      </c>
      <c r="C23" s="1">
        <f>4712</f>
        <v>4712</v>
      </c>
      <c r="D23" s="1">
        <f>33136</f>
        <v>33136</v>
      </c>
      <c r="E23" s="1">
        <f>32.359375</f>
        <v>32.359375</v>
      </c>
    </row>
    <row r="24" spans="1:5" x14ac:dyDescent="0.25">
      <c r="A24" s="1">
        <f>7880</f>
        <v>7880</v>
      </c>
      <c r="B24" s="1">
        <f t="shared" si="0"/>
        <v>0</v>
      </c>
      <c r="C24" s="1">
        <f>4821</f>
        <v>4821</v>
      </c>
      <c r="D24" s="1">
        <f>33136</f>
        <v>33136</v>
      </c>
      <c r="E24" s="1">
        <f>32.359375</f>
        <v>32.359375</v>
      </c>
    </row>
    <row r="25" spans="1:5" x14ac:dyDescent="0.25">
      <c r="A25" s="1">
        <f>8123</f>
        <v>8123</v>
      </c>
      <c r="B25" s="1">
        <f t="shared" si="0"/>
        <v>0</v>
      </c>
      <c r="C25" s="1">
        <f>4935</f>
        <v>4935</v>
      </c>
      <c r="D25" s="1">
        <f>33136</f>
        <v>33136</v>
      </c>
      <c r="E25" s="1">
        <f>32.359375</f>
        <v>32.359375</v>
      </c>
    </row>
    <row r="26" spans="1:5" x14ac:dyDescent="0.25">
      <c r="A26" s="1">
        <f>8378</f>
        <v>8378</v>
      </c>
      <c r="B26" s="1">
        <f t="shared" si="0"/>
        <v>0</v>
      </c>
      <c r="C26" s="1">
        <f>5040</f>
        <v>5040</v>
      </c>
      <c r="D26" s="1">
        <f>33140</f>
        <v>33140</v>
      </c>
      <c r="E26" s="1">
        <f>32.36328125</f>
        <v>32.36328125</v>
      </c>
    </row>
    <row r="27" spans="1:5" x14ac:dyDescent="0.25">
      <c r="A27" s="1">
        <f>8635</f>
        <v>8635</v>
      </c>
      <c r="B27" s="1">
        <f t="shared" si="0"/>
        <v>0</v>
      </c>
      <c r="C27" s="1">
        <f>5157</f>
        <v>5157</v>
      </c>
      <c r="D27" s="1">
        <f>33152</f>
        <v>33152</v>
      </c>
      <c r="E27" s="1">
        <f>32.375</f>
        <v>32.375</v>
      </c>
    </row>
    <row r="28" spans="1:5" x14ac:dyDescent="0.25">
      <c r="A28" s="1">
        <f>8882</f>
        <v>8882</v>
      </c>
      <c r="B28" s="1">
        <f t="shared" si="0"/>
        <v>0</v>
      </c>
      <c r="C28" s="1">
        <f>5297</f>
        <v>5297</v>
      </c>
      <c r="D28" s="1">
        <f>33188</f>
        <v>33188</v>
      </c>
      <c r="E28" s="1">
        <f>32.41015625</f>
        <v>32.41015625</v>
      </c>
    </row>
    <row r="29" spans="1:5" x14ac:dyDescent="0.25">
      <c r="A29" s="1">
        <f>9132</f>
        <v>9132</v>
      </c>
      <c r="B29" s="1">
        <f t="shared" si="0"/>
        <v>0</v>
      </c>
      <c r="C29" s="1">
        <f>5469</f>
        <v>5469</v>
      </c>
      <c r="D29" s="1">
        <f>33444</f>
        <v>33444</v>
      </c>
      <c r="E29" s="1">
        <f>32.66015625</f>
        <v>32.66015625</v>
      </c>
    </row>
    <row r="30" spans="1:5" x14ac:dyDescent="0.25">
      <c r="A30" s="1">
        <f>9395</f>
        <v>9395</v>
      </c>
      <c r="B30" s="1">
        <f t="shared" si="0"/>
        <v>0</v>
      </c>
      <c r="C30" s="1">
        <f>5592</f>
        <v>5592</v>
      </c>
      <c r="D30" s="1">
        <f>33464</f>
        <v>33464</v>
      </c>
      <c r="E30" s="1">
        <f t="shared" ref="E30:E36" si="1">32.6796875</f>
        <v>32.6796875</v>
      </c>
    </row>
    <row r="31" spans="1:5" x14ac:dyDescent="0.25">
      <c r="A31" s="1">
        <f>9637</f>
        <v>9637</v>
      </c>
      <c r="B31" s="1">
        <f t="shared" si="0"/>
        <v>0</v>
      </c>
      <c r="C31" s="1">
        <f>5698</f>
        <v>5698</v>
      </c>
      <c r="D31" s="1">
        <f>33464</f>
        <v>33464</v>
      </c>
      <c r="E31" s="1">
        <f t="shared" si="1"/>
        <v>32.6796875</v>
      </c>
    </row>
    <row r="32" spans="1:5" x14ac:dyDescent="0.25">
      <c r="A32" s="1">
        <f>9881</f>
        <v>9881</v>
      </c>
      <c r="B32" s="1">
        <f>4</f>
        <v>4</v>
      </c>
      <c r="C32" s="1">
        <f>5806</f>
        <v>5806</v>
      </c>
      <c r="D32" s="1">
        <f>33464</f>
        <v>33464</v>
      </c>
      <c r="E32" s="1">
        <f t="shared" si="1"/>
        <v>32.6796875</v>
      </c>
    </row>
    <row r="33" spans="1:5" x14ac:dyDescent="0.25">
      <c r="A33" s="1">
        <f>10126</f>
        <v>10126</v>
      </c>
      <c r="B33" s="1">
        <f>13</f>
        <v>13</v>
      </c>
      <c r="C33" s="1">
        <f>5909</f>
        <v>5909</v>
      </c>
      <c r="D33" s="1">
        <f>33464</f>
        <v>33464</v>
      </c>
      <c r="E33" s="1">
        <f t="shared" si="1"/>
        <v>32.6796875</v>
      </c>
    </row>
    <row r="34" spans="1:5" x14ac:dyDescent="0.25">
      <c r="A34" s="1">
        <f>10384</f>
        <v>10384</v>
      </c>
      <c r="B34" s="1">
        <f>39</f>
        <v>39</v>
      </c>
      <c r="C34" s="1">
        <f>6014</f>
        <v>6014</v>
      </c>
      <c r="D34" s="1">
        <f>33464</f>
        <v>33464</v>
      </c>
      <c r="E34" s="1">
        <f t="shared" si="1"/>
        <v>32.6796875</v>
      </c>
    </row>
    <row r="35" spans="1:5" x14ac:dyDescent="0.25">
      <c r="A35" s="1">
        <f>10651</f>
        <v>10651</v>
      </c>
      <c r="B35" s="1">
        <f>30</f>
        <v>30</v>
      </c>
      <c r="C35" s="1">
        <f>6123</f>
        <v>6123</v>
      </c>
      <c r="D35" s="1">
        <f>33464</f>
        <v>33464</v>
      </c>
      <c r="E35" s="1">
        <f t="shared" si="1"/>
        <v>32.6796875</v>
      </c>
    </row>
    <row r="36" spans="1:5" x14ac:dyDescent="0.25">
      <c r="A36" s="1">
        <f>10915</f>
        <v>10915</v>
      </c>
      <c r="B36" s="1">
        <f>22</f>
        <v>22</v>
      </c>
      <c r="C36" s="1">
        <f>6226</f>
        <v>6226</v>
      </c>
      <c r="D36" s="1">
        <f>33464</f>
        <v>33464</v>
      </c>
      <c r="E36" s="1">
        <f t="shared" si="1"/>
        <v>32.6796875</v>
      </c>
    </row>
    <row r="37" spans="1:5" x14ac:dyDescent="0.25">
      <c r="A37" s="1">
        <f>11164</f>
        <v>11164</v>
      </c>
      <c r="B37" s="1">
        <f>4</f>
        <v>4</v>
      </c>
      <c r="C37" s="1">
        <f>6345</f>
        <v>6345</v>
      </c>
      <c r="D37" s="1">
        <f>33634</f>
        <v>33634</v>
      </c>
      <c r="E37" s="1">
        <f>32.845703125</f>
        <v>32.845703125</v>
      </c>
    </row>
    <row r="38" spans="1:5" x14ac:dyDescent="0.25">
      <c r="A38" s="1">
        <f>11407</f>
        <v>11407</v>
      </c>
      <c r="B38" s="1">
        <f>0</f>
        <v>0</v>
      </c>
      <c r="C38" s="1">
        <f>6455</f>
        <v>6455</v>
      </c>
      <c r="D38" s="1">
        <f>33764</f>
        <v>33764</v>
      </c>
      <c r="E38" s="1">
        <f>32.97265625</f>
        <v>32.97265625</v>
      </c>
    </row>
    <row r="39" spans="1:5" x14ac:dyDescent="0.25">
      <c r="A39" s="1">
        <f>11667</f>
        <v>11667</v>
      </c>
      <c r="B39" s="1">
        <f>25</f>
        <v>25</v>
      </c>
      <c r="C39" s="1">
        <f>6576</f>
        <v>6576</v>
      </c>
      <c r="D39" s="1">
        <f>33904</f>
        <v>33904</v>
      </c>
      <c r="E39" s="1">
        <f>33.109375</f>
        <v>33.109375</v>
      </c>
    </row>
    <row r="40" spans="1:5" x14ac:dyDescent="0.25">
      <c r="A40" s="1">
        <f>11930</f>
        <v>11930</v>
      </c>
      <c r="B40" s="1">
        <f>26</f>
        <v>26</v>
      </c>
      <c r="C40" s="1">
        <f>6698</f>
        <v>6698</v>
      </c>
      <c r="D40" s="1">
        <f>34126</f>
        <v>34126</v>
      </c>
      <c r="E40" s="1">
        <f>33.326171875</f>
        <v>33.326171875</v>
      </c>
    </row>
    <row r="41" spans="1:5" x14ac:dyDescent="0.25">
      <c r="A41" s="1">
        <f>12209</f>
        <v>12209</v>
      </c>
      <c r="B41" s="1">
        <f>24</f>
        <v>24</v>
      </c>
      <c r="C41" s="1">
        <f>6843</f>
        <v>6843</v>
      </c>
      <c r="D41" s="1">
        <f>34480</f>
        <v>34480</v>
      </c>
      <c r="E41" s="1">
        <f>33.671875</f>
        <v>33.671875</v>
      </c>
    </row>
    <row r="42" spans="1:5" x14ac:dyDescent="0.25">
      <c r="A42" s="1">
        <f>12451</f>
        <v>12451</v>
      </c>
      <c r="B42" s="1">
        <f>0</f>
        <v>0</v>
      </c>
      <c r="C42" s="1">
        <f>6956</f>
        <v>6956</v>
      </c>
      <c r="D42" s="1">
        <f>34588</f>
        <v>34588</v>
      </c>
      <c r="E42" s="1">
        <f>33.77734375</f>
        <v>33.77734375</v>
      </c>
    </row>
    <row r="43" spans="1:5" x14ac:dyDescent="0.25">
      <c r="A43" s="1">
        <f>12693</f>
        <v>12693</v>
      </c>
      <c r="B43" s="1">
        <f>0</f>
        <v>0</v>
      </c>
      <c r="C43" s="1">
        <f>7068</f>
        <v>7068</v>
      </c>
      <c r="D43" s="1">
        <f>34672</f>
        <v>34672</v>
      </c>
      <c r="E43" s="1">
        <f>33.859375</f>
        <v>33.859375</v>
      </c>
    </row>
    <row r="44" spans="1:5" x14ac:dyDescent="0.25">
      <c r="A44" s="1">
        <f>12934</f>
        <v>12934</v>
      </c>
      <c r="B44" s="1">
        <f>0</f>
        <v>0</v>
      </c>
      <c r="C44" s="1">
        <f>7189</f>
        <v>7189</v>
      </c>
      <c r="D44" s="1">
        <f>34672</f>
        <v>34672</v>
      </c>
      <c r="E44" s="1">
        <f>33.859375</f>
        <v>33.859375</v>
      </c>
    </row>
    <row r="45" spans="1:5" x14ac:dyDescent="0.25">
      <c r="A45" s="1">
        <f>13197</f>
        <v>13197</v>
      </c>
      <c r="B45" s="1">
        <f>0</f>
        <v>0</v>
      </c>
      <c r="C45" s="1">
        <f>7292</f>
        <v>7292</v>
      </c>
      <c r="D45" s="1">
        <f>34672</f>
        <v>34672</v>
      </c>
      <c r="E45" s="1">
        <f>33.859375</f>
        <v>33.859375</v>
      </c>
    </row>
    <row r="46" spans="1:5" x14ac:dyDescent="0.25">
      <c r="A46" s="1">
        <f>13432</f>
        <v>13432</v>
      </c>
      <c r="B46" s="1">
        <f>0</f>
        <v>0</v>
      </c>
      <c r="C46" s="1">
        <f>7403</f>
        <v>7403</v>
      </c>
      <c r="D46" s="1">
        <f>34672</f>
        <v>34672</v>
      </c>
      <c r="E46" s="1">
        <f>33.859375</f>
        <v>33.859375</v>
      </c>
    </row>
    <row r="47" spans="1:5" x14ac:dyDescent="0.25">
      <c r="A47" s="1">
        <f>13690</f>
        <v>13690</v>
      </c>
      <c r="B47" s="1">
        <f>0</f>
        <v>0</v>
      </c>
      <c r="C47" s="1">
        <f>7508</f>
        <v>7508</v>
      </c>
      <c r="D47" s="1">
        <f t="shared" ref="D47:D70" si="2">34676</f>
        <v>34676</v>
      </c>
      <c r="E47" s="1">
        <f t="shared" ref="E47:E70" si="3">33.86328125</f>
        <v>33.86328125</v>
      </c>
    </row>
    <row r="48" spans="1:5" x14ac:dyDescent="0.25">
      <c r="A48" s="1">
        <f>13932</f>
        <v>13932</v>
      </c>
      <c r="B48" s="1">
        <f>0</f>
        <v>0</v>
      </c>
      <c r="C48" s="1">
        <f>7613</f>
        <v>7613</v>
      </c>
      <c r="D48" s="1">
        <f t="shared" si="2"/>
        <v>34676</v>
      </c>
      <c r="E48" s="1">
        <f t="shared" si="3"/>
        <v>33.86328125</v>
      </c>
    </row>
    <row r="49" spans="1:5" x14ac:dyDescent="0.25">
      <c r="A49" s="1">
        <f>14189</f>
        <v>14189</v>
      </c>
      <c r="B49" s="1">
        <f>19</f>
        <v>19</v>
      </c>
      <c r="C49" s="1">
        <f>7719</f>
        <v>7719</v>
      </c>
      <c r="D49" s="1">
        <f t="shared" si="2"/>
        <v>34676</v>
      </c>
      <c r="E49" s="1">
        <f t="shared" si="3"/>
        <v>33.86328125</v>
      </c>
    </row>
    <row r="50" spans="1:5" x14ac:dyDescent="0.25">
      <c r="A50" s="1">
        <f>14445</f>
        <v>14445</v>
      </c>
      <c r="B50" s="1">
        <f>0</f>
        <v>0</v>
      </c>
      <c r="C50" s="1">
        <f>7822</f>
        <v>7822</v>
      </c>
      <c r="D50" s="1">
        <f t="shared" si="2"/>
        <v>34676</v>
      </c>
      <c r="E50" s="1">
        <f t="shared" si="3"/>
        <v>33.86328125</v>
      </c>
    </row>
    <row r="51" spans="1:5" x14ac:dyDescent="0.25">
      <c r="A51" s="1">
        <f>14689</f>
        <v>14689</v>
      </c>
      <c r="B51" s="1">
        <f>0</f>
        <v>0</v>
      </c>
      <c r="C51" s="1">
        <f>7940</f>
        <v>7940</v>
      </c>
      <c r="D51" s="1">
        <f t="shared" si="2"/>
        <v>34676</v>
      </c>
      <c r="E51" s="1">
        <f t="shared" si="3"/>
        <v>33.86328125</v>
      </c>
    </row>
    <row r="52" spans="1:5" x14ac:dyDescent="0.25">
      <c r="A52" s="1">
        <f>14936</f>
        <v>14936</v>
      </c>
      <c r="B52" s="1">
        <f>0</f>
        <v>0</v>
      </c>
      <c r="C52" s="1">
        <f>8041</f>
        <v>8041</v>
      </c>
      <c r="D52" s="1">
        <f t="shared" si="2"/>
        <v>34676</v>
      </c>
      <c r="E52" s="1">
        <f t="shared" si="3"/>
        <v>33.86328125</v>
      </c>
    </row>
    <row r="53" spans="1:5" x14ac:dyDescent="0.25">
      <c r="A53" s="1">
        <f>15176</f>
        <v>15176</v>
      </c>
      <c r="B53" s="1">
        <f>0</f>
        <v>0</v>
      </c>
      <c r="C53" s="1">
        <f>8159</f>
        <v>8159</v>
      </c>
      <c r="D53" s="1">
        <f t="shared" si="2"/>
        <v>34676</v>
      </c>
      <c r="E53" s="1">
        <f t="shared" si="3"/>
        <v>33.86328125</v>
      </c>
    </row>
    <row r="54" spans="1:5" x14ac:dyDescent="0.25">
      <c r="A54" s="1">
        <f>15419</f>
        <v>15419</v>
      </c>
      <c r="B54" s="1">
        <f>0</f>
        <v>0</v>
      </c>
      <c r="C54" s="1">
        <f>8263</f>
        <v>8263</v>
      </c>
      <c r="D54" s="1">
        <f t="shared" si="2"/>
        <v>34676</v>
      </c>
      <c r="E54" s="1">
        <f t="shared" si="3"/>
        <v>33.86328125</v>
      </c>
    </row>
    <row r="55" spans="1:5" x14ac:dyDescent="0.25">
      <c r="A55" s="1">
        <f>15671</f>
        <v>15671</v>
      </c>
      <c r="B55" s="1">
        <f>0</f>
        <v>0</v>
      </c>
      <c r="C55" s="1">
        <f>8365</f>
        <v>8365</v>
      </c>
      <c r="D55" s="1">
        <f t="shared" si="2"/>
        <v>34676</v>
      </c>
      <c r="E55" s="1">
        <f t="shared" si="3"/>
        <v>33.86328125</v>
      </c>
    </row>
    <row r="56" spans="1:5" x14ac:dyDescent="0.25">
      <c r="A56" s="1">
        <f>15923</f>
        <v>15923</v>
      </c>
      <c r="B56" s="1">
        <f>0</f>
        <v>0</v>
      </c>
      <c r="C56" s="1">
        <f>8482</f>
        <v>8482</v>
      </c>
      <c r="D56" s="1">
        <f t="shared" si="2"/>
        <v>34676</v>
      </c>
      <c r="E56" s="1">
        <f t="shared" si="3"/>
        <v>33.86328125</v>
      </c>
    </row>
    <row r="57" spans="1:5" x14ac:dyDescent="0.25">
      <c r="A57" s="1">
        <f>16175</f>
        <v>16175</v>
      </c>
      <c r="B57" s="1">
        <f>10</f>
        <v>10</v>
      </c>
      <c r="C57" s="1">
        <f>8598</f>
        <v>8598</v>
      </c>
      <c r="D57" s="1">
        <f t="shared" si="2"/>
        <v>34676</v>
      </c>
      <c r="E57" s="1">
        <f t="shared" si="3"/>
        <v>33.86328125</v>
      </c>
    </row>
    <row r="58" spans="1:5" x14ac:dyDescent="0.25">
      <c r="A58" s="1">
        <f>16430</f>
        <v>16430</v>
      </c>
      <c r="B58" s="1">
        <f>28</f>
        <v>28</v>
      </c>
      <c r="C58" s="1">
        <f>8705</f>
        <v>8705</v>
      </c>
      <c r="D58" s="1">
        <f t="shared" si="2"/>
        <v>34676</v>
      </c>
      <c r="E58" s="1">
        <f t="shared" si="3"/>
        <v>33.86328125</v>
      </c>
    </row>
    <row r="59" spans="1:5" x14ac:dyDescent="0.25">
      <c r="A59" s="1">
        <f>16674</f>
        <v>16674</v>
      </c>
      <c r="B59" s="1">
        <f>28</f>
        <v>28</v>
      </c>
      <c r="C59" s="1">
        <f>8807</f>
        <v>8807</v>
      </c>
      <c r="D59" s="1">
        <f t="shared" si="2"/>
        <v>34676</v>
      </c>
      <c r="E59" s="1">
        <f t="shared" si="3"/>
        <v>33.86328125</v>
      </c>
    </row>
    <row r="60" spans="1:5" x14ac:dyDescent="0.25">
      <c r="A60" s="1">
        <f>16930</f>
        <v>16930</v>
      </c>
      <c r="B60" s="1">
        <f>11</f>
        <v>11</v>
      </c>
      <c r="C60" s="1">
        <f>8919</f>
        <v>8919</v>
      </c>
      <c r="D60" s="1">
        <f t="shared" si="2"/>
        <v>34676</v>
      </c>
      <c r="E60" s="1">
        <f t="shared" si="3"/>
        <v>33.86328125</v>
      </c>
    </row>
    <row r="61" spans="1:5" x14ac:dyDescent="0.25">
      <c r="A61" s="1">
        <f>17196</f>
        <v>17196</v>
      </c>
      <c r="B61" s="1">
        <f>2</f>
        <v>2</v>
      </c>
      <c r="C61" s="1">
        <f>9029</f>
        <v>9029</v>
      </c>
      <c r="D61" s="1">
        <f t="shared" si="2"/>
        <v>34676</v>
      </c>
      <c r="E61" s="1">
        <f t="shared" si="3"/>
        <v>33.86328125</v>
      </c>
    </row>
    <row r="62" spans="1:5" x14ac:dyDescent="0.25">
      <c r="A62" s="1">
        <f>17453</f>
        <v>17453</v>
      </c>
      <c r="B62" s="1">
        <f>0</f>
        <v>0</v>
      </c>
      <c r="C62" s="1">
        <f>9141</f>
        <v>9141</v>
      </c>
      <c r="D62" s="1">
        <f t="shared" si="2"/>
        <v>34676</v>
      </c>
      <c r="E62" s="1">
        <f t="shared" si="3"/>
        <v>33.86328125</v>
      </c>
    </row>
    <row r="63" spans="1:5" x14ac:dyDescent="0.25">
      <c r="A63" s="1">
        <f>17697</f>
        <v>17697</v>
      </c>
      <c r="B63" s="1">
        <f>15</f>
        <v>15</v>
      </c>
      <c r="C63" s="1">
        <f>9244</f>
        <v>9244</v>
      </c>
      <c r="D63" s="1">
        <f t="shared" si="2"/>
        <v>34676</v>
      </c>
      <c r="E63" s="1">
        <f t="shared" si="3"/>
        <v>33.86328125</v>
      </c>
    </row>
    <row r="64" spans="1:5" x14ac:dyDescent="0.25">
      <c r="A64" s="1">
        <f>17949</f>
        <v>17949</v>
      </c>
      <c r="B64" s="1">
        <f>12</f>
        <v>12</v>
      </c>
      <c r="C64" s="1">
        <f>9348</f>
        <v>9348</v>
      </c>
      <c r="D64" s="1">
        <f t="shared" si="2"/>
        <v>34676</v>
      </c>
      <c r="E64" s="1">
        <f t="shared" si="3"/>
        <v>33.86328125</v>
      </c>
    </row>
    <row r="65" spans="1:5" x14ac:dyDescent="0.25">
      <c r="A65" s="1">
        <f>18187</f>
        <v>18187</v>
      </c>
      <c r="B65" s="1">
        <f>0</f>
        <v>0</v>
      </c>
      <c r="C65" s="1">
        <f>9461</f>
        <v>9461</v>
      </c>
      <c r="D65" s="1">
        <f t="shared" si="2"/>
        <v>34676</v>
      </c>
      <c r="E65" s="1">
        <f t="shared" si="3"/>
        <v>33.86328125</v>
      </c>
    </row>
    <row r="66" spans="1:5" x14ac:dyDescent="0.25">
      <c r="A66" s="1">
        <f>18442</f>
        <v>18442</v>
      </c>
      <c r="B66" s="1">
        <f>0</f>
        <v>0</v>
      </c>
      <c r="C66" s="1">
        <f>9565</f>
        <v>9565</v>
      </c>
      <c r="D66" s="1">
        <f t="shared" si="2"/>
        <v>34676</v>
      </c>
      <c r="E66" s="1">
        <f t="shared" si="3"/>
        <v>33.86328125</v>
      </c>
    </row>
    <row r="67" spans="1:5" x14ac:dyDescent="0.25">
      <c r="A67" s="1">
        <f>18682</f>
        <v>18682</v>
      </c>
      <c r="B67" s="1">
        <f>0</f>
        <v>0</v>
      </c>
      <c r="C67" s="1">
        <f>9682</f>
        <v>9682</v>
      </c>
      <c r="D67" s="1">
        <f t="shared" si="2"/>
        <v>34676</v>
      </c>
      <c r="E67" s="1">
        <f t="shared" si="3"/>
        <v>33.86328125</v>
      </c>
    </row>
    <row r="68" spans="1:5" x14ac:dyDescent="0.25">
      <c r="A68" s="1">
        <f>18957</f>
        <v>18957</v>
      </c>
      <c r="B68" s="1">
        <f>31</f>
        <v>31</v>
      </c>
      <c r="C68" s="1">
        <f>9786</f>
        <v>9786</v>
      </c>
      <c r="D68" s="1">
        <f t="shared" si="2"/>
        <v>34676</v>
      </c>
      <c r="E68" s="1">
        <f t="shared" si="3"/>
        <v>33.86328125</v>
      </c>
    </row>
    <row r="69" spans="1:5" x14ac:dyDescent="0.25">
      <c r="A69" s="1">
        <f>19228</f>
        <v>19228</v>
      </c>
      <c r="B69" s="1">
        <f>21</f>
        <v>21</v>
      </c>
      <c r="C69" s="1">
        <f>9891</f>
        <v>9891</v>
      </c>
      <c r="D69" s="1">
        <f t="shared" si="2"/>
        <v>34676</v>
      </c>
      <c r="E69" s="1">
        <f t="shared" si="3"/>
        <v>33.86328125</v>
      </c>
    </row>
    <row r="70" spans="1:5" x14ac:dyDescent="0.25">
      <c r="A70" s="1">
        <f>19472</f>
        <v>19472</v>
      </c>
      <c r="B70" s="1">
        <f t="shared" ref="B70:B78" si="4">0</f>
        <v>0</v>
      </c>
      <c r="C70" s="1">
        <f>9994</f>
        <v>9994</v>
      </c>
      <c r="D70" s="1">
        <f t="shared" si="2"/>
        <v>34676</v>
      </c>
      <c r="E70" s="1">
        <f t="shared" si="3"/>
        <v>33.86328125</v>
      </c>
    </row>
    <row r="71" spans="1:5" x14ac:dyDescent="0.25">
      <c r="A71" s="1">
        <f>19722</f>
        <v>19722</v>
      </c>
      <c r="B71" s="1">
        <f t="shared" si="4"/>
        <v>0</v>
      </c>
      <c r="C71" s="1">
        <f>10171</f>
        <v>10171</v>
      </c>
      <c r="D71" s="1">
        <f>34908</f>
        <v>34908</v>
      </c>
      <c r="E71" s="1">
        <f>34.08984375</f>
        <v>34.08984375</v>
      </c>
    </row>
    <row r="72" spans="1:5" x14ac:dyDescent="0.25">
      <c r="A72" s="1">
        <f>19970</f>
        <v>19970</v>
      </c>
      <c r="B72" s="1">
        <f t="shared" si="4"/>
        <v>0</v>
      </c>
      <c r="C72" s="1">
        <f>10316</f>
        <v>10316</v>
      </c>
      <c r="D72" s="1">
        <f>35780</f>
        <v>35780</v>
      </c>
      <c r="E72" s="1">
        <f>34.94140625</f>
        <v>34.94140625</v>
      </c>
    </row>
    <row r="73" spans="1:5" x14ac:dyDescent="0.25">
      <c r="A73" s="1">
        <f>20220</f>
        <v>20220</v>
      </c>
      <c r="B73" s="1">
        <f t="shared" si="4"/>
        <v>0</v>
      </c>
      <c r="C73" s="1">
        <f>10432</f>
        <v>10432</v>
      </c>
      <c r="D73" s="1">
        <f>36205</f>
        <v>36205</v>
      </c>
      <c r="E73" s="1">
        <f>35.3564453125</f>
        <v>35.3564453125</v>
      </c>
    </row>
    <row r="74" spans="1:5" x14ac:dyDescent="0.25">
      <c r="A74" s="1">
        <f>20466</f>
        <v>20466</v>
      </c>
      <c r="B74" s="1">
        <f t="shared" si="4"/>
        <v>0</v>
      </c>
      <c r="C74" s="1">
        <f>10554</f>
        <v>10554</v>
      </c>
      <c r="D74" s="1">
        <f>36402</f>
        <v>36402</v>
      </c>
      <c r="E74" s="1">
        <f>35.548828125</f>
        <v>35.548828125</v>
      </c>
    </row>
    <row r="75" spans="1:5" x14ac:dyDescent="0.25">
      <c r="A75" s="1">
        <f>20718</f>
        <v>20718</v>
      </c>
      <c r="B75" s="1">
        <f t="shared" si="4"/>
        <v>0</v>
      </c>
      <c r="C75" s="1">
        <f>10706</f>
        <v>10706</v>
      </c>
      <c r="D75" s="1">
        <f>36699</f>
        <v>36699</v>
      </c>
      <c r="E75" s="1">
        <f>35.8388671875</f>
        <v>35.8388671875</v>
      </c>
    </row>
    <row r="76" spans="1:5" x14ac:dyDescent="0.25">
      <c r="A76" s="1">
        <f>20957</f>
        <v>20957</v>
      </c>
      <c r="B76" s="1">
        <f t="shared" si="4"/>
        <v>0</v>
      </c>
      <c r="C76" s="1">
        <f>10823</f>
        <v>10823</v>
      </c>
      <c r="D76" s="1">
        <f>36760</f>
        <v>36760</v>
      </c>
      <c r="E76" s="1">
        <f>35.8984375</f>
        <v>35.8984375</v>
      </c>
    </row>
    <row r="77" spans="1:5" x14ac:dyDescent="0.25">
      <c r="A77" s="1">
        <f>21202</f>
        <v>21202</v>
      </c>
      <c r="B77" s="1">
        <f t="shared" si="4"/>
        <v>0</v>
      </c>
      <c r="C77" s="1">
        <f>10956</f>
        <v>10956</v>
      </c>
      <c r="D77" s="1">
        <f>36916</f>
        <v>36916</v>
      </c>
      <c r="E77" s="1">
        <f>36.05078125</f>
        <v>36.05078125</v>
      </c>
    </row>
    <row r="78" spans="1:5" x14ac:dyDescent="0.25">
      <c r="A78" s="1">
        <f>21444</f>
        <v>21444</v>
      </c>
      <c r="B78" s="1">
        <f t="shared" si="4"/>
        <v>0</v>
      </c>
      <c r="C78" s="1">
        <f>11069</f>
        <v>11069</v>
      </c>
      <c r="D78" s="1">
        <f>36920</f>
        <v>36920</v>
      </c>
      <c r="E78" s="1">
        <f>36.0546875</f>
        <v>36.0546875</v>
      </c>
    </row>
    <row r="79" spans="1:5" x14ac:dyDescent="0.25">
      <c r="A79" s="1">
        <f>21695</f>
        <v>21695</v>
      </c>
      <c r="B79" s="1">
        <f>28</f>
        <v>28</v>
      </c>
      <c r="C79" s="1">
        <f>11174</f>
        <v>11174</v>
      </c>
      <c r="D79" s="1">
        <f>36940</f>
        <v>36940</v>
      </c>
      <c r="E79" s="1">
        <f>36.07421875</f>
        <v>36.07421875</v>
      </c>
    </row>
    <row r="80" spans="1:5" x14ac:dyDescent="0.25">
      <c r="A80" s="1">
        <f>21947</f>
        <v>21947</v>
      </c>
      <c r="B80" s="1">
        <f>9</f>
        <v>9</v>
      </c>
      <c r="C80" s="1">
        <f>11278</f>
        <v>11278</v>
      </c>
      <c r="D80" s="1">
        <f>36940</f>
        <v>36940</v>
      </c>
      <c r="E80" s="1">
        <f>36.07421875</f>
        <v>36.07421875</v>
      </c>
    </row>
    <row r="81" spans="1:5" x14ac:dyDescent="0.25">
      <c r="A81" s="1">
        <f>22193</f>
        <v>22193</v>
      </c>
      <c r="B81" s="1">
        <f>0</f>
        <v>0</v>
      </c>
      <c r="C81" s="1">
        <f>11381</f>
        <v>11381</v>
      </c>
      <c r="D81" s="1">
        <f>36940</f>
        <v>36940</v>
      </c>
      <c r="E81" s="1">
        <f>36.07421875</f>
        <v>36.07421875</v>
      </c>
    </row>
    <row r="82" spans="1:5" x14ac:dyDescent="0.25">
      <c r="A82" s="1">
        <f>22435</f>
        <v>22435</v>
      </c>
      <c r="B82" s="1">
        <f>0</f>
        <v>0</v>
      </c>
      <c r="C82" s="1">
        <f>11516</f>
        <v>11516</v>
      </c>
      <c r="D82" s="1">
        <f>36948</f>
        <v>36948</v>
      </c>
      <c r="E82" s="1">
        <f>36.08203125</f>
        <v>36.08203125</v>
      </c>
    </row>
    <row r="83" spans="1:5" x14ac:dyDescent="0.25">
      <c r="A83" s="1">
        <f>22677</f>
        <v>22677</v>
      </c>
      <c r="B83" s="1">
        <f>0</f>
        <v>0</v>
      </c>
      <c r="C83" s="1">
        <f>11645</f>
        <v>11645</v>
      </c>
      <c r="D83" s="1">
        <f>37280</f>
        <v>37280</v>
      </c>
      <c r="E83" s="1">
        <f>36.40625</f>
        <v>36.40625</v>
      </c>
    </row>
    <row r="84" spans="1:5" x14ac:dyDescent="0.25">
      <c r="A84" s="1">
        <f>22934</f>
        <v>22934</v>
      </c>
      <c r="B84" s="1">
        <f>8</f>
        <v>8</v>
      </c>
      <c r="C84" s="1">
        <f>11783</f>
        <v>11783</v>
      </c>
      <c r="D84" s="1">
        <f>37524</f>
        <v>37524</v>
      </c>
      <c r="E84" s="1">
        <f>36.64453125</f>
        <v>36.64453125</v>
      </c>
    </row>
    <row r="85" spans="1:5" x14ac:dyDescent="0.25">
      <c r="A85" s="1">
        <f>23185</f>
        <v>23185</v>
      </c>
      <c r="B85" s="1">
        <f>0</f>
        <v>0</v>
      </c>
      <c r="C85" s="1">
        <f>11908</f>
        <v>11908</v>
      </c>
      <c r="D85" s="1">
        <f>37628</f>
        <v>37628</v>
      </c>
      <c r="E85" s="1">
        <f>36.74609375</f>
        <v>36.74609375</v>
      </c>
    </row>
    <row r="86" spans="1:5" x14ac:dyDescent="0.25">
      <c r="A86" s="1">
        <f>23427</f>
        <v>23427</v>
      </c>
      <c r="B86" s="1">
        <f>0</f>
        <v>0</v>
      </c>
      <c r="C86" s="1">
        <f>12029</f>
        <v>12029</v>
      </c>
      <c r="D86" s="1">
        <f>37646</f>
        <v>37646</v>
      </c>
      <c r="E86" s="1">
        <f>36.763671875</f>
        <v>36.763671875</v>
      </c>
    </row>
    <row r="87" spans="1:5" x14ac:dyDescent="0.25">
      <c r="A87" s="1">
        <f>23679</f>
        <v>23679</v>
      </c>
      <c r="B87" s="1">
        <f>0</f>
        <v>0</v>
      </c>
      <c r="C87" s="1">
        <f>12152</f>
        <v>12152</v>
      </c>
      <c r="D87" s="1">
        <f>37958</f>
        <v>37958</v>
      </c>
      <c r="E87" s="1">
        <f>37.068359375</f>
        <v>37.068359375</v>
      </c>
    </row>
    <row r="88" spans="1:5" x14ac:dyDescent="0.25">
      <c r="A88" s="1">
        <f>23927</f>
        <v>23927</v>
      </c>
      <c r="B88" s="1">
        <f>0</f>
        <v>0</v>
      </c>
      <c r="C88" s="1">
        <f>12262</f>
        <v>12262</v>
      </c>
      <c r="D88" s="1">
        <f>37778</f>
        <v>37778</v>
      </c>
      <c r="E88" s="1">
        <f>36.892578125</f>
        <v>36.892578125</v>
      </c>
    </row>
    <row r="89" spans="1:5" x14ac:dyDescent="0.25">
      <c r="A89" s="1">
        <f>24180</f>
        <v>24180</v>
      </c>
      <c r="B89" s="1">
        <f>3</f>
        <v>3</v>
      </c>
      <c r="C89" s="1">
        <f>12366</f>
        <v>12366</v>
      </c>
      <c r="D89" s="1">
        <f>37778</f>
        <v>37778</v>
      </c>
      <c r="E89" s="1">
        <f>36.892578125</f>
        <v>36.892578125</v>
      </c>
    </row>
    <row r="90" spans="1:5" x14ac:dyDescent="0.25">
      <c r="A90" s="1">
        <f>24433</f>
        <v>24433</v>
      </c>
      <c r="B90" s="1">
        <f>18</f>
        <v>18</v>
      </c>
      <c r="C90" s="1">
        <f>12485</f>
        <v>12485</v>
      </c>
      <c r="D90" s="1">
        <f>37778</f>
        <v>37778</v>
      </c>
      <c r="E90" s="1">
        <f>36.892578125</f>
        <v>36.892578125</v>
      </c>
    </row>
    <row r="91" spans="1:5" x14ac:dyDescent="0.25">
      <c r="A91" s="1">
        <f>24707</f>
        <v>24707</v>
      </c>
      <c r="B91" s="1">
        <f>23</f>
        <v>23</v>
      </c>
      <c r="C91" s="1">
        <f>12592</f>
        <v>12592</v>
      </c>
      <c r="D91" s="1">
        <f>37778</f>
        <v>37778</v>
      </c>
      <c r="E91" s="1">
        <f>36.892578125</f>
        <v>36.892578125</v>
      </c>
    </row>
    <row r="92" spans="1:5" x14ac:dyDescent="0.25">
      <c r="A92" s="1">
        <f>24948</f>
        <v>24948</v>
      </c>
      <c r="B92" s="1">
        <f>0</f>
        <v>0</v>
      </c>
      <c r="C92" s="1">
        <f>12715</f>
        <v>12715</v>
      </c>
      <c r="D92" s="1">
        <f t="shared" ref="D92:D103" si="5">37782</f>
        <v>37782</v>
      </c>
      <c r="E92" s="1">
        <f t="shared" ref="E92:E103" si="6">36.896484375</f>
        <v>36.896484375</v>
      </c>
    </row>
    <row r="93" spans="1:5" x14ac:dyDescent="0.25">
      <c r="A93" s="1">
        <f>25195</f>
        <v>25195</v>
      </c>
      <c r="B93" s="1">
        <f>0</f>
        <v>0</v>
      </c>
      <c r="C93" s="1">
        <f>12819</f>
        <v>12819</v>
      </c>
      <c r="D93" s="1">
        <f t="shared" si="5"/>
        <v>37782</v>
      </c>
      <c r="E93" s="1">
        <f t="shared" si="6"/>
        <v>36.896484375</v>
      </c>
    </row>
    <row r="94" spans="1:5" x14ac:dyDescent="0.25">
      <c r="A94" s="1">
        <f>25451</f>
        <v>25451</v>
      </c>
      <c r="B94" s="1">
        <f>15</f>
        <v>15</v>
      </c>
      <c r="C94" s="1">
        <f>12922</f>
        <v>12922</v>
      </c>
      <c r="D94" s="1">
        <f t="shared" si="5"/>
        <v>37782</v>
      </c>
      <c r="E94" s="1">
        <f t="shared" si="6"/>
        <v>36.896484375</v>
      </c>
    </row>
    <row r="95" spans="1:5" x14ac:dyDescent="0.25">
      <c r="A95" s="1">
        <f>25698</f>
        <v>25698</v>
      </c>
      <c r="B95" s="1">
        <f>8</f>
        <v>8</v>
      </c>
      <c r="C95" s="1">
        <f>13041</f>
        <v>13041</v>
      </c>
      <c r="D95" s="1">
        <f t="shared" si="5"/>
        <v>37782</v>
      </c>
      <c r="E95" s="1">
        <f t="shared" si="6"/>
        <v>36.896484375</v>
      </c>
    </row>
    <row r="96" spans="1:5" x14ac:dyDescent="0.25">
      <c r="A96" s="1">
        <f>25944</f>
        <v>25944</v>
      </c>
      <c r="B96" s="1">
        <f>0</f>
        <v>0</v>
      </c>
      <c r="C96" s="1">
        <f>13155</f>
        <v>13155</v>
      </c>
      <c r="D96" s="1">
        <f t="shared" si="5"/>
        <v>37782</v>
      </c>
      <c r="E96" s="1">
        <f t="shared" si="6"/>
        <v>36.896484375</v>
      </c>
    </row>
    <row r="97" spans="1:5" x14ac:dyDescent="0.25">
      <c r="A97" s="1">
        <f>26198</f>
        <v>26198</v>
      </c>
      <c r="B97" s="1">
        <f>0</f>
        <v>0</v>
      </c>
      <c r="C97" s="1">
        <f>13277</f>
        <v>13277</v>
      </c>
      <c r="D97" s="1">
        <f t="shared" si="5"/>
        <v>37782</v>
      </c>
      <c r="E97" s="1">
        <f t="shared" si="6"/>
        <v>36.896484375</v>
      </c>
    </row>
    <row r="98" spans="1:5" x14ac:dyDescent="0.25">
      <c r="A98" s="1">
        <f>26438</f>
        <v>26438</v>
      </c>
      <c r="B98" s="1">
        <f>0</f>
        <v>0</v>
      </c>
      <c r="C98" s="1">
        <f>13386</f>
        <v>13386</v>
      </c>
      <c r="D98" s="1">
        <f t="shared" si="5"/>
        <v>37782</v>
      </c>
      <c r="E98" s="1">
        <f t="shared" si="6"/>
        <v>36.896484375</v>
      </c>
    </row>
    <row r="99" spans="1:5" x14ac:dyDescent="0.25">
      <c r="A99" s="1">
        <f>26683</f>
        <v>26683</v>
      </c>
      <c r="B99" s="1">
        <f>0</f>
        <v>0</v>
      </c>
      <c r="C99" s="1">
        <f>13514</f>
        <v>13514</v>
      </c>
      <c r="D99" s="1">
        <f t="shared" si="5"/>
        <v>37782</v>
      </c>
      <c r="E99" s="1">
        <f t="shared" si="6"/>
        <v>36.896484375</v>
      </c>
    </row>
    <row r="100" spans="1:5" x14ac:dyDescent="0.25">
      <c r="A100" s="1">
        <f>26951</f>
        <v>26951</v>
      </c>
      <c r="B100" s="1">
        <f>0</f>
        <v>0</v>
      </c>
      <c r="C100" s="1">
        <f>13619</f>
        <v>13619</v>
      </c>
      <c r="D100" s="1">
        <f t="shared" si="5"/>
        <v>37782</v>
      </c>
      <c r="E100" s="1">
        <f t="shared" si="6"/>
        <v>36.896484375</v>
      </c>
    </row>
    <row r="101" spans="1:5" x14ac:dyDescent="0.25">
      <c r="A101" s="1">
        <f>27200</f>
        <v>27200</v>
      </c>
      <c r="B101" s="1">
        <f>0</f>
        <v>0</v>
      </c>
      <c r="C101" s="1">
        <f>13731</f>
        <v>13731</v>
      </c>
      <c r="D101" s="1">
        <f t="shared" si="5"/>
        <v>37782</v>
      </c>
      <c r="E101" s="1">
        <f t="shared" si="6"/>
        <v>36.896484375</v>
      </c>
    </row>
    <row r="102" spans="1:5" x14ac:dyDescent="0.25">
      <c r="A102" s="1">
        <f>27459</f>
        <v>27459</v>
      </c>
      <c r="B102" s="1">
        <f>0</f>
        <v>0</v>
      </c>
      <c r="C102" s="1">
        <f>13835</f>
        <v>13835</v>
      </c>
      <c r="D102" s="1">
        <f t="shared" si="5"/>
        <v>37782</v>
      </c>
      <c r="E102" s="1">
        <f t="shared" si="6"/>
        <v>36.896484375</v>
      </c>
    </row>
    <row r="103" spans="1:5" x14ac:dyDescent="0.25">
      <c r="A103" s="1">
        <f>27719</f>
        <v>27719</v>
      </c>
      <c r="B103" s="1">
        <f>25</f>
        <v>25</v>
      </c>
      <c r="C103" s="1">
        <f>13939</f>
        <v>13939</v>
      </c>
      <c r="D103" s="1">
        <f t="shared" si="5"/>
        <v>37782</v>
      </c>
      <c r="E103" s="1">
        <f t="shared" si="6"/>
        <v>36.896484375</v>
      </c>
    </row>
    <row r="104" spans="1:5" x14ac:dyDescent="0.25">
      <c r="A104" s="1">
        <f>27969</f>
        <v>27969</v>
      </c>
      <c r="B104" s="1">
        <f t="shared" ref="B104:B112" si="7">0</f>
        <v>0</v>
      </c>
      <c r="C104" s="1">
        <f>14050</f>
        <v>14050</v>
      </c>
      <c r="D104" s="1">
        <f>37794</f>
        <v>37794</v>
      </c>
      <c r="E104" s="1">
        <f>36.908203125</f>
        <v>36.908203125</v>
      </c>
    </row>
    <row r="105" spans="1:5" x14ac:dyDescent="0.25">
      <c r="A105" s="1">
        <f>28211</f>
        <v>28211</v>
      </c>
      <c r="B105" s="1">
        <f t="shared" si="7"/>
        <v>0</v>
      </c>
      <c r="C105" s="1">
        <f>14164</f>
        <v>14164</v>
      </c>
      <c r="D105" s="1">
        <f>37826</f>
        <v>37826</v>
      </c>
      <c r="E105" s="1">
        <f>36.939453125</f>
        <v>36.939453125</v>
      </c>
    </row>
    <row r="106" spans="1:5" x14ac:dyDescent="0.25">
      <c r="A106" s="1">
        <f>28444</f>
        <v>28444</v>
      </c>
      <c r="B106" s="1">
        <f t="shared" si="7"/>
        <v>0</v>
      </c>
      <c r="C106" s="1">
        <f>14283</f>
        <v>14283</v>
      </c>
      <c r="D106" s="1">
        <f>37850</f>
        <v>37850</v>
      </c>
      <c r="E106" s="1">
        <f>36.962890625</f>
        <v>36.962890625</v>
      </c>
    </row>
    <row r="107" spans="1:5" x14ac:dyDescent="0.25">
      <c r="A107" s="1">
        <f>28697</f>
        <v>28697</v>
      </c>
      <c r="B107" s="1">
        <f t="shared" si="7"/>
        <v>0</v>
      </c>
      <c r="C107" s="1">
        <f>14389</f>
        <v>14389</v>
      </c>
      <c r="D107" s="1">
        <f t="shared" ref="D107:D122" si="8">37854</f>
        <v>37854</v>
      </c>
      <c r="E107" s="1">
        <f t="shared" ref="E107:E122" si="9">36.966796875</f>
        <v>36.966796875</v>
      </c>
    </row>
    <row r="108" spans="1:5" x14ac:dyDescent="0.25">
      <c r="A108" s="1">
        <f>28947</f>
        <v>28947</v>
      </c>
      <c r="B108" s="1">
        <f t="shared" si="7"/>
        <v>0</v>
      </c>
      <c r="C108" s="1">
        <f>14501</f>
        <v>14501</v>
      </c>
      <c r="D108" s="1">
        <f t="shared" si="8"/>
        <v>37854</v>
      </c>
      <c r="E108" s="1">
        <f t="shared" si="9"/>
        <v>36.966796875</v>
      </c>
    </row>
    <row r="109" spans="1:5" x14ac:dyDescent="0.25">
      <c r="A109" s="1">
        <f>29197</f>
        <v>29197</v>
      </c>
      <c r="B109" s="1">
        <f t="shared" si="7"/>
        <v>0</v>
      </c>
      <c r="C109" s="1">
        <f>14606</f>
        <v>14606</v>
      </c>
      <c r="D109" s="1">
        <f t="shared" si="8"/>
        <v>37854</v>
      </c>
      <c r="E109" s="1">
        <f t="shared" si="9"/>
        <v>36.966796875</v>
      </c>
    </row>
    <row r="110" spans="1:5" x14ac:dyDescent="0.25">
      <c r="A110" s="1">
        <f>29432</f>
        <v>29432</v>
      </c>
      <c r="B110" s="1">
        <f t="shared" si="7"/>
        <v>0</v>
      </c>
      <c r="C110" s="1">
        <f>14712</f>
        <v>14712</v>
      </c>
      <c r="D110" s="1">
        <f t="shared" si="8"/>
        <v>37854</v>
      </c>
      <c r="E110" s="1">
        <f t="shared" si="9"/>
        <v>36.966796875</v>
      </c>
    </row>
    <row r="111" spans="1:5" x14ac:dyDescent="0.25">
      <c r="A111" s="1">
        <f>29683</f>
        <v>29683</v>
      </c>
      <c r="B111" s="1">
        <f t="shared" si="7"/>
        <v>0</v>
      </c>
      <c r="C111" s="1">
        <f>14819</f>
        <v>14819</v>
      </c>
      <c r="D111" s="1">
        <f t="shared" si="8"/>
        <v>37854</v>
      </c>
      <c r="E111" s="1">
        <f t="shared" si="9"/>
        <v>36.966796875</v>
      </c>
    </row>
    <row r="112" spans="1:5" x14ac:dyDescent="0.25">
      <c r="A112" s="1">
        <f>29927</f>
        <v>29927</v>
      </c>
      <c r="B112" s="1">
        <f t="shared" si="7"/>
        <v>0</v>
      </c>
      <c r="C112" s="1">
        <f>14925</f>
        <v>14925</v>
      </c>
      <c r="D112" s="1">
        <f t="shared" si="8"/>
        <v>37854</v>
      </c>
      <c r="E112" s="1">
        <f t="shared" si="9"/>
        <v>36.966796875</v>
      </c>
    </row>
    <row r="113" spans="1:5" x14ac:dyDescent="0.25">
      <c r="A113" s="1">
        <f>30208</f>
        <v>30208</v>
      </c>
      <c r="B113" s="1">
        <f>9</f>
        <v>9</v>
      </c>
      <c r="C113" s="1">
        <f>15039</f>
        <v>15039</v>
      </c>
      <c r="D113" s="1">
        <f t="shared" si="8"/>
        <v>37854</v>
      </c>
      <c r="E113" s="1">
        <f t="shared" si="9"/>
        <v>36.966796875</v>
      </c>
    </row>
    <row r="114" spans="1:5" x14ac:dyDescent="0.25">
      <c r="A114" s="1">
        <f>30480</f>
        <v>30480</v>
      </c>
      <c r="B114" s="1">
        <f>8</f>
        <v>8</v>
      </c>
      <c r="C114" s="1">
        <f>15145</f>
        <v>15145</v>
      </c>
      <c r="D114" s="1">
        <f t="shared" si="8"/>
        <v>37854</v>
      </c>
      <c r="E114" s="1">
        <f t="shared" si="9"/>
        <v>36.966796875</v>
      </c>
    </row>
    <row r="115" spans="1:5" x14ac:dyDescent="0.25">
      <c r="A115" s="1">
        <f>30723</f>
        <v>30723</v>
      </c>
      <c r="B115" s="1">
        <f t="shared" ref="B115:B124" si="10">0</f>
        <v>0</v>
      </c>
      <c r="C115" s="1">
        <f>15254</f>
        <v>15254</v>
      </c>
      <c r="D115" s="1">
        <f t="shared" si="8"/>
        <v>37854</v>
      </c>
      <c r="E115" s="1">
        <f t="shared" si="9"/>
        <v>36.966796875</v>
      </c>
    </row>
    <row r="116" spans="1:5" x14ac:dyDescent="0.25">
      <c r="A116" s="1">
        <f>30966</f>
        <v>30966</v>
      </c>
      <c r="B116" s="1">
        <f t="shared" si="10"/>
        <v>0</v>
      </c>
      <c r="C116" s="1">
        <f>15359</f>
        <v>15359</v>
      </c>
      <c r="D116" s="1">
        <f t="shared" si="8"/>
        <v>37854</v>
      </c>
      <c r="E116" s="1">
        <f t="shared" si="9"/>
        <v>36.966796875</v>
      </c>
    </row>
    <row r="117" spans="1:5" x14ac:dyDescent="0.25">
      <c r="A117" s="1">
        <f>31240</f>
        <v>31240</v>
      </c>
      <c r="B117" s="1">
        <f t="shared" si="10"/>
        <v>0</v>
      </c>
      <c r="C117" s="1">
        <f>15466</f>
        <v>15466</v>
      </c>
      <c r="D117" s="1">
        <f t="shared" si="8"/>
        <v>37854</v>
      </c>
      <c r="E117" s="1">
        <f t="shared" si="9"/>
        <v>36.966796875</v>
      </c>
    </row>
    <row r="118" spans="1:5" x14ac:dyDescent="0.25">
      <c r="A118" s="1">
        <f>31481</f>
        <v>31481</v>
      </c>
      <c r="B118" s="1">
        <f t="shared" si="10"/>
        <v>0</v>
      </c>
      <c r="C118" s="1">
        <f>15580</f>
        <v>15580</v>
      </c>
      <c r="D118" s="1">
        <f t="shared" si="8"/>
        <v>37854</v>
      </c>
      <c r="E118" s="1">
        <f t="shared" si="9"/>
        <v>36.966796875</v>
      </c>
    </row>
    <row r="119" spans="1:5" x14ac:dyDescent="0.25">
      <c r="A119" s="1">
        <f>31764</f>
        <v>31764</v>
      </c>
      <c r="B119" s="1">
        <f t="shared" si="10"/>
        <v>0</v>
      </c>
      <c r="C119" s="1">
        <f>15684</f>
        <v>15684</v>
      </c>
      <c r="D119" s="1">
        <f t="shared" si="8"/>
        <v>37854</v>
      </c>
      <c r="E119" s="1">
        <f t="shared" si="9"/>
        <v>36.966796875</v>
      </c>
    </row>
    <row r="120" spans="1:5" x14ac:dyDescent="0.25">
      <c r="A120" s="1">
        <f>32004</f>
        <v>32004</v>
      </c>
      <c r="B120" s="1">
        <f t="shared" si="10"/>
        <v>0</v>
      </c>
      <c r="C120" s="1">
        <f>15792</f>
        <v>15792</v>
      </c>
      <c r="D120" s="1">
        <f t="shared" si="8"/>
        <v>37854</v>
      </c>
      <c r="E120" s="1">
        <f t="shared" si="9"/>
        <v>36.966796875</v>
      </c>
    </row>
    <row r="121" spans="1:5" x14ac:dyDescent="0.25">
      <c r="A121" s="1">
        <f>32264</f>
        <v>32264</v>
      </c>
      <c r="B121" s="1">
        <f t="shared" si="10"/>
        <v>0</v>
      </c>
      <c r="C121" s="1">
        <f>15897</f>
        <v>15897</v>
      </c>
      <c r="D121" s="1">
        <f t="shared" si="8"/>
        <v>37854</v>
      </c>
      <c r="E121" s="1">
        <f t="shared" si="9"/>
        <v>36.966796875</v>
      </c>
    </row>
    <row r="122" spans="1:5" x14ac:dyDescent="0.25">
      <c r="A122" s="1">
        <f>32529</f>
        <v>32529</v>
      </c>
      <c r="B122" s="1">
        <f t="shared" si="10"/>
        <v>0</v>
      </c>
      <c r="C122" s="1">
        <f>16004</f>
        <v>16004</v>
      </c>
      <c r="D122" s="1">
        <f t="shared" si="8"/>
        <v>37854</v>
      </c>
      <c r="E122" s="1">
        <f t="shared" si="9"/>
        <v>36.966796875</v>
      </c>
    </row>
    <row r="123" spans="1:5" x14ac:dyDescent="0.25">
      <c r="A123" s="1">
        <f>32784</f>
        <v>32784</v>
      </c>
      <c r="B123" s="1">
        <f t="shared" si="10"/>
        <v>0</v>
      </c>
      <c r="C123" s="1">
        <f>16111</f>
        <v>16111</v>
      </c>
      <c r="D123" s="1">
        <f>37866</f>
        <v>37866</v>
      </c>
      <c r="E123" s="1">
        <f>36.978515625</f>
        <v>36.978515625</v>
      </c>
    </row>
    <row r="124" spans="1:5" x14ac:dyDescent="0.25">
      <c r="A124" s="1">
        <f>33032</f>
        <v>33032</v>
      </c>
      <c r="B124" s="1">
        <f t="shared" si="10"/>
        <v>0</v>
      </c>
      <c r="C124" s="1">
        <f>16255</f>
        <v>16255</v>
      </c>
      <c r="D124" s="1">
        <f>38718</f>
        <v>38718</v>
      </c>
      <c r="E124" s="1">
        <f>37.810546875</f>
        <v>37.810546875</v>
      </c>
    </row>
    <row r="125" spans="1:5" x14ac:dyDescent="0.25">
      <c r="A125" s="1">
        <f>33283</f>
        <v>33283</v>
      </c>
      <c r="B125" s="1">
        <f>22</f>
        <v>22</v>
      </c>
      <c r="C125" s="1">
        <f>16370</f>
        <v>16370</v>
      </c>
      <c r="D125" s="1">
        <f>38926</f>
        <v>38926</v>
      </c>
      <c r="E125" s="1">
        <f>38.013671875</f>
        <v>38.013671875</v>
      </c>
    </row>
    <row r="126" spans="1:5" x14ac:dyDescent="0.25">
      <c r="A126" s="1">
        <f>33533</f>
        <v>33533</v>
      </c>
      <c r="B126" s="1">
        <f>14</f>
        <v>14</v>
      </c>
      <c r="C126" s="1">
        <f>16494</f>
        <v>16494</v>
      </c>
      <c r="D126" s="1">
        <f>39046</f>
        <v>39046</v>
      </c>
      <c r="E126" s="1">
        <f>38.130859375</f>
        <v>38.130859375</v>
      </c>
    </row>
    <row r="127" spans="1:5" x14ac:dyDescent="0.25">
      <c r="A127" s="1">
        <f>33800</f>
        <v>33800</v>
      </c>
      <c r="B127" s="1">
        <f>18</f>
        <v>18</v>
      </c>
      <c r="C127" s="1">
        <f>16645</f>
        <v>16645</v>
      </c>
      <c r="D127" s="1">
        <f>40046</f>
        <v>40046</v>
      </c>
      <c r="E127" s="1">
        <f>39.107421875</f>
        <v>39.107421875</v>
      </c>
    </row>
    <row r="128" spans="1:5" x14ac:dyDescent="0.25">
      <c r="A128" s="1">
        <f>34045</f>
        <v>34045</v>
      </c>
      <c r="B128" s="1">
        <f t="shared" ref="B128:B144" si="11">0</f>
        <v>0</v>
      </c>
      <c r="C128" s="1">
        <f>16777</f>
        <v>16777</v>
      </c>
      <c r="D128" s="1">
        <f>40070</f>
        <v>40070</v>
      </c>
      <c r="E128" s="1">
        <f>39.130859375</f>
        <v>39.130859375</v>
      </c>
    </row>
    <row r="129" spans="1:5" x14ac:dyDescent="0.25">
      <c r="A129" s="1">
        <f>34305</f>
        <v>34305</v>
      </c>
      <c r="B129" s="1">
        <f t="shared" si="11"/>
        <v>0</v>
      </c>
      <c r="C129" s="1">
        <f>16904</f>
        <v>16904</v>
      </c>
      <c r="D129" s="1">
        <f>40098</f>
        <v>40098</v>
      </c>
      <c r="E129" s="1">
        <f>39.158203125</f>
        <v>39.158203125</v>
      </c>
    </row>
    <row r="130" spans="1:5" x14ac:dyDescent="0.25">
      <c r="A130" s="1">
        <f>34540</f>
        <v>34540</v>
      </c>
      <c r="B130" s="1">
        <f t="shared" si="11"/>
        <v>0</v>
      </c>
      <c r="C130" s="1">
        <f>17034</f>
        <v>17034</v>
      </c>
      <c r="D130" s="1">
        <f>40142</f>
        <v>40142</v>
      </c>
      <c r="E130" s="1">
        <f>39.201171875</f>
        <v>39.201171875</v>
      </c>
    </row>
    <row r="131" spans="1:5" x14ac:dyDescent="0.25">
      <c r="A131" s="1">
        <f>34789</f>
        <v>34789</v>
      </c>
      <c r="B131" s="1">
        <f t="shared" si="11"/>
        <v>0</v>
      </c>
      <c r="C131" s="1">
        <f>17141</f>
        <v>17141</v>
      </c>
      <c r="D131" s="1">
        <f>40122</f>
        <v>40122</v>
      </c>
      <c r="E131" s="1">
        <f>39.181640625</f>
        <v>39.181640625</v>
      </c>
    </row>
    <row r="132" spans="1:5" x14ac:dyDescent="0.25">
      <c r="A132" s="1">
        <f>35043</f>
        <v>35043</v>
      </c>
      <c r="B132" s="1">
        <f t="shared" si="11"/>
        <v>0</v>
      </c>
      <c r="C132" s="1">
        <f>17251</f>
        <v>17251</v>
      </c>
      <c r="D132" s="1">
        <f>40122</f>
        <v>40122</v>
      </c>
      <c r="E132" s="1">
        <f>39.181640625</f>
        <v>39.181640625</v>
      </c>
    </row>
    <row r="133" spans="1:5" x14ac:dyDescent="0.25">
      <c r="A133" s="1">
        <f>35293</f>
        <v>35293</v>
      </c>
      <c r="B133" s="1">
        <f t="shared" si="11"/>
        <v>0</v>
      </c>
      <c r="C133" s="1">
        <f>17360</f>
        <v>17360</v>
      </c>
      <c r="D133" s="1">
        <f>40122</f>
        <v>40122</v>
      </c>
      <c r="E133" s="1">
        <f>39.181640625</f>
        <v>39.181640625</v>
      </c>
    </row>
    <row r="134" spans="1:5" x14ac:dyDescent="0.25">
      <c r="A134" s="1">
        <f>35534</f>
        <v>35534</v>
      </c>
      <c r="B134" s="1">
        <f t="shared" si="11"/>
        <v>0</v>
      </c>
      <c r="C134" s="1">
        <f>17465</f>
        <v>17465</v>
      </c>
      <c r="D134" s="1">
        <f>40122</f>
        <v>40122</v>
      </c>
      <c r="E134" s="1">
        <f>39.181640625</f>
        <v>39.181640625</v>
      </c>
    </row>
    <row r="135" spans="1:5" x14ac:dyDescent="0.25">
      <c r="A135" s="1">
        <f>35782</f>
        <v>35782</v>
      </c>
      <c r="B135" s="1">
        <f t="shared" si="11"/>
        <v>0</v>
      </c>
      <c r="C135" s="1">
        <f>17574</f>
        <v>17574</v>
      </c>
      <c r="D135" s="1">
        <f>40122</f>
        <v>40122</v>
      </c>
      <c r="E135" s="1">
        <f>39.181640625</f>
        <v>39.181640625</v>
      </c>
    </row>
    <row r="136" spans="1:5" x14ac:dyDescent="0.25">
      <c r="A136" s="1">
        <f>36026</f>
        <v>36026</v>
      </c>
      <c r="B136" s="1">
        <f t="shared" si="11"/>
        <v>0</v>
      </c>
      <c r="C136" s="1">
        <f>17766</f>
        <v>17766</v>
      </c>
      <c r="D136" s="1">
        <f>40138</f>
        <v>40138</v>
      </c>
      <c r="E136" s="1">
        <f>39.197265625</f>
        <v>39.197265625</v>
      </c>
    </row>
    <row r="137" spans="1:5" x14ac:dyDescent="0.25">
      <c r="A137" s="1">
        <f>36267</f>
        <v>36267</v>
      </c>
      <c r="B137" s="1">
        <f t="shared" si="11"/>
        <v>0</v>
      </c>
      <c r="C137" s="1">
        <f>17888</f>
        <v>17888</v>
      </c>
      <c r="D137" s="1">
        <f>40154</f>
        <v>40154</v>
      </c>
      <c r="E137" s="1">
        <f>39.212890625</f>
        <v>39.212890625</v>
      </c>
    </row>
    <row r="138" spans="1:5" x14ac:dyDescent="0.25">
      <c r="A138" s="1">
        <f>36520</f>
        <v>36520</v>
      </c>
      <c r="B138" s="1">
        <f t="shared" si="11"/>
        <v>0</v>
      </c>
      <c r="C138" s="1">
        <f>18010</f>
        <v>18010</v>
      </c>
      <c r="D138" s="1">
        <f>40166</f>
        <v>40166</v>
      </c>
      <c r="E138" s="1">
        <f t="shared" ref="E138:E144" si="12">39.224609375</f>
        <v>39.224609375</v>
      </c>
    </row>
    <row r="139" spans="1:5" x14ac:dyDescent="0.25">
      <c r="A139" s="1">
        <f>36763</f>
        <v>36763</v>
      </c>
      <c r="B139" s="1">
        <f t="shared" si="11"/>
        <v>0</v>
      </c>
      <c r="C139" s="1">
        <f>18115</f>
        <v>18115</v>
      </c>
      <c r="D139" s="1">
        <f>40166</f>
        <v>40166</v>
      </c>
      <c r="E139" s="1">
        <f t="shared" si="12"/>
        <v>39.224609375</v>
      </c>
    </row>
    <row r="140" spans="1:5" x14ac:dyDescent="0.25">
      <c r="A140" s="1">
        <f>37002</f>
        <v>37002</v>
      </c>
      <c r="B140" s="1">
        <f t="shared" si="11"/>
        <v>0</v>
      </c>
      <c r="C140" s="1">
        <f>18225</f>
        <v>18225</v>
      </c>
      <c r="D140" s="1">
        <f>40166</f>
        <v>40166</v>
      </c>
      <c r="E140" s="1">
        <f t="shared" si="12"/>
        <v>39.224609375</v>
      </c>
    </row>
    <row r="141" spans="1:5" x14ac:dyDescent="0.25">
      <c r="A141" s="1">
        <f>37254</f>
        <v>37254</v>
      </c>
      <c r="B141" s="1">
        <f t="shared" si="11"/>
        <v>0</v>
      </c>
      <c r="C141" s="1">
        <f>18339</f>
        <v>18339</v>
      </c>
      <c r="D141" s="1">
        <f>40166</f>
        <v>40166</v>
      </c>
      <c r="E141" s="1">
        <f t="shared" si="12"/>
        <v>39.224609375</v>
      </c>
    </row>
    <row r="142" spans="1:5" x14ac:dyDescent="0.25">
      <c r="A142" s="1">
        <f>37511</f>
        <v>37511</v>
      </c>
      <c r="B142" s="1">
        <f t="shared" si="11"/>
        <v>0</v>
      </c>
      <c r="C142" s="1">
        <f>18462</f>
        <v>18462</v>
      </c>
      <c r="D142" s="1">
        <f>40166</f>
        <v>40166</v>
      </c>
      <c r="E142" s="1">
        <f t="shared" si="12"/>
        <v>39.224609375</v>
      </c>
    </row>
    <row r="143" spans="1:5" x14ac:dyDescent="0.25">
      <c r="A143" s="1">
        <f>37765</f>
        <v>37765</v>
      </c>
      <c r="B143" s="1">
        <f t="shared" si="11"/>
        <v>0</v>
      </c>
      <c r="C143" s="1">
        <f>18572</f>
        <v>18572</v>
      </c>
      <c r="D143" s="1">
        <f>40166</f>
        <v>40166</v>
      </c>
      <c r="E143" s="1">
        <f t="shared" si="12"/>
        <v>39.224609375</v>
      </c>
    </row>
    <row r="144" spans="1:5" x14ac:dyDescent="0.25">
      <c r="A144" s="1">
        <f>38017</f>
        <v>38017</v>
      </c>
      <c r="B144" s="1">
        <f t="shared" si="11"/>
        <v>0</v>
      </c>
      <c r="C144" s="1">
        <f>18681</f>
        <v>18681</v>
      </c>
      <c r="D144" s="1">
        <f>40166</f>
        <v>40166</v>
      </c>
      <c r="E144" s="1">
        <f t="shared" si="12"/>
        <v>39.224609375</v>
      </c>
    </row>
    <row r="145" spans="1:5" x14ac:dyDescent="0.25">
      <c r="A145" s="1">
        <f>38282</f>
        <v>38282</v>
      </c>
      <c r="B145" s="1">
        <f>8</f>
        <v>8</v>
      </c>
      <c r="C145" s="1">
        <f>18805</f>
        <v>18805</v>
      </c>
      <c r="D145" s="1">
        <f>40194</f>
        <v>40194</v>
      </c>
      <c r="E145" s="1">
        <f>39.251953125</f>
        <v>39.251953125</v>
      </c>
    </row>
    <row r="146" spans="1:5" x14ac:dyDescent="0.25">
      <c r="A146" s="1">
        <f>38533</f>
        <v>38533</v>
      </c>
      <c r="B146" s="1">
        <f>0</f>
        <v>0</v>
      </c>
      <c r="C146" s="1">
        <f>18925</f>
        <v>18925</v>
      </c>
      <c r="D146" s="1">
        <f>40214</f>
        <v>40214</v>
      </c>
      <c r="E146" s="1">
        <f>39.271484375</f>
        <v>39.271484375</v>
      </c>
    </row>
    <row r="147" spans="1:5" x14ac:dyDescent="0.25">
      <c r="A147" s="1">
        <f>38782</f>
        <v>38782</v>
      </c>
      <c r="B147" s="1">
        <f>0</f>
        <v>0</v>
      </c>
      <c r="C147" s="1">
        <f>19055</f>
        <v>19055</v>
      </c>
      <c r="D147" s="1">
        <f>40238</f>
        <v>40238</v>
      </c>
      <c r="E147" s="1">
        <f>39.294921875</f>
        <v>39.294921875</v>
      </c>
    </row>
    <row r="148" spans="1:5" x14ac:dyDescent="0.25">
      <c r="A148" s="1">
        <f>39044</f>
        <v>39044</v>
      </c>
      <c r="B148" s="1">
        <f>0</f>
        <v>0</v>
      </c>
      <c r="C148" s="1">
        <f>19198</f>
        <v>19198</v>
      </c>
      <c r="D148" s="1">
        <f>40282</f>
        <v>40282</v>
      </c>
      <c r="E148" s="1">
        <f>39.337890625</f>
        <v>39.337890625</v>
      </c>
    </row>
    <row r="149" spans="1:5" x14ac:dyDescent="0.25">
      <c r="A149" s="1">
        <f>39297</f>
        <v>39297</v>
      </c>
      <c r="B149" s="1">
        <f>0</f>
        <v>0</v>
      </c>
      <c r="C149" s="1">
        <f>19315</f>
        <v>19315</v>
      </c>
      <c r="D149" s="1">
        <f t="shared" ref="D149:D169" si="13">40258</f>
        <v>40258</v>
      </c>
      <c r="E149" s="1">
        <f t="shared" ref="E149:E169" si="14">39.314453125</f>
        <v>39.314453125</v>
      </c>
    </row>
    <row r="150" spans="1:5" x14ac:dyDescent="0.25">
      <c r="C150" s="1">
        <f>19418</f>
        <v>19418</v>
      </c>
      <c r="D150" s="1">
        <f t="shared" si="13"/>
        <v>40258</v>
      </c>
      <c r="E150" s="1">
        <f t="shared" si="14"/>
        <v>39.314453125</v>
      </c>
    </row>
    <row r="151" spans="1:5" x14ac:dyDescent="0.25">
      <c r="C151" s="1">
        <f>19526</f>
        <v>19526</v>
      </c>
      <c r="D151" s="1">
        <f t="shared" si="13"/>
        <v>40258</v>
      </c>
      <c r="E151" s="1">
        <f t="shared" si="14"/>
        <v>39.314453125</v>
      </c>
    </row>
    <row r="152" spans="1:5" x14ac:dyDescent="0.25">
      <c r="C152" s="1">
        <f>19632</f>
        <v>19632</v>
      </c>
      <c r="D152" s="1">
        <f t="shared" si="13"/>
        <v>40258</v>
      </c>
      <c r="E152" s="1">
        <f t="shared" si="14"/>
        <v>39.314453125</v>
      </c>
    </row>
    <row r="153" spans="1:5" x14ac:dyDescent="0.25">
      <c r="C153" s="1">
        <f>19737</f>
        <v>19737</v>
      </c>
      <c r="D153" s="1">
        <f t="shared" si="13"/>
        <v>40258</v>
      </c>
      <c r="E153" s="1">
        <f t="shared" si="14"/>
        <v>39.314453125</v>
      </c>
    </row>
    <row r="154" spans="1:5" x14ac:dyDescent="0.25">
      <c r="C154" s="1">
        <f>19850</f>
        <v>19850</v>
      </c>
      <c r="D154" s="1">
        <f t="shared" si="13"/>
        <v>40258</v>
      </c>
      <c r="E154" s="1">
        <f t="shared" si="14"/>
        <v>39.314453125</v>
      </c>
    </row>
    <row r="155" spans="1:5" x14ac:dyDescent="0.25">
      <c r="C155" s="1">
        <f>19958</f>
        <v>19958</v>
      </c>
      <c r="D155" s="1">
        <f t="shared" si="13"/>
        <v>40258</v>
      </c>
      <c r="E155" s="1">
        <f t="shared" si="14"/>
        <v>39.314453125</v>
      </c>
    </row>
    <row r="156" spans="1:5" x14ac:dyDescent="0.25">
      <c r="C156" s="1">
        <f>20071</f>
        <v>20071</v>
      </c>
      <c r="D156" s="1">
        <f t="shared" si="13"/>
        <v>40258</v>
      </c>
      <c r="E156" s="1">
        <f t="shared" si="14"/>
        <v>39.314453125</v>
      </c>
    </row>
    <row r="157" spans="1:5" x14ac:dyDescent="0.25">
      <c r="C157" s="1">
        <f>20175</f>
        <v>20175</v>
      </c>
      <c r="D157" s="1">
        <f t="shared" si="13"/>
        <v>40258</v>
      </c>
      <c r="E157" s="1">
        <f t="shared" si="14"/>
        <v>39.314453125</v>
      </c>
    </row>
    <row r="158" spans="1:5" x14ac:dyDescent="0.25">
      <c r="C158" s="1">
        <f>20288</f>
        <v>20288</v>
      </c>
      <c r="D158" s="1">
        <f t="shared" si="13"/>
        <v>40258</v>
      </c>
      <c r="E158" s="1">
        <f t="shared" si="14"/>
        <v>39.314453125</v>
      </c>
    </row>
    <row r="159" spans="1:5" x14ac:dyDescent="0.25">
      <c r="C159" s="1">
        <f>20399</f>
        <v>20399</v>
      </c>
      <c r="D159" s="1">
        <f t="shared" si="13"/>
        <v>40258</v>
      </c>
      <c r="E159" s="1">
        <f t="shared" si="14"/>
        <v>39.314453125</v>
      </c>
    </row>
    <row r="160" spans="1:5" x14ac:dyDescent="0.25">
      <c r="C160" s="1">
        <f>20512</f>
        <v>20512</v>
      </c>
      <c r="D160" s="1">
        <f t="shared" si="13"/>
        <v>40258</v>
      </c>
      <c r="E160" s="1">
        <f t="shared" si="14"/>
        <v>39.314453125</v>
      </c>
    </row>
    <row r="161" spans="3:5" x14ac:dyDescent="0.25">
      <c r="C161" s="1">
        <f>20617</f>
        <v>20617</v>
      </c>
      <c r="D161" s="1">
        <f t="shared" si="13"/>
        <v>40258</v>
      </c>
      <c r="E161" s="1">
        <f t="shared" si="14"/>
        <v>39.314453125</v>
      </c>
    </row>
    <row r="162" spans="3:5" x14ac:dyDescent="0.25">
      <c r="C162" s="1">
        <f>20721</f>
        <v>20721</v>
      </c>
      <c r="D162" s="1">
        <f t="shared" si="13"/>
        <v>40258</v>
      </c>
      <c r="E162" s="1">
        <f t="shared" si="14"/>
        <v>39.314453125</v>
      </c>
    </row>
    <row r="163" spans="3:5" x14ac:dyDescent="0.25">
      <c r="C163" s="1">
        <f>20829</f>
        <v>20829</v>
      </c>
      <c r="D163" s="1">
        <f t="shared" si="13"/>
        <v>40258</v>
      </c>
      <c r="E163" s="1">
        <f t="shared" si="14"/>
        <v>39.314453125</v>
      </c>
    </row>
    <row r="164" spans="3:5" x14ac:dyDescent="0.25">
      <c r="C164" s="1">
        <f>20936</f>
        <v>20936</v>
      </c>
      <c r="D164" s="1">
        <f t="shared" si="13"/>
        <v>40258</v>
      </c>
      <c r="E164" s="1">
        <f t="shared" si="14"/>
        <v>39.314453125</v>
      </c>
    </row>
    <row r="165" spans="3:5" x14ac:dyDescent="0.25">
      <c r="C165" s="1">
        <f>21046</f>
        <v>21046</v>
      </c>
      <c r="D165" s="1">
        <f t="shared" si="13"/>
        <v>40258</v>
      </c>
      <c r="E165" s="1">
        <f t="shared" si="14"/>
        <v>39.314453125</v>
      </c>
    </row>
    <row r="166" spans="3:5" x14ac:dyDescent="0.25">
      <c r="C166" s="1">
        <f>21152</f>
        <v>21152</v>
      </c>
      <c r="D166" s="1">
        <f t="shared" si="13"/>
        <v>40258</v>
      </c>
      <c r="E166" s="1">
        <f t="shared" si="14"/>
        <v>39.314453125</v>
      </c>
    </row>
    <row r="167" spans="3:5" x14ac:dyDescent="0.25">
      <c r="C167" s="1">
        <f>21265</f>
        <v>21265</v>
      </c>
      <c r="D167" s="1">
        <f t="shared" si="13"/>
        <v>40258</v>
      </c>
      <c r="E167" s="1">
        <f t="shared" si="14"/>
        <v>39.314453125</v>
      </c>
    </row>
    <row r="168" spans="3:5" x14ac:dyDescent="0.25">
      <c r="C168" s="1">
        <f>21370</f>
        <v>21370</v>
      </c>
      <c r="D168" s="1">
        <f t="shared" si="13"/>
        <v>40258</v>
      </c>
      <c r="E168" s="1">
        <f t="shared" si="14"/>
        <v>39.314453125</v>
      </c>
    </row>
    <row r="169" spans="3:5" x14ac:dyDescent="0.25">
      <c r="C169" s="1">
        <f>21485</f>
        <v>21485</v>
      </c>
      <c r="D169" s="1">
        <f t="shared" si="13"/>
        <v>40258</v>
      </c>
      <c r="E169" s="1">
        <f t="shared" si="14"/>
        <v>39.314453125</v>
      </c>
    </row>
    <row r="170" spans="3:5" x14ac:dyDescent="0.25">
      <c r="C170" s="1">
        <f>21605</f>
        <v>21605</v>
      </c>
      <c r="D170" s="1">
        <f>40322</f>
        <v>40322</v>
      </c>
      <c r="E170" s="1">
        <f>39.376953125</f>
        <v>39.376953125</v>
      </c>
    </row>
    <row r="171" spans="3:5" x14ac:dyDescent="0.25">
      <c r="C171" s="1">
        <f>21761</f>
        <v>21761</v>
      </c>
      <c r="D171" s="1">
        <f>40350</f>
        <v>40350</v>
      </c>
      <c r="E171" s="1">
        <f>39.404296875</f>
        <v>39.404296875</v>
      </c>
    </row>
    <row r="172" spans="3:5" x14ac:dyDescent="0.25">
      <c r="C172" s="1">
        <f>21881</f>
        <v>21881</v>
      </c>
      <c r="D172" s="1">
        <f>40367</f>
        <v>40367</v>
      </c>
      <c r="E172" s="1">
        <f>39.4208984375</f>
        <v>39.4208984375</v>
      </c>
    </row>
    <row r="173" spans="3:5" x14ac:dyDescent="0.25">
      <c r="C173" s="1">
        <f>22005</f>
        <v>22005</v>
      </c>
      <c r="D173" s="1">
        <f>40379</f>
        <v>40379</v>
      </c>
      <c r="E173" s="1">
        <f>39.4326171875</f>
        <v>39.4326171875</v>
      </c>
    </row>
    <row r="174" spans="3:5" x14ac:dyDescent="0.25">
      <c r="C174" s="1">
        <f>22114</f>
        <v>22114</v>
      </c>
      <c r="D174" s="1">
        <f>40387</f>
        <v>40387</v>
      </c>
      <c r="E174" s="1">
        <f>39.4404296875</f>
        <v>39.4404296875</v>
      </c>
    </row>
    <row r="175" spans="3:5" x14ac:dyDescent="0.25">
      <c r="C175" s="1">
        <f>22220</f>
        <v>22220</v>
      </c>
      <c r="D175" s="1">
        <f>40387</f>
        <v>40387</v>
      </c>
      <c r="E175" s="1">
        <f>39.4404296875</f>
        <v>39.4404296875</v>
      </c>
    </row>
    <row r="176" spans="3:5" x14ac:dyDescent="0.25">
      <c r="C176" s="1">
        <f>22325</f>
        <v>22325</v>
      </c>
      <c r="D176" s="1">
        <f>40387</f>
        <v>40387</v>
      </c>
      <c r="E176" s="1">
        <f>39.4404296875</f>
        <v>39.4404296875</v>
      </c>
    </row>
    <row r="177" spans="3:5" x14ac:dyDescent="0.25">
      <c r="C177" s="1">
        <f>22429</f>
        <v>22429</v>
      </c>
      <c r="D177" s="1">
        <f>40391</f>
        <v>40391</v>
      </c>
      <c r="E177" s="1">
        <f>39.4443359375</f>
        <v>39.4443359375</v>
      </c>
    </row>
    <row r="178" spans="3:5" x14ac:dyDescent="0.25">
      <c r="C178" s="1">
        <f>22540</f>
        <v>22540</v>
      </c>
      <c r="D178" s="1">
        <f>40391</f>
        <v>40391</v>
      </c>
      <c r="E178" s="1">
        <f>39.4443359375</f>
        <v>39.4443359375</v>
      </c>
    </row>
    <row r="179" spans="3:5" x14ac:dyDescent="0.25">
      <c r="C179" s="1">
        <f>22646</f>
        <v>22646</v>
      </c>
      <c r="D179" s="1">
        <f>40391</f>
        <v>40391</v>
      </c>
      <c r="E179" s="1">
        <f>39.4443359375</f>
        <v>39.4443359375</v>
      </c>
    </row>
    <row r="180" spans="3:5" x14ac:dyDescent="0.25">
      <c r="C180" s="1">
        <f>22828</f>
        <v>22828</v>
      </c>
      <c r="D180" s="1">
        <f>40399</f>
        <v>40399</v>
      </c>
      <c r="E180" s="1">
        <f>39.4521484375</f>
        <v>39.4521484375</v>
      </c>
    </row>
    <row r="181" spans="3:5" x14ac:dyDescent="0.25">
      <c r="C181" s="1">
        <f>22949</f>
        <v>22949</v>
      </c>
      <c r="D181" s="1">
        <f>40411</f>
        <v>40411</v>
      </c>
      <c r="E181" s="1">
        <f>39.4638671875</f>
        <v>39.4638671875</v>
      </c>
    </row>
    <row r="182" spans="3:5" x14ac:dyDescent="0.25">
      <c r="C182" s="1">
        <f>23055</f>
        <v>23055</v>
      </c>
      <c r="D182" s="1">
        <f t="shared" ref="D182:D193" si="15">40419</f>
        <v>40419</v>
      </c>
      <c r="E182" s="1">
        <f t="shared" ref="E182:E193" si="16">39.4716796875</f>
        <v>39.4716796875</v>
      </c>
    </row>
    <row r="183" spans="3:5" x14ac:dyDescent="0.25">
      <c r="C183" s="1">
        <f>23169</f>
        <v>23169</v>
      </c>
      <c r="D183" s="1">
        <f t="shared" si="15"/>
        <v>40419</v>
      </c>
      <c r="E183" s="1">
        <f t="shared" si="16"/>
        <v>39.4716796875</v>
      </c>
    </row>
    <row r="184" spans="3:5" x14ac:dyDescent="0.25">
      <c r="C184" s="1">
        <f>23277</f>
        <v>23277</v>
      </c>
      <c r="D184" s="1">
        <f t="shared" si="15"/>
        <v>40419</v>
      </c>
      <c r="E184" s="1">
        <f t="shared" si="16"/>
        <v>39.4716796875</v>
      </c>
    </row>
    <row r="185" spans="3:5" x14ac:dyDescent="0.25">
      <c r="C185" s="1">
        <f>23380</f>
        <v>23380</v>
      </c>
      <c r="D185" s="1">
        <f t="shared" si="15"/>
        <v>40419</v>
      </c>
      <c r="E185" s="1">
        <f t="shared" si="16"/>
        <v>39.4716796875</v>
      </c>
    </row>
    <row r="186" spans="3:5" x14ac:dyDescent="0.25">
      <c r="C186" s="1">
        <f>23498</f>
        <v>23498</v>
      </c>
      <c r="D186" s="1">
        <f t="shared" si="15"/>
        <v>40419</v>
      </c>
      <c r="E186" s="1">
        <f t="shared" si="16"/>
        <v>39.4716796875</v>
      </c>
    </row>
    <row r="187" spans="3:5" x14ac:dyDescent="0.25">
      <c r="C187" s="1">
        <f>23602</f>
        <v>23602</v>
      </c>
      <c r="D187" s="1">
        <f t="shared" si="15"/>
        <v>40419</v>
      </c>
      <c r="E187" s="1">
        <f t="shared" si="16"/>
        <v>39.4716796875</v>
      </c>
    </row>
    <row r="188" spans="3:5" x14ac:dyDescent="0.25">
      <c r="C188" s="1">
        <f>23714</f>
        <v>23714</v>
      </c>
      <c r="D188" s="1">
        <f t="shared" si="15"/>
        <v>40419</v>
      </c>
      <c r="E188" s="1">
        <f t="shared" si="16"/>
        <v>39.4716796875</v>
      </c>
    </row>
    <row r="189" spans="3:5" x14ac:dyDescent="0.25">
      <c r="C189" s="1">
        <f>23828</f>
        <v>23828</v>
      </c>
      <c r="D189" s="1">
        <f t="shared" si="15"/>
        <v>40419</v>
      </c>
      <c r="E189" s="1">
        <f t="shared" si="16"/>
        <v>39.4716796875</v>
      </c>
    </row>
    <row r="190" spans="3:5" x14ac:dyDescent="0.25">
      <c r="C190" s="1">
        <f>23932</f>
        <v>23932</v>
      </c>
      <c r="D190" s="1">
        <f t="shared" si="15"/>
        <v>40419</v>
      </c>
      <c r="E190" s="1">
        <f t="shared" si="16"/>
        <v>39.4716796875</v>
      </c>
    </row>
    <row r="191" spans="3:5" x14ac:dyDescent="0.25">
      <c r="C191" s="1">
        <f>24035</f>
        <v>24035</v>
      </c>
      <c r="D191" s="1">
        <f t="shared" si="15"/>
        <v>40419</v>
      </c>
      <c r="E191" s="1">
        <f t="shared" si="16"/>
        <v>39.4716796875</v>
      </c>
    </row>
    <row r="192" spans="3:5" x14ac:dyDescent="0.25">
      <c r="C192" s="1">
        <f>24145</f>
        <v>24145</v>
      </c>
      <c r="D192" s="1">
        <f t="shared" si="15"/>
        <v>40419</v>
      </c>
      <c r="E192" s="1">
        <f t="shared" si="16"/>
        <v>39.4716796875</v>
      </c>
    </row>
    <row r="193" spans="3:5" x14ac:dyDescent="0.25">
      <c r="C193" s="1">
        <f>24257</f>
        <v>24257</v>
      </c>
      <c r="D193" s="1">
        <f t="shared" si="15"/>
        <v>40419</v>
      </c>
      <c r="E193" s="1">
        <f t="shared" si="16"/>
        <v>39.4716796875</v>
      </c>
    </row>
    <row r="194" spans="3:5" x14ac:dyDescent="0.25">
      <c r="C194" s="1">
        <f>24373</f>
        <v>24373</v>
      </c>
      <c r="D194" s="1">
        <f>40503</f>
        <v>40503</v>
      </c>
      <c r="E194" s="1">
        <f>39.5537109375</f>
        <v>39.5537109375</v>
      </c>
    </row>
    <row r="195" spans="3:5" x14ac:dyDescent="0.25">
      <c r="C195" s="1">
        <f>24510</f>
        <v>24510</v>
      </c>
      <c r="D195" s="1">
        <f>40523</f>
        <v>40523</v>
      </c>
      <c r="E195" s="1">
        <f>39.5732421875</f>
        <v>39.5732421875</v>
      </c>
    </row>
    <row r="196" spans="3:5" x14ac:dyDescent="0.25">
      <c r="C196" s="1">
        <f>24659</f>
        <v>24659</v>
      </c>
      <c r="D196" s="1">
        <f>40751</f>
        <v>40751</v>
      </c>
      <c r="E196" s="1">
        <f>39.7958984375</f>
        <v>39.7958984375</v>
      </c>
    </row>
    <row r="197" spans="3:5" x14ac:dyDescent="0.25">
      <c r="C197" s="1">
        <f>24783</f>
        <v>24783</v>
      </c>
      <c r="D197" s="1">
        <f>40563</f>
        <v>40563</v>
      </c>
      <c r="E197" s="1">
        <f>39.6123046875</f>
        <v>39.6123046875</v>
      </c>
    </row>
    <row r="198" spans="3:5" x14ac:dyDescent="0.25">
      <c r="C198" s="1">
        <f>24887</f>
        <v>24887</v>
      </c>
      <c r="D198" s="1">
        <f>40563</f>
        <v>40563</v>
      </c>
      <c r="E198" s="1">
        <f>39.6123046875</f>
        <v>39.6123046875</v>
      </c>
    </row>
    <row r="199" spans="3:5" x14ac:dyDescent="0.25">
      <c r="C199" s="1">
        <f>24998</f>
        <v>24998</v>
      </c>
      <c r="D199" s="1">
        <f>40563</f>
        <v>40563</v>
      </c>
      <c r="E199" s="1">
        <f>39.6123046875</f>
        <v>39.6123046875</v>
      </c>
    </row>
    <row r="200" spans="3:5" x14ac:dyDescent="0.25">
      <c r="C200" s="1">
        <f>25123</f>
        <v>25123</v>
      </c>
      <c r="D200" s="1">
        <f>40563</f>
        <v>40563</v>
      </c>
      <c r="E200" s="1">
        <f>39.6123046875</f>
        <v>39.6123046875</v>
      </c>
    </row>
    <row r="201" spans="3:5" x14ac:dyDescent="0.25">
      <c r="C201" s="1">
        <f>25231</f>
        <v>25231</v>
      </c>
      <c r="D201" s="1">
        <f>40563</f>
        <v>40563</v>
      </c>
      <c r="E201" s="1">
        <f>39.6123046875</f>
        <v>39.6123046875</v>
      </c>
    </row>
    <row r="202" spans="3:5" x14ac:dyDescent="0.25">
      <c r="C202" s="1">
        <f>25360</f>
        <v>25360</v>
      </c>
      <c r="D202" s="1">
        <f>40571</f>
        <v>40571</v>
      </c>
      <c r="E202" s="1">
        <f>39.6201171875</f>
        <v>39.6201171875</v>
      </c>
    </row>
    <row r="203" spans="3:5" x14ac:dyDescent="0.25">
      <c r="C203" s="1">
        <f>25485</f>
        <v>25485</v>
      </c>
      <c r="D203" s="1">
        <f>40587</f>
        <v>40587</v>
      </c>
      <c r="E203" s="1">
        <f>39.6357421875</f>
        <v>39.6357421875</v>
      </c>
    </row>
    <row r="204" spans="3:5" x14ac:dyDescent="0.25">
      <c r="C204" s="1">
        <f>25600</f>
        <v>25600</v>
      </c>
      <c r="D204" s="1">
        <f>40603</f>
        <v>40603</v>
      </c>
      <c r="E204" s="1">
        <f>39.6513671875</f>
        <v>39.6513671875</v>
      </c>
    </row>
    <row r="205" spans="3:5" x14ac:dyDescent="0.25">
      <c r="C205" s="1">
        <f>25715</f>
        <v>25715</v>
      </c>
      <c r="D205" s="1">
        <f t="shared" ref="D205:D220" si="17">40611</f>
        <v>40611</v>
      </c>
      <c r="E205" s="1">
        <f t="shared" ref="E205:E220" si="18">39.6591796875</f>
        <v>39.6591796875</v>
      </c>
    </row>
    <row r="206" spans="3:5" x14ac:dyDescent="0.25">
      <c r="C206" s="1">
        <f>25819</f>
        <v>25819</v>
      </c>
      <c r="D206" s="1">
        <f t="shared" si="17"/>
        <v>40611</v>
      </c>
      <c r="E206" s="1">
        <f t="shared" si="18"/>
        <v>39.6591796875</v>
      </c>
    </row>
    <row r="207" spans="3:5" x14ac:dyDescent="0.25">
      <c r="C207" s="1">
        <f>25928</f>
        <v>25928</v>
      </c>
      <c r="D207" s="1">
        <f t="shared" si="17"/>
        <v>40611</v>
      </c>
      <c r="E207" s="1">
        <f t="shared" si="18"/>
        <v>39.6591796875</v>
      </c>
    </row>
    <row r="208" spans="3:5" x14ac:dyDescent="0.25">
      <c r="C208" s="1">
        <f>26041</f>
        <v>26041</v>
      </c>
      <c r="D208" s="1">
        <f t="shared" si="17"/>
        <v>40611</v>
      </c>
      <c r="E208" s="1">
        <f t="shared" si="18"/>
        <v>39.6591796875</v>
      </c>
    </row>
    <row r="209" spans="3:5" x14ac:dyDescent="0.25">
      <c r="C209" s="1">
        <f>26152</f>
        <v>26152</v>
      </c>
      <c r="D209" s="1">
        <f t="shared" si="17"/>
        <v>40611</v>
      </c>
      <c r="E209" s="1">
        <f t="shared" si="18"/>
        <v>39.6591796875</v>
      </c>
    </row>
    <row r="210" spans="3:5" x14ac:dyDescent="0.25">
      <c r="C210" s="1">
        <f>26271</f>
        <v>26271</v>
      </c>
      <c r="D210" s="1">
        <f t="shared" si="17"/>
        <v>40611</v>
      </c>
      <c r="E210" s="1">
        <f t="shared" si="18"/>
        <v>39.6591796875</v>
      </c>
    </row>
    <row r="211" spans="3:5" x14ac:dyDescent="0.25">
      <c r="C211" s="1">
        <f>26377</f>
        <v>26377</v>
      </c>
      <c r="D211" s="1">
        <f t="shared" si="17"/>
        <v>40611</v>
      </c>
      <c r="E211" s="1">
        <f t="shared" si="18"/>
        <v>39.6591796875</v>
      </c>
    </row>
    <row r="212" spans="3:5" x14ac:dyDescent="0.25">
      <c r="C212" s="1">
        <f>26484</f>
        <v>26484</v>
      </c>
      <c r="D212" s="1">
        <f t="shared" si="17"/>
        <v>40611</v>
      </c>
      <c r="E212" s="1">
        <f t="shared" si="18"/>
        <v>39.6591796875</v>
      </c>
    </row>
    <row r="213" spans="3:5" x14ac:dyDescent="0.25">
      <c r="C213" s="1">
        <f>26596</f>
        <v>26596</v>
      </c>
      <c r="D213" s="1">
        <f t="shared" si="17"/>
        <v>40611</v>
      </c>
      <c r="E213" s="1">
        <f t="shared" si="18"/>
        <v>39.6591796875</v>
      </c>
    </row>
    <row r="214" spans="3:5" x14ac:dyDescent="0.25">
      <c r="C214" s="1">
        <f>26729</f>
        <v>26729</v>
      </c>
      <c r="D214" s="1">
        <f t="shared" si="17"/>
        <v>40611</v>
      </c>
      <c r="E214" s="1">
        <f t="shared" si="18"/>
        <v>39.6591796875</v>
      </c>
    </row>
    <row r="215" spans="3:5" x14ac:dyDescent="0.25">
      <c r="C215" s="1">
        <f>26834</f>
        <v>26834</v>
      </c>
      <c r="D215" s="1">
        <f t="shared" si="17"/>
        <v>40611</v>
      </c>
      <c r="E215" s="1">
        <f t="shared" si="18"/>
        <v>39.6591796875</v>
      </c>
    </row>
    <row r="216" spans="3:5" x14ac:dyDescent="0.25">
      <c r="C216" s="1">
        <f>26948</f>
        <v>26948</v>
      </c>
      <c r="D216" s="1">
        <f t="shared" si="17"/>
        <v>40611</v>
      </c>
      <c r="E216" s="1">
        <f t="shared" si="18"/>
        <v>39.6591796875</v>
      </c>
    </row>
    <row r="217" spans="3:5" x14ac:dyDescent="0.25">
      <c r="C217" s="1">
        <f>27060</f>
        <v>27060</v>
      </c>
      <c r="D217" s="1">
        <f t="shared" si="17"/>
        <v>40611</v>
      </c>
      <c r="E217" s="1">
        <f t="shared" si="18"/>
        <v>39.6591796875</v>
      </c>
    </row>
    <row r="218" spans="3:5" x14ac:dyDescent="0.25">
      <c r="C218" s="1">
        <f>27164</f>
        <v>27164</v>
      </c>
      <c r="D218" s="1">
        <f t="shared" si="17"/>
        <v>40611</v>
      </c>
      <c r="E218" s="1">
        <f t="shared" si="18"/>
        <v>39.6591796875</v>
      </c>
    </row>
    <row r="219" spans="3:5" x14ac:dyDescent="0.25">
      <c r="C219" s="1">
        <f>27283</f>
        <v>27283</v>
      </c>
      <c r="D219" s="1">
        <f t="shared" si="17"/>
        <v>40611</v>
      </c>
      <c r="E219" s="1">
        <f t="shared" si="18"/>
        <v>39.6591796875</v>
      </c>
    </row>
    <row r="220" spans="3:5" x14ac:dyDescent="0.25">
      <c r="C220" s="1">
        <f>27387</f>
        <v>27387</v>
      </c>
      <c r="D220" s="1">
        <f t="shared" si="17"/>
        <v>40611</v>
      </c>
      <c r="E220" s="1">
        <f t="shared" si="18"/>
        <v>39.6591796875</v>
      </c>
    </row>
    <row r="221" spans="3:5" x14ac:dyDescent="0.25">
      <c r="C221" s="1">
        <f>27525</f>
        <v>27525</v>
      </c>
      <c r="D221" s="1">
        <f>40615</f>
        <v>40615</v>
      </c>
      <c r="E221" s="1">
        <f>39.6630859375</f>
        <v>39.6630859375</v>
      </c>
    </row>
    <row r="222" spans="3:5" x14ac:dyDescent="0.25">
      <c r="C222" s="1">
        <f>27653</f>
        <v>27653</v>
      </c>
      <c r="D222" s="1">
        <f>40635</f>
        <v>40635</v>
      </c>
      <c r="E222" s="1">
        <f>39.6826171875</f>
        <v>39.6826171875</v>
      </c>
    </row>
    <row r="223" spans="3:5" x14ac:dyDescent="0.25">
      <c r="C223" s="1">
        <f>27771</f>
        <v>27771</v>
      </c>
      <c r="D223" s="1">
        <f t="shared" ref="D223:D244" si="19">40651</f>
        <v>40651</v>
      </c>
      <c r="E223" s="1">
        <f t="shared" ref="E223:E244" si="20">39.6982421875</f>
        <v>39.6982421875</v>
      </c>
    </row>
    <row r="224" spans="3:5" x14ac:dyDescent="0.25">
      <c r="C224" s="1">
        <f>27876</f>
        <v>27876</v>
      </c>
      <c r="D224" s="1">
        <f t="shared" si="19"/>
        <v>40651</v>
      </c>
      <c r="E224" s="1">
        <f t="shared" si="20"/>
        <v>39.6982421875</v>
      </c>
    </row>
    <row r="225" spans="3:5" x14ac:dyDescent="0.25">
      <c r="C225" s="1">
        <f>27981</f>
        <v>27981</v>
      </c>
      <c r="D225" s="1">
        <f t="shared" si="19"/>
        <v>40651</v>
      </c>
      <c r="E225" s="1">
        <f t="shared" si="20"/>
        <v>39.6982421875</v>
      </c>
    </row>
    <row r="226" spans="3:5" x14ac:dyDescent="0.25">
      <c r="C226" s="1">
        <f>28086</f>
        <v>28086</v>
      </c>
      <c r="D226" s="1">
        <f t="shared" si="19"/>
        <v>40651</v>
      </c>
      <c r="E226" s="1">
        <f t="shared" si="20"/>
        <v>39.6982421875</v>
      </c>
    </row>
    <row r="227" spans="3:5" x14ac:dyDescent="0.25">
      <c r="C227" s="1">
        <f>28193</f>
        <v>28193</v>
      </c>
      <c r="D227" s="1">
        <f t="shared" si="19"/>
        <v>40651</v>
      </c>
      <c r="E227" s="1">
        <f t="shared" si="20"/>
        <v>39.6982421875</v>
      </c>
    </row>
    <row r="228" spans="3:5" x14ac:dyDescent="0.25">
      <c r="C228" s="1">
        <f>28307</f>
        <v>28307</v>
      </c>
      <c r="D228" s="1">
        <f t="shared" si="19"/>
        <v>40651</v>
      </c>
      <c r="E228" s="1">
        <f t="shared" si="20"/>
        <v>39.6982421875</v>
      </c>
    </row>
    <row r="229" spans="3:5" x14ac:dyDescent="0.25">
      <c r="C229" s="1">
        <f>28416</f>
        <v>28416</v>
      </c>
      <c r="D229" s="1">
        <f t="shared" si="19"/>
        <v>40651</v>
      </c>
      <c r="E229" s="1">
        <f t="shared" si="20"/>
        <v>39.6982421875</v>
      </c>
    </row>
    <row r="230" spans="3:5" x14ac:dyDescent="0.25">
      <c r="C230" s="1">
        <f>28548</f>
        <v>28548</v>
      </c>
      <c r="D230" s="1">
        <f t="shared" si="19"/>
        <v>40651</v>
      </c>
      <c r="E230" s="1">
        <f t="shared" si="20"/>
        <v>39.6982421875</v>
      </c>
    </row>
    <row r="231" spans="3:5" x14ac:dyDescent="0.25">
      <c r="C231" s="1">
        <f>28654</f>
        <v>28654</v>
      </c>
      <c r="D231" s="1">
        <f t="shared" si="19"/>
        <v>40651</v>
      </c>
      <c r="E231" s="1">
        <f t="shared" si="20"/>
        <v>39.6982421875</v>
      </c>
    </row>
    <row r="232" spans="3:5" x14ac:dyDescent="0.25">
      <c r="C232" s="1">
        <f>28768</f>
        <v>28768</v>
      </c>
      <c r="D232" s="1">
        <f t="shared" si="19"/>
        <v>40651</v>
      </c>
      <c r="E232" s="1">
        <f t="shared" si="20"/>
        <v>39.6982421875</v>
      </c>
    </row>
    <row r="233" spans="3:5" x14ac:dyDescent="0.25">
      <c r="C233" s="1">
        <f>28873</f>
        <v>28873</v>
      </c>
      <c r="D233" s="1">
        <f t="shared" si="19"/>
        <v>40651</v>
      </c>
      <c r="E233" s="1">
        <f t="shared" si="20"/>
        <v>39.6982421875</v>
      </c>
    </row>
    <row r="234" spans="3:5" x14ac:dyDescent="0.25">
      <c r="C234" s="1">
        <f>28984</f>
        <v>28984</v>
      </c>
      <c r="D234" s="1">
        <f t="shared" si="19"/>
        <v>40651</v>
      </c>
      <c r="E234" s="1">
        <f t="shared" si="20"/>
        <v>39.6982421875</v>
      </c>
    </row>
    <row r="235" spans="3:5" x14ac:dyDescent="0.25">
      <c r="C235" s="1">
        <f>29089</f>
        <v>29089</v>
      </c>
      <c r="D235" s="1">
        <f t="shared" si="19"/>
        <v>40651</v>
      </c>
      <c r="E235" s="1">
        <f t="shared" si="20"/>
        <v>39.6982421875</v>
      </c>
    </row>
    <row r="236" spans="3:5" x14ac:dyDescent="0.25">
      <c r="C236" s="1">
        <f>29196</f>
        <v>29196</v>
      </c>
      <c r="D236" s="1">
        <f t="shared" si="19"/>
        <v>40651</v>
      </c>
      <c r="E236" s="1">
        <f t="shared" si="20"/>
        <v>39.6982421875</v>
      </c>
    </row>
    <row r="237" spans="3:5" x14ac:dyDescent="0.25">
      <c r="C237" s="1">
        <f>29311</f>
        <v>29311</v>
      </c>
      <c r="D237" s="1">
        <f t="shared" si="19"/>
        <v>40651</v>
      </c>
      <c r="E237" s="1">
        <f t="shared" si="20"/>
        <v>39.6982421875</v>
      </c>
    </row>
    <row r="238" spans="3:5" x14ac:dyDescent="0.25">
      <c r="C238" s="1">
        <f>29417</f>
        <v>29417</v>
      </c>
      <c r="D238" s="1">
        <f t="shared" si="19"/>
        <v>40651</v>
      </c>
      <c r="E238" s="1">
        <f t="shared" si="20"/>
        <v>39.6982421875</v>
      </c>
    </row>
    <row r="239" spans="3:5" x14ac:dyDescent="0.25">
      <c r="C239" s="1">
        <f>29529</f>
        <v>29529</v>
      </c>
      <c r="D239" s="1">
        <f t="shared" si="19"/>
        <v>40651</v>
      </c>
      <c r="E239" s="1">
        <f t="shared" si="20"/>
        <v>39.6982421875</v>
      </c>
    </row>
    <row r="240" spans="3:5" x14ac:dyDescent="0.25">
      <c r="C240" s="1">
        <f>29636</f>
        <v>29636</v>
      </c>
      <c r="D240" s="1">
        <f t="shared" si="19"/>
        <v>40651</v>
      </c>
      <c r="E240" s="1">
        <f t="shared" si="20"/>
        <v>39.6982421875</v>
      </c>
    </row>
    <row r="241" spans="3:5" x14ac:dyDescent="0.25">
      <c r="C241" s="1">
        <f>29751</f>
        <v>29751</v>
      </c>
      <c r="D241" s="1">
        <f t="shared" si="19"/>
        <v>40651</v>
      </c>
      <c r="E241" s="1">
        <f t="shared" si="20"/>
        <v>39.6982421875</v>
      </c>
    </row>
    <row r="242" spans="3:5" x14ac:dyDescent="0.25">
      <c r="C242" s="1">
        <f>29856</f>
        <v>29856</v>
      </c>
      <c r="D242" s="1">
        <f t="shared" si="19"/>
        <v>40651</v>
      </c>
      <c r="E242" s="1">
        <f t="shared" si="20"/>
        <v>39.6982421875</v>
      </c>
    </row>
    <row r="243" spans="3:5" x14ac:dyDescent="0.25">
      <c r="C243" s="1">
        <f>29969</f>
        <v>29969</v>
      </c>
      <c r="D243" s="1">
        <f t="shared" si="19"/>
        <v>40651</v>
      </c>
      <c r="E243" s="1">
        <f t="shared" si="20"/>
        <v>39.6982421875</v>
      </c>
    </row>
    <row r="244" spans="3:5" x14ac:dyDescent="0.25">
      <c r="C244" s="1">
        <f>30091</f>
        <v>30091</v>
      </c>
      <c r="D244" s="1">
        <f t="shared" si="19"/>
        <v>40651</v>
      </c>
      <c r="E244" s="1">
        <f t="shared" si="20"/>
        <v>39.6982421875</v>
      </c>
    </row>
    <row r="245" spans="3:5" x14ac:dyDescent="0.25">
      <c r="C245" s="1">
        <f>30220</f>
        <v>30220</v>
      </c>
      <c r="D245" s="1">
        <f>40807</f>
        <v>40807</v>
      </c>
      <c r="E245" s="1">
        <f>39.8505859375</f>
        <v>39.8505859375</v>
      </c>
    </row>
    <row r="246" spans="3:5" x14ac:dyDescent="0.25">
      <c r="C246" s="1">
        <f>30338</f>
        <v>30338</v>
      </c>
      <c r="D246" s="1">
        <f>40863</f>
        <v>40863</v>
      </c>
      <c r="E246" s="1">
        <f>39.9052734375</f>
        <v>39.9052734375</v>
      </c>
    </row>
    <row r="247" spans="3:5" x14ac:dyDescent="0.25">
      <c r="C247" s="1">
        <f>30467</f>
        <v>30467</v>
      </c>
      <c r="D247" s="1">
        <f>40883</f>
        <v>40883</v>
      </c>
      <c r="E247" s="1">
        <f>39.9248046875</f>
        <v>39.9248046875</v>
      </c>
    </row>
    <row r="248" spans="3:5" x14ac:dyDescent="0.25">
      <c r="C248" s="1">
        <f>30607</f>
        <v>30607</v>
      </c>
      <c r="D248" s="1">
        <f>40923</f>
        <v>40923</v>
      </c>
      <c r="E248" s="1">
        <f t="shared" ref="E248:E253" si="21">39.9638671875</f>
        <v>39.9638671875</v>
      </c>
    </row>
    <row r="249" spans="3:5" x14ac:dyDescent="0.25">
      <c r="C249" s="1">
        <f>30713</f>
        <v>30713</v>
      </c>
      <c r="D249" s="1">
        <f>40923</f>
        <v>40923</v>
      </c>
      <c r="E249" s="1">
        <f t="shared" si="21"/>
        <v>39.9638671875</v>
      </c>
    </row>
    <row r="250" spans="3:5" x14ac:dyDescent="0.25">
      <c r="C250" s="1">
        <f>30823</f>
        <v>30823</v>
      </c>
      <c r="D250" s="1">
        <f>40923</f>
        <v>40923</v>
      </c>
      <c r="E250" s="1">
        <f t="shared" si="21"/>
        <v>39.9638671875</v>
      </c>
    </row>
    <row r="251" spans="3:5" x14ac:dyDescent="0.25">
      <c r="C251" s="1">
        <f>30929</f>
        <v>30929</v>
      </c>
      <c r="D251" s="1">
        <f>40923</f>
        <v>40923</v>
      </c>
      <c r="E251" s="1">
        <f t="shared" si="21"/>
        <v>39.9638671875</v>
      </c>
    </row>
    <row r="252" spans="3:5" x14ac:dyDescent="0.25">
      <c r="C252" s="1">
        <f>31040</f>
        <v>31040</v>
      </c>
      <c r="D252" s="1">
        <f>40923</f>
        <v>40923</v>
      </c>
      <c r="E252" s="1">
        <f t="shared" si="21"/>
        <v>39.9638671875</v>
      </c>
    </row>
    <row r="253" spans="3:5" x14ac:dyDescent="0.25">
      <c r="C253" s="1">
        <f>31150</f>
        <v>31150</v>
      </c>
      <c r="D253" s="1">
        <f>40923</f>
        <v>40923</v>
      </c>
      <c r="E253" s="1">
        <f t="shared" si="21"/>
        <v>39.9638671875</v>
      </c>
    </row>
    <row r="254" spans="3:5" x14ac:dyDescent="0.25">
      <c r="C254" s="1">
        <f>31264</f>
        <v>31264</v>
      </c>
      <c r="D254" s="1">
        <f>40927</f>
        <v>40927</v>
      </c>
      <c r="E254" s="1">
        <f>39.9677734375</f>
        <v>39.9677734375</v>
      </c>
    </row>
    <row r="255" spans="3:5" x14ac:dyDescent="0.25">
      <c r="C255" s="1">
        <f>31375</f>
        <v>31375</v>
      </c>
      <c r="D255" s="1">
        <f>40927</f>
        <v>40927</v>
      </c>
      <c r="E255" s="1">
        <f>39.9677734375</f>
        <v>39.9677734375</v>
      </c>
    </row>
    <row r="256" spans="3:5" x14ac:dyDescent="0.25">
      <c r="C256" s="1">
        <f>31486</f>
        <v>31486</v>
      </c>
      <c r="D256" s="1">
        <f>40927</f>
        <v>40927</v>
      </c>
      <c r="E256" s="1">
        <f>39.9677734375</f>
        <v>39.9677734375</v>
      </c>
    </row>
    <row r="257" spans="3:5" x14ac:dyDescent="0.25">
      <c r="C257" s="1">
        <f>31638</f>
        <v>31638</v>
      </c>
      <c r="D257" s="1">
        <f>40927</f>
        <v>40927</v>
      </c>
      <c r="E257" s="1">
        <f>39.9677734375</f>
        <v>39.9677734375</v>
      </c>
    </row>
    <row r="258" spans="3:5" x14ac:dyDescent="0.25">
      <c r="C258" s="1">
        <f>31762</f>
        <v>31762</v>
      </c>
      <c r="D258" s="1">
        <f>40927</f>
        <v>40927</v>
      </c>
      <c r="E258" s="1">
        <f>39.9677734375</f>
        <v>39.9677734375</v>
      </c>
    </row>
    <row r="259" spans="3:5" x14ac:dyDescent="0.25">
      <c r="C259" s="1">
        <f>31867</f>
        <v>31867</v>
      </c>
      <c r="D259" s="1">
        <f t="shared" ref="D259:D270" si="22">40931</f>
        <v>40931</v>
      </c>
      <c r="E259" s="1">
        <f t="shared" ref="E259:E270" si="23">39.9716796875</f>
        <v>39.9716796875</v>
      </c>
    </row>
    <row r="260" spans="3:5" x14ac:dyDescent="0.25">
      <c r="C260" s="1">
        <f>31972</f>
        <v>31972</v>
      </c>
      <c r="D260" s="1">
        <f t="shared" si="22"/>
        <v>40931</v>
      </c>
      <c r="E260" s="1">
        <f t="shared" si="23"/>
        <v>39.9716796875</v>
      </c>
    </row>
    <row r="261" spans="3:5" x14ac:dyDescent="0.25">
      <c r="C261" s="1">
        <f>32085</f>
        <v>32085</v>
      </c>
      <c r="D261" s="1">
        <f t="shared" si="22"/>
        <v>40931</v>
      </c>
      <c r="E261" s="1">
        <f t="shared" si="23"/>
        <v>39.9716796875</v>
      </c>
    </row>
    <row r="262" spans="3:5" x14ac:dyDescent="0.25">
      <c r="C262" s="1">
        <f>32202</f>
        <v>32202</v>
      </c>
      <c r="D262" s="1">
        <f t="shared" si="22"/>
        <v>40931</v>
      </c>
      <c r="E262" s="1">
        <f t="shared" si="23"/>
        <v>39.9716796875</v>
      </c>
    </row>
    <row r="263" spans="3:5" x14ac:dyDescent="0.25">
      <c r="C263" s="1">
        <f>32316</f>
        <v>32316</v>
      </c>
      <c r="D263" s="1">
        <f t="shared" si="22"/>
        <v>40931</v>
      </c>
      <c r="E263" s="1">
        <f t="shared" si="23"/>
        <v>39.9716796875</v>
      </c>
    </row>
    <row r="264" spans="3:5" x14ac:dyDescent="0.25">
      <c r="C264" s="1">
        <f>32424</f>
        <v>32424</v>
      </c>
      <c r="D264" s="1">
        <f t="shared" si="22"/>
        <v>40931</v>
      </c>
      <c r="E264" s="1">
        <f t="shared" si="23"/>
        <v>39.9716796875</v>
      </c>
    </row>
    <row r="265" spans="3:5" x14ac:dyDescent="0.25">
      <c r="C265" s="1">
        <f>32538</f>
        <v>32538</v>
      </c>
      <c r="D265" s="1">
        <f t="shared" si="22"/>
        <v>40931</v>
      </c>
      <c r="E265" s="1">
        <f t="shared" si="23"/>
        <v>39.9716796875</v>
      </c>
    </row>
    <row r="266" spans="3:5" x14ac:dyDescent="0.25">
      <c r="C266" s="1">
        <f>32655</f>
        <v>32655</v>
      </c>
      <c r="D266" s="1">
        <f t="shared" si="22"/>
        <v>40931</v>
      </c>
      <c r="E266" s="1">
        <f t="shared" si="23"/>
        <v>39.9716796875</v>
      </c>
    </row>
    <row r="267" spans="3:5" x14ac:dyDescent="0.25">
      <c r="C267" s="1">
        <f>32760</f>
        <v>32760</v>
      </c>
      <c r="D267" s="1">
        <f t="shared" si="22"/>
        <v>40931</v>
      </c>
      <c r="E267" s="1">
        <f t="shared" si="23"/>
        <v>39.9716796875</v>
      </c>
    </row>
    <row r="268" spans="3:5" x14ac:dyDescent="0.25">
      <c r="C268" s="1">
        <f>32870</f>
        <v>32870</v>
      </c>
      <c r="D268" s="1">
        <f t="shared" si="22"/>
        <v>40931</v>
      </c>
      <c r="E268" s="1">
        <f t="shared" si="23"/>
        <v>39.9716796875</v>
      </c>
    </row>
    <row r="269" spans="3:5" x14ac:dyDescent="0.25">
      <c r="C269" s="1">
        <f>32979</f>
        <v>32979</v>
      </c>
      <c r="D269" s="1">
        <f t="shared" si="22"/>
        <v>40931</v>
      </c>
      <c r="E269" s="1">
        <f t="shared" si="23"/>
        <v>39.9716796875</v>
      </c>
    </row>
    <row r="270" spans="3:5" x14ac:dyDescent="0.25">
      <c r="C270" s="1">
        <f>33099</f>
        <v>33099</v>
      </c>
      <c r="D270" s="1">
        <f t="shared" si="22"/>
        <v>40931</v>
      </c>
      <c r="E270" s="1">
        <f t="shared" si="23"/>
        <v>39.9716796875</v>
      </c>
    </row>
    <row r="271" spans="3:5" x14ac:dyDescent="0.25">
      <c r="C271" s="1">
        <f>33252</f>
        <v>33252</v>
      </c>
      <c r="D271" s="1">
        <f>41079</f>
        <v>41079</v>
      </c>
      <c r="E271" s="1">
        <f>40.1162109375</f>
        <v>40.1162109375</v>
      </c>
    </row>
    <row r="272" spans="3:5" x14ac:dyDescent="0.25">
      <c r="C272" s="1">
        <f>33370</f>
        <v>33370</v>
      </c>
      <c r="D272" s="1">
        <f>41359</f>
        <v>41359</v>
      </c>
      <c r="E272" s="1">
        <f>40.3896484375</f>
        <v>40.3896484375</v>
      </c>
    </row>
    <row r="273" spans="3:5" x14ac:dyDescent="0.25">
      <c r="C273" s="1">
        <f>33487</f>
        <v>33487</v>
      </c>
      <c r="D273" s="1">
        <f>41375</f>
        <v>41375</v>
      </c>
      <c r="E273" s="1">
        <f>40.4052734375</f>
        <v>40.4052734375</v>
      </c>
    </row>
    <row r="274" spans="3:5" x14ac:dyDescent="0.25">
      <c r="C274" s="1">
        <f>33617</f>
        <v>33617</v>
      </c>
      <c r="D274" s="1">
        <f>41395</f>
        <v>41395</v>
      </c>
      <c r="E274" s="1">
        <f>40.4248046875</f>
        <v>40.4248046875</v>
      </c>
    </row>
    <row r="275" spans="3:5" x14ac:dyDescent="0.25">
      <c r="C275" s="1">
        <f>33757</f>
        <v>33757</v>
      </c>
      <c r="D275" s="1">
        <f t="shared" ref="D275:D315" si="24">41551</f>
        <v>41551</v>
      </c>
      <c r="E275" s="1">
        <f t="shared" ref="E275:E315" si="25">40.5771484375</f>
        <v>40.5771484375</v>
      </c>
    </row>
    <row r="276" spans="3:5" x14ac:dyDescent="0.25">
      <c r="C276" s="1">
        <f>33865</f>
        <v>33865</v>
      </c>
      <c r="D276" s="1">
        <f t="shared" si="24"/>
        <v>41551</v>
      </c>
      <c r="E276" s="1">
        <f t="shared" si="25"/>
        <v>40.5771484375</v>
      </c>
    </row>
    <row r="277" spans="3:5" x14ac:dyDescent="0.25">
      <c r="C277" s="1">
        <f>33979</f>
        <v>33979</v>
      </c>
      <c r="D277" s="1">
        <f t="shared" si="24"/>
        <v>41551</v>
      </c>
      <c r="E277" s="1">
        <f t="shared" si="25"/>
        <v>40.5771484375</v>
      </c>
    </row>
    <row r="278" spans="3:5" x14ac:dyDescent="0.25">
      <c r="C278" s="1">
        <f>34090</f>
        <v>34090</v>
      </c>
      <c r="D278" s="1">
        <f t="shared" si="24"/>
        <v>41551</v>
      </c>
      <c r="E278" s="1">
        <f t="shared" si="25"/>
        <v>40.5771484375</v>
      </c>
    </row>
    <row r="279" spans="3:5" x14ac:dyDescent="0.25">
      <c r="C279" s="1">
        <f>34194</f>
        <v>34194</v>
      </c>
      <c r="D279" s="1">
        <f t="shared" si="24"/>
        <v>41551</v>
      </c>
      <c r="E279" s="1">
        <f t="shared" si="25"/>
        <v>40.5771484375</v>
      </c>
    </row>
    <row r="280" spans="3:5" x14ac:dyDescent="0.25">
      <c r="C280" s="1">
        <f>34301</f>
        <v>34301</v>
      </c>
      <c r="D280" s="1">
        <f t="shared" si="24"/>
        <v>41551</v>
      </c>
      <c r="E280" s="1">
        <f t="shared" si="25"/>
        <v>40.5771484375</v>
      </c>
    </row>
    <row r="281" spans="3:5" x14ac:dyDescent="0.25">
      <c r="C281" s="1">
        <f>34409</f>
        <v>34409</v>
      </c>
      <c r="D281" s="1">
        <f t="shared" si="24"/>
        <v>41551</v>
      </c>
      <c r="E281" s="1">
        <f t="shared" si="25"/>
        <v>40.5771484375</v>
      </c>
    </row>
    <row r="282" spans="3:5" x14ac:dyDescent="0.25">
      <c r="C282" s="1">
        <f>34520</f>
        <v>34520</v>
      </c>
      <c r="D282" s="1">
        <f t="shared" si="24"/>
        <v>41551</v>
      </c>
      <c r="E282" s="1">
        <f t="shared" si="25"/>
        <v>40.5771484375</v>
      </c>
    </row>
    <row r="283" spans="3:5" x14ac:dyDescent="0.25">
      <c r="C283" s="1">
        <f>34628</f>
        <v>34628</v>
      </c>
      <c r="D283" s="1">
        <f t="shared" si="24"/>
        <v>41551</v>
      </c>
      <c r="E283" s="1">
        <f t="shared" si="25"/>
        <v>40.5771484375</v>
      </c>
    </row>
    <row r="284" spans="3:5" x14ac:dyDescent="0.25">
      <c r="C284" s="1">
        <f>34738</f>
        <v>34738</v>
      </c>
      <c r="D284" s="1">
        <f t="shared" si="24"/>
        <v>41551</v>
      </c>
      <c r="E284" s="1">
        <f t="shared" si="25"/>
        <v>40.5771484375</v>
      </c>
    </row>
    <row r="285" spans="3:5" x14ac:dyDescent="0.25">
      <c r="C285" s="1">
        <f>34854</f>
        <v>34854</v>
      </c>
      <c r="D285" s="1">
        <f t="shared" si="24"/>
        <v>41551</v>
      </c>
      <c r="E285" s="1">
        <f t="shared" si="25"/>
        <v>40.5771484375</v>
      </c>
    </row>
    <row r="286" spans="3:5" x14ac:dyDescent="0.25">
      <c r="C286" s="1">
        <f>34975</f>
        <v>34975</v>
      </c>
      <c r="D286" s="1">
        <f t="shared" si="24"/>
        <v>41551</v>
      </c>
      <c r="E286" s="1">
        <f t="shared" si="25"/>
        <v>40.5771484375</v>
      </c>
    </row>
    <row r="287" spans="3:5" x14ac:dyDescent="0.25">
      <c r="C287" s="1">
        <f>35088</f>
        <v>35088</v>
      </c>
      <c r="D287" s="1">
        <f t="shared" si="24"/>
        <v>41551</v>
      </c>
      <c r="E287" s="1">
        <f t="shared" si="25"/>
        <v>40.5771484375</v>
      </c>
    </row>
    <row r="288" spans="3:5" x14ac:dyDescent="0.25">
      <c r="C288" s="1">
        <f>35193</f>
        <v>35193</v>
      </c>
      <c r="D288" s="1">
        <f t="shared" si="24"/>
        <v>41551</v>
      </c>
      <c r="E288" s="1">
        <f t="shared" si="25"/>
        <v>40.5771484375</v>
      </c>
    </row>
    <row r="289" spans="3:5" x14ac:dyDescent="0.25">
      <c r="C289" s="1">
        <f>35299</f>
        <v>35299</v>
      </c>
      <c r="D289" s="1">
        <f t="shared" si="24"/>
        <v>41551</v>
      </c>
      <c r="E289" s="1">
        <f t="shared" si="25"/>
        <v>40.5771484375</v>
      </c>
    </row>
    <row r="290" spans="3:5" x14ac:dyDescent="0.25">
      <c r="C290" s="1">
        <f>35405</f>
        <v>35405</v>
      </c>
      <c r="D290" s="1">
        <f t="shared" si="24"/>
        <v>41551</v>
      </c>
      <c r="E290" s="1">
        <f t="shared" si="25"/>
        <v>40.5771484375</v>
      </c>
    </row>
    <row r="291" spans="3:5" x14ac:dyDescent="0.25">
      <c r="C291" s="1">
        <f>35511</f>
        <v>35511</v>
      </c>
      <c r="D291" s="1">
        <f t="shared" si="24"/>
        <v>41551</v>
      </c>
      <c r="E291" s="1">
        <f t="shared" si="25"/>
        <v>40.5771484375</v>
      </c>
    </row>
    <row r="292" spans="3:5" x14ac:dyDescent="0.25">
      <c r="C292" s="1">
        <f>35620</f>
        <v>35620</v>
      </c>
      <c r="D292" s="1">
        <f t="shared" si="24"/>
        <v>41551</v>
      </c>
      <c r="E292" s="1">
        <f t="shared" si="25"/>
        <v>40.5771484375</v>
      </c>
    </row>
    <row r="293" spans="3:5" x14ac:dyDescent="0.25">
      <c r="C293" s="1">
        <f>35724</f>
        <v>35724</v>
      </c>
      <c r="D293" s="1">
        <f t="shared" si="24"/>
        <v>41551</v>
      </c>
      <c r="E293" s="1">
        <f t="shared" si="25"/>
        <v>40.5771484375</v>
      </c>
    </row>
    <row r="294" spans="3:5" x14ac:dyDescent="0.25">
      <c r="C294" s="1">
        <f>35839</f>
        <v>35839</v>
      </c>
      <c r="D294" s="1">
        <f t="shared" si="24"/>
        <v>41551</v>
      </c>
      <c r="E294" s="1">
        <f t="shared" si="25"/>
        <v>40.5771484375</v>
      </c>
    </row>
    <row r="295" spans="3:5" x14ac:dyDescent="0.25">
      <c r="C295" s="1">
        <f>35954</f>
        <v>35954</v>
      </c>
      <c r="D295" s="1">
        <f t="shared" si="24"/>
        <v>41551</v>
      </c>
      <c r="E295" s="1">
        <f t="shared" si="25"/>
        <v>40.5771484375</v>
      </c>
    </row>
    <row r="296" spans="3:5" x14ac:dyDescent="0.25">
      <c r="C296" s="1">
        <f>36069</f>
        <v>36069</v>
      </c>
      <c r="D296" s="1">
        <f t="shared" si="24"/>
        <v>41551</v>
      </c>
      <c r="E296" s="1">
        <f t="shared" si="25"/>
        <v>40.5771484375</v>
      </c>
    </row>
    <row r="297" spans="3:5" x14ac:dyDescent="0.25">
      <c r="C297" s="1">
        <f>36175</f>
        <v>36175</v>
      </c>
      <c r="D297" s="1">
        <f t="shared" si="24"/>
        <v>41551</v>
      </c>
      <c r="E297" s="1">
        <f t="shared" si="25"/>
        <v>40.5771484375</v>
      </c>
    </row>
    <row r="298" spans="3:5" x14ac:dyDescent="0.25">
      <c r="C298" s="1">
        <f>36282</f>
        <v>36282</v>
      </c>
      <c r="D298" s="1">
        <f t="shared" si="24"/>
        <v>41551</v>
      </c>
      <c r="E298" s="1">
        <f t="shared" si="25"/>
        <v>40.5771484375</v>
      </c>
    </row>
    <row r="299" spans="3:5" x14ac:dyDescent="0.25">
      <c r="C299" s="1">
        <f>36387</f>
        <v>36387</v>
      </c>
      <c r="D299" s="1">
        <f t="shared" si="24"/>
        <v>41551</v>
      </c>
      <c r="E299" s="1">
        <f t="shared" si="25"/>
        <v>40.5771484375</v>
      </c>
    </row>
    <row r="300" spans="3:5" x14ac:dyDescent="0.25">
      <c r="C300" s="1">
        <f>36492</f>
        <v>36492</v>
      </c>
      <c r="D300" s="1">
        <f t="shared" si="24"/>
        <v>41551</v>
      </c>
      <c r="E300" s="1">
        <f t="shared" si="25"/>
        <v>40.5771484375</v>
      </c>
    </row>
    <row r="301" spans="3:5" x14ac:dyDescent="0.25">
      <c r="C301" s="1">
        <f>36601</f>
        <v>36601</v>
      </c>
      <c r="D301" s="1">
        <f t="shared" si="24"/>
        <v>41551</v>
      </c>
      <c r="E301" s="1">
        <f t="shared" si="25"/>
        <v>40.5771484375</v>
      </c>
    </row>
    <row r="302" spans="3:5" x14ac:dyDescent="0.25">
      <c r="C302" s="1">
        <f>36725</f>
        <v>36725</v>
      </c>
      <c r="D302" s="1">
        <f t="shared" si="24"/>
        <v>41551</v>
      </c>
      <c r="E302" s="1">
        <f t="shared" si="25"/>
        <v>40.5771484375</v>
      </c>
    </row>
    <row r="303" spans="3:5" x14ac:dyDescent="0.25">
      <c r="C303" s="1">
        <f>36836</f>
        <v>36836</v>
      </c>
      <c r="D303" s="1">
        <f t="shared" si="24"/>
        <v>41551</v>
      </c>
      <c r="E303" s="1">
        <f t="shared" si="25"/>
        <v>40.5771484375</v>
      </c>
    </row>
    <row r="304" spans="3:5" x14ac:dyDescent="0.25">
      <c r="C304" s="1">
        <f>36946</f>
        <v>36946</v>
      </c>
      <c r="D304" s="1">
        <f t="shared" si="24"/>
        <v>41551</v>
      </c>
      <c r="E304" s="1">
        <f t="shared" si="25"/>
        <v>40.5771484375</v>
      </c>
    </row>
    <row r="305" spans="3:5" x14ac:dyDescent="0.25">
      <c r="C305" s="1">
        <f>37062</f>
        <v>37062</v>
      </c>
      <c r="D305" s="1">
        <f t="shared" si="24"/>
        <v>41551</v>
      </c>
      <c r="E305" s="1">
        <f t="shared" si="25"/>
        <v>40.5771484375</v>
      </c>
    </row>
    <row r="306" spans="3:5" x14ac:dyDescent="0.25">
      <c r="C306" s="1">
        <f>37167</f>
        <v>37167</v>
      </c>
      <c r="D306" s="1">
        <f t="shared" si="24"/>
        <v>41551</v>
      </c>
      <c r="E306" s="1">
        <f t="shared" si="25"/>
        <v>40.5771484375</v>
      </c>
    </row>
    <row r="307" spans="3:5" x14ac:dyDescent="0.25">
      <c r="C307" s="1">
        <f>37277</f>
        <v>37277</v>
      </c>
      <c r="D307" s="1">
        <f t="shared" si="24"/>
        <v>41551</v>
      </c>
      <c r="E307" s="1">
        <f t="shared" si="25"/>
        <v>40.5771484375</v>
      </c>
    </row>
    <row r="308" spans="3:5" x14ac:dyDescent="0.25">
      <c r="C308" s="1">
        <f>37383</f>
        <v>37383</v>
      </c>
      <c r="D308" s="1">
        <f t="shared" si="24"/>
        <v>41551</v>
      </c>
      <c r="E308" s="1">
        <f t="shared" si="25"/>
        <v>40.5771484375</v>
      </c>
    </row>
    <row r="309" spans="3:5" x14ac:dyDescent="0.25">
      <c r="C309" s="1">
        <f>37488</f>
        <v>37488</v>
      </c>
      <c r="D309" s="1">
        <f t="shared" si="24"/>
        <v>41551</v>
      </c>
      <c r="E309" s="1">
        <f t="shared" si="25"/>
        <v>40.5771484375</v>
      </c>
    </row>
    <row r="310" spans="3:5" x14ac:dyDescent="0.25">
      <c r="C310" s="1">
        <f>37603</f>
        <v>37603</v>
      </c>
      <c r="D310" s="1">
        <f t="shared" si="24"/>
        <v>41551</v>
      </c>
      <c r="E310" s="1">
        <f t="shared" si="25"/>
        <v>40.5771484375</v>
      </c>
    </row>
    <row r="311" spans="3:5" x14ac:dyDescent="0.25">
      <c r="C311" s="1">
        <f>37708</f>
        <v>37708</v>
      </c>
      <c r="D311" s="1">
        <f t="shared" si="24"/>
        <v>41551</v>
      </c>
      <c r="E311" s="1">
        <f t="shared" si="25"/>
        <v>40.5771484375</v>
      </c>
    </row>
    <row r="312" spans="3:5" x14ac:dyDescent="0.25">
      <c r="C312" s="1">
        <f>37822</f>
        <v>37822</v>
      </c>
      <c r="D312" s="1">
        <f t="shared" si="24"/>
        <v>41551</v>
      </c>
      <c r="E312" s="1">
        <f t="shared" si="25"/>
        <v>40.5771484375</v>
      </c>
    </row>
    <row r="313" spans="3:5" x14ac:dyDescent="0.25">
      <c r="C313" s="1">
        <f>37928</f>
        <v>37928</v>
      </c>
      <c r="D313" s="1">
        <f t="shared" si="24"/>
        <v>41551</v>
      </c>
      <c r="E313" s="1">
        <f t="shared" si="25"/>
        <v>40.5771484375</v>
      </c>
    </row>
    <row r="314" spans="3:5" x14ac:dyDescent="0.25">
      <c r="C314" s="1">
        <f>38041</f>
        <v>38041</v>
      </c>
      <c r="D314" s="1">
        <f t="shared" si="24"/>
        <v>41551</v>
      </c>
      <c r="E314" s="1">
        <f t="shared" si="25"/>
        <v>40.5771484375</v>
      </c>
    </row>
    <row r="315" spans="3:5" x14ac:dyDescent="0.25">
      <c r="C315" s="1">
        <f>38185</f>
        <v>38185</v>
      </c>
      <c r="D315" s="1">
        <f t="shared" si="24"/>
        <v>41551</v>
      </c>
      <c r="E315" s="1">
        <f t="shared" si="25"/>
        <v>40.5771484375</v>
      </c>
    </row>
    <row r="316" spans="3:5" x14ac:dyDescent="0.25">
      <c r="C316" s="1">
        <f>38321</f>
        <v>38321</v>
      </c>
      <c r="D316" s="1">
        <f t="shared" ref="D316:D326" si="26">41579</f>
        <v>41579</v>
      </c>
      <c r="E316" s="1">
        <f t="shared" ref="E316:E326" si="27">40.6044921875</f>
        <v>40.6044921875</v>
      </c>
    </row>
    <row r="317" spans="3:5" x14ac:dyDescent="0.25">
      <c r="C317" s="1">
        <f>38426</f>
        <v>38426</v>
      </c>
      <c r="D317" s="1">
        <f t="shared" si="26"/>
        <v>41579</v>
      </c>
      <c r="E317" s="1">
        <f t="shared" si="27"/>
        <v>40.6044921875</v>
      </c>
    </row>
    <row r="318" spans="3:5" x14ac:dyDescent="0.25">
      <c r="C318" s="1">
        <f>38536</f>
        <v>38536</v>
      </c>
      <c r="D318" s="1">
        <f t="shared" si="26"/>
        <v>41579</v>
      </c>
      <c r="E318" s="1">
        <f t="shared" si="27"/>
        <v>40.6044921875</v>
      </c>
    </row>
    <row r="319" spans="3:5" x14ac:dyDescent="0.25">
      <c r="C319" s="1">
        <f>38646</f>
        <v>38646</v>
      </c>
      <c r="D319" s="1">
        <f t="shared" si="26"/>
        <v>41579</v>
      </c>
      <c r="E319" s="1">
        <f t="shared" si="27"/>
        <v>40.6044921875</v>
      </c>
    </row>
    <row r="320" spans="3:5" x14ac:dyDescent="0.25">
      <c r="C320" s="1">
        <f>38752</f>
        <v>38752</v>
      </c>
      <c r="D320" s="1">
        <f t="shared" si="26"/>
        <v>41579</v>
      </c>
      <c r="E320" s="1">
        <f t="shared" si="27"/>
        <v>40.6044921875</v>
      </c>
    </row>
    <row r="321" spans="3:5" x14ac:dyDescent="0.25">
      <c r="C321" s="1">
        <f>38873</f>
        <v>38873</v>
      </c>
      <c r="D321" s="1">
        <f t="shared" si="26"/>
        <v>41579</v>
      </c>
      <c r="E321" s="1">
        <f t="shared" si="27"/>
        <v>40.6044921875</v>
      </c>
    </row>
    <row r="322" spans="3:5" x14ac:dyDescent="0.25">
      <c r="C322" s="1">
        <f>38990</f>
        <v>38990</v>
      </c>
      <c r="D322" s="1">
        <f t="shared" si="26"/>
        <v>41579</v>
      </c>
      <c r="E322" s="1">
        <f t="shared" si="27"/>
        <v>40.6044921875</v>
      </c>
    </row>
    <row r="323" spans="3:5" x14ac:dyDescent="0.25">
      <c r="C323" s="1">
        <f>39105</f>
        <v>39105</v>
      </c>
      <c r="D323" s="1">
        <f t="shared" si="26"/>
        <v>41579</v>
      </c>
      <c r="E323" s="1">
        <f t="shared" si="27"/>
        <v>40.6044921875</v>
      </c>
    </row>
    <row r="324" spans="3:5" x14ac:dyDescent="0.25">
      <c r="C324" s="1">
        <f>39209</f>
        <v>39209</v>
      </c>
      <c r="D324" s="1">
        <f t="shared" si="26"/>
        <v>41579</v>
      </c>
      <c r="E324" s="1">
        <f t="shared" si="27"/>
        <v>40.6044921875</v>
      </c>
    </row>
    <row r="325" spans="3:5" x14ac:dyDescent="0.25">
      <c r="C325" s="1">
        <f>39315</f>
        <v>39315</v>
      </c>
      <c r="D325" s="1">
        <f t="shared" si="26"/>
        <v>41579</v>
      </c>
      <c r="E325" s="1">
        <f t="shared" si="27"/>
        <v>40.6044921875</v>
      </c>
    </row>
    <row r="326" spans="3:5" x14ac:dyDescent="0.25">
      <c r="C326" s="1">
        <f>39429</f>
        <v>39429</v>
      </c>
      <c r="D326" s="1">
        <f t="shared" si="26"/>
        <v>41579</v>
      </c>
      <c r="E326" s="1">
        <f t="shared" si="27"/>
        <v>40.6044921875</v>
      </c>
    </row>
  </sheetData>
  <pageMargins left="0.75" right="0.75" top="1" bottom="1" header="0.5" footer="0.5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Grafiek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Nicolas Quartier</cp:lastModifiedBy>
  <cp:lastPrinted>2016-01-08T15:46:51Z</cp:lastPrinted>
  <dcterms:created xsi:type="dcterms:W3CDTF">2016-01-08T15:46:51Z</dcterms:created>
  <dcterms:modified xsi:type="dcterms:W3CDTF">2016-01-08T15:19:26Z</dcterms:modified>
</cp:coreProperties>
</file>