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Low-end\ionic\"/>
    </mc:Choice>
  </mc:AlternateContent>
  <bookViews>
    <workbookView xWindow="0" yWindow="0" windowWidth="23040" windowHeight="9384" activeTab="1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J13" i="2" l="1"/>
  <c r="I13" i="2"/>
  <c r="H13" i="2"/>
  <c r="E293" i="2"/>
  <c r="D293" i="2"/>
  <c r="C293" i="2"/>
  <c r="E292" i="2"/>
  <c r="D292" i="2"/>
  <c r="C292" i="2"/>
  <c r="E291" i="2"/>
  <c r="D291" i="2"/>
  <c r="C291" i="2"/>
  <c r="E290" i="2"/>
  <c r="D290" i="2"/>
  <c r="C290" i="2"/>
  <c r="E289" i="2"/>
  <c r="D289" i="2"/>
  <c r="C289" i="2"/>
  <c r="E288" i="2"/>
  <c r="D288" i="2"/>
  <c r="C288" i="2"/>
  <c r="E287" i="2"/>
  <c r="D287" i="2"/>
  <c r="C287" i="2"/>
  <c r="E286" i="2"/>
  <c r="D286" i="2"/>
  <c r="C286" i="2"/>
  <c r="E285" i="2"/>
  <c r="D285" i="2"/>
  <c r="C285" i="2"/>
  <c r="E284" i="2"/>
  <c r="D284" i="2"/>
  <c r="C284" i="2"/>
  <c r="E283" i="2"/>
  <c r="D283" i="2"/>
  <c r="C283" i="2"/>
  <c r="E282" i="2"/>
  <c r="D282" i="2"/>
  <c r="C282" i="2"/>
  <c r="E281" i="2"/>
  <c r="D281" i="2"/>
  <c r="C281" i="2"/>
  <c r="E280" i="2"/>
  <c r="D280" i="2"/>
  <c r="C280" i="2"/>
  <c r="E279" i="2"/>
  <c r="D279" i="2"/>
  <c r="C279" i="2"/>
  <c r="E278" i="2"/>
  <c r="D278" i="2"/>
  <c r="C278" i="2"/>
  <c r="E277" i="2"/>
  <c r="D277" i="2"/>
  <c r="C277" i="2"/>
  <c r="E276" i="2"/>
  <c r="D276" i="2"/>
  <c r="C276" i="2"/>
  <c r="E275" i="2"/>
  <c r="D275" i="2"/>
  <c r="C275" i="2"/>
  <c r="E274" i="2"/>
  <c r="D274" i="2"/>
  <c r="C274" i="2"/>
  <c r="E273" i="2"/>
  <c r="D273" i="2"/>
  <c r="C273" i="2"/>
  <c r="E272" i="2"/>
  <c r="D272" i="2"/>
  <c r="C272" i="2"/>
  <c r="E271" i="2"/>
  <c r="D271" i="2"/>
  <c r="C271" i="2"/>
  <c r="E270" i="2"/>
  <c r="D270" i="2"/>
  <c r="C270" i="2"/>
  <c r="E269" i="2"/>
  <c r="D269" i="2"/>
  <c r="C269" i="2"/>
  <c r="E268" i="2"/>
  <c r="D268" i="2"/>
  <c r="C268" i="2"/>
  <c r="E267" i="2"/>
  <c r="D267" i="2"/>
  <c r="C267" i="2"/>
  <c r="E266" i="2"/>
  <c r="D266" i="2"/>
  <c r="C266" i="2"/>
  <c r="E265" i="2"/>
  <c r="D265" i="2"/>
  <c r="C265" i="2"/>
  <c r="E264" i="2"/>
  <c r="D264" i="2"/>
  <c r="C264" i="2"/>
  <c r="E263" i="2"/>
  <c r="D263" i="2"/>
  <c r="C263" i="2"/>
  <c r="E262" i="2"/>
  <c r="D262" i="2"/>
  <c r="C262" i="2"/>
  <c r="E261" i="2"/>
  <c r="D261" i="2"/>
  <c r="C261" i="2"/>
  <c r="E260" i="2"/>
  <c r="D260" i="2"/>
  <c r="C260" i="2"/>
  <c r="E259" i="2"/>
  <c r="D259" i="2"/>
  <c r="C259" i="2"/>
  <c r="E258" i="2"/>
  <c r="D258" i="2"/>
  <c r="C258" i="2"/>
  <c r="E257" i="2"/>
  <c r="D257" i="2"/>
  <c r="C257" i="2"/>
  <c r="E256" i="2"/>
  <c r="D256" i="2"/>
  <c r="C256" i="2"/>
  <c r="E255" i="2"/>
  <c r="D255" i="2"/>
  <c r="C255" i="2"/>
  <c r="E254" i="2"/>
  <c r="D254" i="2"/>
  <c r="C254" i="2"/>
  <c r="E253" i="2"/>
  <c r="D253" i="2"/>
  <c r="C253" i="2"/>
  <c r="E252" i="2"/>
  <c r="D252" i="2"/>
  <c r="C252" i="2"/>
  <c r="E251" i="2"/>
  <c r="D251" i="2"/>
  <c r="C251" i="2"/>
  <c r="E250" i="2"/>
  <c r="D250" i="2"/>
  <c r="C250" i="2"/>
  <c r="E249" i="2"/>
  <c r="D249" i="2"/>
  <c r="C249" i="2"/>
  <c r="E248" i="2"/>
  <c r="D248" i="2"/>
  <c r="C248" i="2"/>
  <c r="E247" i="2"/>
  <c r="D247" i="2"/>
  <c r="C247" i="2"/>
  <c r="E246" i="2"/>
  <c r="D246" i="2"/>
  <c r="C246" i="2"/>
  <c r="E245" i="2"/>
  <c r="D245" i="2"/>
  <c r="C245" i="2"/>
  <c r="E244" i="2"/>
  <c r="D244" i="2"/>
  <c r="C244" i="2"/>
  <c r="E243" i="2"/>
  <c r="D243" i="2"/>
  <c r="C243" i="2"/>
  <c r="E242" i="2"/>
  <c r="D242" i="2"/>
  <c r="C242" i="2"/>
  <c r="E241" i="2"/>
  <c r="D241" i="2"/>
  <c r="C241" i="2"/>
  <c r="E240" i="2"/>
  <c r="D240" i="2"/>
  <c r="C240" i="2"/>
  <c r="E239" i="2"/>
  <c r="D239" i="2"/>
  <c r="C239" i="2"/>
  <c r="E238" i="2"/>
  <c r="D238" i="2"/>
  <c r="C238" i="2"/>
  <c r="E237" i="2"/>
  <c r="D237" i="2"/>
  <c r="C237" i="2"/>
  <c r="E236" i="2"/>
  <c r="D236" i="2"/>
  <c r="C236" i="2"/>
  <c r="E235" i="2"/>
  <c r="D235" i="2"/>
  <c r="C235" i="2"/>
  <c r="E234" i="2"/>
  <c r="D234" i="2"/>
  <c r="C234" i="2"/>
  <c r="E233" i="2"/>
  <c r="D233" i="2"/>
  <c r="C233" i="2"/>
  <c r="E232" i="2"/>
  <c r="D232" i="2"/>
  <c r="C232" i="2"/>
  <c r="E231" i="2"/>
  <c r="D231" i="2"/>
  <c r="C231" i="2"/>
  <c r="E230" i="2"/>
  <c r="D230" i="2"/>
  <c r="C230" i="2"/>
  <c r="E229" i="2"/>
  <c r="D229" i="2"/>
  <c r="C229" i="2"/>
  <c r="E228" i="2"/>
  <c r="D228" i="2"/>
  <c r="C228" i="2"/>
  <c r="E227" i="2"/>
  <c r="D227" i="2"/>
  <c r="C227" i="2"/>
  <c r="E226" i="2"/>
  <c r="D226" i="2"/>
  <c r="C226" i="2"/>
  <c r="E225" i="2"/>
  <c r="D225" i="2"/>
  <c r="C225" i="2"/>
  <c r="E224" i="2"/>
  <c r="D224" i="2"/>
  <c r="C224" i="2"/>
  <c r="E223" i="2"/>
  <c r="D223" i="2"/>
  <c r="C223" i="2"/>
  <c r="E222" i="2"/>
  <c r="D222" i="2"/>
  <c r="C222" i="2"/>
  <c r="E221" i="2"/>
  <c r="D221" i="2"/>
  <c r="C221" i="2"/>
  <c r="E220" i="2"/>
  <c r="D220" i="2"/>
  <c r="C220" i="2"/>
  <c r="E219" i="2"/>
  <c r="D219" i="2"/>
  <c r="C219" i="2"/>
  <c r="E218" i="2"/>
  <c r="D218" i="2"/>
  <c r="C218" i="2"/>
  <c r="E217" i="2"/>
  <c r="D217" i="2"/>
  <c r="C217" i="2"/>
  <c r="E216" i="2"/>
  <c r="D216" i="2"/>
  <c r="C216" i="2"/>
  <c r="E215" i="2"/>
  <c r="D215" i="2"/>
  <c r="C215" i="2"/>
  <c r="E214" i="2"/>
  <c r="D214" i="2"/>
  <c r="C214" i="2"/>
  <c r="E213" i="2"/>
  <c r="D213" i="2"/>
  <c r="C213" i="2"/>
  <c r="E212" i="2"/>
  <c r="D212" i="2"/>
  <c r="C212" i="2"/>
  <c r="E211" i="2"/>
  <c r="D211" i="2"/>
  <c r="C211" i="2"/>
  <c r="E210" i="2"/>
  <c r="D210" i="2"/>
  <c r="C210" i="2"/>
  <c r="E209" i="2"/>
  <c r="D209" i="2"/>
  <c r="C209" i="2"/>
  <c r="E208" i="2"/>
  <c r="D208" i="2"/>
  <c r="C208" i="2"/>
  <c r="E207" i="2"/>
  <c r="D207" i="2"/>
  <c r="C207" i="2"/>
  <c r="E206" i="2"/>
  <c r="D206" i="2"/>
  <c r="C206" i="2"/>
  <c r="E205" i="2"/>
  <c r="D205" i="2"/>
  <c r="C205" i="2"/>
  <c r="E204" i="2"/>
  <c r="D204" i="2"/>
  <c r="C204" i="2"/>
  <c r="E203" i="2"/>
  <c r="D203" i="2"/>
  <c r="C203" i="2"/>
  <c r="E202" i="2"/>
  <c r="D202" i="2"/>
  <c r="C202" i="2"/>
  <c r="E201" i="2"/>
  <c r="D201" i="2"/>
  <c r="C201" i="2"/>
  <c r="E200" i="2"/>
  <c r="D200" i="2"/>
  <c r="C200" i="2"/>
  <c r="E199" i="2"/>
  <c r="D199" i="2"/>
  <c r="C199" i="2"/>
  <c r="E198" i="2"/>
  <c r="D198" i="2"/>
  <c r="C198" i="2"/>
  <c r="E197" i="2"/>
  <c r="D197" i="2"/>
  <c r="C197" i="2"/>
  <c r="E196" i="2"/>
  <c r="D196" i="2"/>
  <c r="C196" i="2"/>
  <c r="E195" i="2"/>
  <c r="D195" i="2"/>
  <c r="C195" i="2"/>
  <c r="E194" i="2"/>
  <c r="D194" i="2"/>
  <c r="C194" i="2"/>
  <c r="E193" i="2"/>
  <c r="D193" i="2"/>
  <c r="C193" i="2"/>
  <c r="E192" i="2"/>
  <c r="D192" i="2"/>
  <c r="C192" i="2"/>
  <c r="E191" i="2"/>
  <c r="D191" i="2"/>
  <c r="C191" i="2"/>
  <c r="E190" i="2"/>
  <c r="D190" i="2"/>
  <c r="C190" i="2"/>
  <c r="E189" i="2"/>
  <c r="D189" i="2"/>
  <c r="C189" i="2"/>
  <c r="E188" i="2"/>
  <c r="D188" i="2"/>
  <c r="C188" i="2"/>
  <c r="E187" i="2"/>
  <c r="D187" i="2"/>
  <c r="C187" i="2"/>
  <c r="E186" i="2"/>
  <c r="D186" i="2"/>
  <c r="C186" i="2"/>
  <c r="E185" i="2"/>
  <c r="D185" i="2"/>
  <c r="C185" i="2"/>
  <c r="E184" i="2"/>
  <c r="D184" i="2"/>
  <c r="C184" i="2"/>
  <c r="E183" i="2"/>
  <c r="D183" i="2"/>
  <c r="C183" i="2"/>
  <c r="E182" i="2"/>
  <c r="D182" i="2"/>
  <c r="C182" i="2"/>
  <c r="E181" i="2"/>
  <c r="D181" i="2"/>
  <c r="C181" i="2"/>
  <c r="E180" i="2"/>
  <c r="D180" i="2"/>
  <c r="C180" i="2"/>
  <c r="E179" i="2"/>
  <c r="D179" i="2"/>
  <c r="C179" i="2"/>
  <c r="E178" i="2"/>
  <c r="D178" i="2"/>
  <c r="C178" i="2"/>
  <c r="E177" i="2"/>
  <c r="D177" i="2"/>
  <c r="C177" i="2"/>
  <c r="E176" i="2"/>
  <c r="D176" i="2"/>
  <c r="C176" i="2"/>
  <c r="E175" i="2"/>
  <c r="D175" i="2"/>
  <c r="C175" i="2"/>
  <c r="E174" i="2"/>
  <c r="D174" i="2"/>
  <c r="C174" i="2"/>
  <c r="E173" i="2"/>
  <c r="D173" i="2"/>
  <c r="C173" i="2"/>
  <c r="E172" i="2"/>
  <c r="D172" i="2"/>
  <c r="C172" i="2"/>
  <c r="E171" i="2"/>
  <c r="D171" i="2"/>
  <c r="C171" i="2"/>
  <c r="E170" i="2"/>
  <c r="D170" i="2"/>
  <c r="C170" i="2"/>
  <c r="E169" i="2"/>
  <c r="D169" i="2"/>
  <c r="C169" i="2"/>
  <c r="E168" i="2"/>
  <c r="D168" i="2"/>
  <c r="C168" i="2"/>
  <c r="E167" i="2"/>
  <c r="D167" i="2"/>
  <c r="C167" i="2"/>
  <c r="E166" i="2"/>
  <c r="D166" i="2"/>
  <c r="C166" i="2"/>
  <c r="E165" i="2"/>
  <c r="D165" i="2"/>
  <c r="C165" i="2"/>
  <c r="E164" i="2"/>
  <c r="D164" i="2"/>
  <c r="C164" i="2"/>
  <c r="E163" i="2"/>
  <c r="D163" i="2"/>
  <c r="C163" i="2"/>
  <c r="E162" i="2"/>
  <c r="D162" i="2"/>
  <c r="C162" i="2"/>
  <c r="E161" i="2"/>
  <c r="D161" i="2"/>
  <c r="C161" i="2"/>
  <c r="E160" i="2"/>
  <c r="D160" i="2"/>
  <c r="C160" i="2"/>
  <c r="E159" i="2"/>
  <c r="D159" i="2"/>
  <c r="C159" i="2"/>
  <c r="E158" i="2"/>
  <c r="D158" i="2"/>
  <c r="C158" i="2"/>
  <c r="E157" i="2"/>
  <c r="D157" i="2"/>
  <c r="C157" i="2"/>
  <c r="E156" i="2"/>
  <c r="D156" i="2"/>
  <c r="C156" i="2"/>
  <c r="E155" i="2"/>
  <c r="D155" i="2"/>
  <c r="C155" i="2"/>
  <c r="E154" i="2"/>
  <c r="D154" i="2"/>
  <c r="C154" i="2"/>
  <c r="E153" i="2"/>
  <c r="D153" i="2"/>
  <c r="C153" i="2"/>
  <c r="E152" i="2"/>
  <c r="D152" i="2"/>
  <c r="C152" i="2"/>
  <c r="E151" i="2"/>
  <c r="D151" i="2"/>
  <c r="C151" i="2"/>
  <c r="E150" i="2"/>
  <c r="D150" i="2"/>
  <c r="C150" i="2"/>
  <c r="E149" i="2"/>
  <c r="D149" i="2"/>
  <c r="C149" i="2"/>
  <c r="E148" i="2"/>
  <c r="D148" i="2"/>
  <c r="C148" i="2"/>
  <c r="E147" i="2"/>
  <c r="D147" i="2"/>
  <c r="C147" i="2"/>
  <c r="E146" i="2"/>
  <c r="D146" i="2"/>
  <c r="C146" i="2"/>
  <c r="E145" i="2"/>
  <c r="D145" i="2"/>
  <c r="C145" i="2"/>
  <c r="E144" i="2"/>
  <c r="D144" i="2"/>
  <c r="C144" i="2"/>
  <c r="E143" i="2"/>
  <c r="D143" i="2"/>
  <c r="C143" i="2"/>
  <c r="E142" i="2"/>
  <c r="D142" i="2"/>
  <c r="C142" i="2"/>
  <c r="E141" i="2"/>
  <c r="D141" i="2"/>
  <c r="C141" i="2"/>
  <c r="E140" i="2"/>
  <c r="D140" i="2"/>
  <c r="C140" i="2"/>
  <c r="E139" i="2"/>
  <c r="D139" i="2"/>
  <c r="C139" i="2"/>
  <c r="E138" i="2"/>
  <c r="D138" i="2"/>
  <c r="C138" i="2"/>
  <c r="E137" i="2"/>
  <c r="D137" i="2"/>
  <c r="C137" i="2"/>
  <c r="B137" i="2"/>
  <c r="A137" i="2"/>
  <c r="E136" i="2"/>
  <c r="D136" i="2"/>
  <c r="C136" i="2"/>
  <c r="B136" i="2"/>
  <c r="A136" i="2"/>
  <c r="E135" i="2"/>
  <c r="D135" i="2"/>
  <c r="C135" i="2"/>
  <c r="B135" i="2"/>
  <c r="A135" i="2"/>
  <c r="E134" i="2"/>
  <c r="D134" i="2"/>
  <c r="C134" i="2"/>
  <c r="B134" i="2"/>
  <c r="A134" i="2"/>
  <c r="E133" i="2"/>
  <c r="D133" i="2"/>
  <c r="C133" i="2"/>
  <c r="B133" i="2"/>
  <c r="A133" i="2"/>
  <c r="E132" i="2"/>
  <c r="D132" i="2"/>
  <c r="C132" i="2"/>
  <c r="B132" i="2"/>
  <c r="A132" i="2"/>
  <c r="E131" i="2"/>
  <c r="D131" i="2"/>
  <c r="C131" i="2"/>
  <c r="B131" i="2"/>
  <c r="A131" i="2"/>
  <c r="E130" i="2"/>
  <c r="D130" i="2"/>
  <c r="C130" i="2"/>
  <c r="B130" i="2"/>
  <c r="A130" i="2"/>
  <c r="E129" i="2"/>
  <c r="D129" i="2"/>
  <c r="C129" i="2"/>
  <c r="B129" i="2"/>
  <c r="A129" i="2"/>
  <c r="E128" i="2"/>
  <c r="D128" i="2"/>
  <c r="C128" i="2"/>
  <c r="B128" i="2"/>
  <c r="A128" i="2"/>
  <c r="E127" i="2"/>
  <c r="D127" i="2"/>
  <c r="C127" i="2"/>
  <c r="B127" i="2"/>
  <c r="A127" i="2"/>
  <c r="E126" i="2"/>
  <c r="D126" i="2"/>
  <c r="C126" i="2"/>
  <c r="B126" i="2"/>
  <c r="A126" i="2"/>
  <c r="E125" i="2"/>
  <c r="D125" i="2"/>
  <c r="C125" i="2"/>
  <c r="B125" i="2"/>
  <c r="A125" i="2"/>
  <c r="E124" i="2"/>
  <c r="D124" i="2"/>
  <c r="C124" i="2"/>
  <c r="B124" i="2"/>
  <c r="A124" i="2"/>
  <c r="E123" i="2"/>
  <c r="D123" i="2"/>
  <c r="C123" i="2"/>
  <c r="B123" i="2"/>
  <c r="A123" i="2"/>
  <c r="E122" i="2"/>
  <c r="D122" i="2"/>
  <c r="C122" i="2"/>
  <c r="B122" i="2"/>
  <c r="A122" i="2"/>
  <c r="E121" i="2"/>
  <c r="D121" i="2"/>
  <c r="C121" i="2"/>
  <c r="B121" i="2"/>
  <c r="A121" i="2"/>
  <c r="E120" i="2"/>
  <c r="D120" i="2"/>
  <c r="C120" i="2"/>
  <c r="B120" i="2"/>
  <c r="A120" i="2"/>
  <c r="E119" i="2"/>
  <c r="D119" i="2"/>
  <c r="C119" i="2"/>
  <c r="B119" i="2"/>
  <c r="A119" i="2"/>
  <c r="E118" i="2"/>
  <c r="D118" i="2"/>
  <c r="C118" i="2"/>
  <c r="B118" i="2"/>
  <c r="A118" i="2"/>
  <c r="E117" i="2"/>
  <c r="D117" i="2"/>
  <c r="C117" i="2"/>
  <c r="B117" i="2"/>
  <c r="A117" i="2"/>
  <c r="E116" i="2"/>
  <c r="D116" i="2"/>
  <c r="C116" i="2"/>
  <c r="B116" i="2"/>
  <c r="A116" i="2"/>
  <c r="E115" i="2"/>
  <c r="D115" i="2"/>
  <c r="C115" i="2"/>
  <c r="B115" i="2"/>
  <c r="A115" i="2"/>
  <c r="E114" i="2"/>
  <c r="D114" i="2"/>
  <c r="C114" i="2"/>
  <c r="B114" i="2"/>
  <c r="A114" i="2"/>
  <c r="E113" i="2"/>
  <c r="D113" i="2"/>
  <c r="C113" i="2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G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<sst xmlns="http://schemas.openxmlformats.org/spreadsheetml/2006/main" count="9" uniqueCount="9">
  <si>
    <t>CPU Timestamps</t>
  </si>
  <si>
    <t>CPU VALUES (%)</t>
  </si>
  <si>
    <t>MEM Timestamps</t>
  </si>
  <si>
    <t>MEM VALUES (KB)</t>
  </si>
  <si>
    <t>AVERAGE: 246(136x)</t>
  </si>
  <si>
    <t>AVERAGE: 115(292x)</t>
  </si>
  <si>
    <t>begin</t>
  </si>
  <si>
    <t>max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</si>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</sst>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Sheet1!$A$2:$A$137</c:f>
              <c:numCache>
                <c:formatCode>General</c:formatCode>
                <c:ptCount val="136"/>
                <c:pt idx="0">
                  <c:v>3227</c:v>
                </c:pt>
                <c:pt idx="1">
                  <c:v>3478</c:v>
                </c:pt>
                <c:pt idx="2">
                  <c:v>3724</c:v>
                </c:pt>
                <c:pt idx="3">
                  <c:v>3978</c:v>
                </c:pt>
                <c:pt idx="4">
                  <c:v>4222</c:v>
                </c:pt>
                <c:pt idx="5">
                  <c:v>4475</c:v>
                </c:pt>
                <c:pt idx="6">
                  <c:v>4720</c:v>
                </c:pt>
                <c:pt idx="7">
                  <c:v>4963</c:v>
                </c:pt>
                <c:pt idx="8">
                  <c:v>5219</c:v>
                </c:pt>
                <c:pt idx="9">
                  <c:v>5460</c:v>
                </c:pt>
                <c:pt idx="10">
                  <c:v>5695</c:v>
                </c:pt>
                <c:pt idx="11">
                  <c:v>5936</c:v>
                </c:pt>
                <c:pt idx="12">
                  <c:v>6194</c:v>
                </c:pt>
                <c:pt idx="13">
                  <c:v>6438</c:v>
                </c:pt>
                <c:pt idx="14">
                  <c:v>6681</c:v>
                </c:pt>
                <c:pt idx="15">
                  <c:v>6936</c:v>
                </c:pt>
                <c:pt idx="16">
                  <c:v>7203</c:v>
                </c:pt>
                <c:pt idx="17">
                  <c:v>7464</c:v>
                </c:pt>
                <c:pt idx="18">
                  <c:v>7721</c:v>
                </c:pt>
                <c:pt idx="19">
                  <c:v>7991</c:v>
                </c:pt>
                <c:pt idx="20">
                  <c:v>8230</c:v>
                </c:pt>
                <c:pt idx="21">
                  <c:v>8511</c:v>
                </c:pt>
                <c:pt idx="22">
                  <c:v>8769</c:v>
                </c:pt>
                <c:pt idx="23">
                  <c:v>9015</c:v>
                </c:pt>
                <c:pt idx="24">
                  <c:v>9266</c:v>
                </c:pt>
                <c:pt idx="25">
                  <c:v>9520</c:v>
                </c:pt>
                <c:pt idx="26">
                  <c:v>9773</c:v>
                </c:pt>
                <c:pt idx="27">
                  <c:v>10029</c:v>
                </c:pt>
                <c:pt idx="28">
                  <c:v>10299</c:v>
                </c:pt>
                <c:pt idx="29">
                  <c:v>10554</c:v>
                </c:pt>
                <c:pt idx="30">
                  <c:v>10791</c:v>
                </c:pt>
                <c:pt idx="31">
                  <c:v>11035</c:v>
                </c:pt>
                <c:pt idx="32">
                  <c:v>11288</c:v>
                </c:pt>
                <c:pt idx="33">
                  <c:v>11529</c:v>
                </c:pt>
                <c:pt idx="34">
                  <c:v>11799</c:v>
                </c:pt>
                <c:pt idx="35">
                  <c:v>12036</c:v>
                </c:pt>
                <c:pt idx="36">
                  <c:v>12312</c:v>
                </c:pt>
                <c:pt idx="37">
                  <c:v>12548</c:v>
                </c:pt>
                <c:pt idx="38">
                  <c:v>12791</c:v>
                </c:pt>
                <c:pt idx="39">
                  <c:v>13032</c:v>
                </c:pt>
                <c:pt idx="40">
                  <c:v>13266</c:v>
                </c:pt>
                <c:pt idx="41">
                  <c:v>13518</c:v>
                </c:pt>
                <c:pt idx="42">
                  <c:v>13760</c:v>
                </c:pt>
                <c:pt idx="43">
                  <c:v>13995</c:v>
                </c:pt>
                <c:pt idx="44">
                  <c:v>14230</c:v>
                </c:pt>
                <c:pt idx="45">
                  <c:v>14485</c:v>
                </c:pt>
                <c:pt idx="46">
                  <c:v>14727</c:v>
                </c:pt>
                <c:pt idx="47">
                  <c:v>14969</c:v>
                </c:pt>
                <c:pt idx="48">
                  <c:v>15221</c:v>
                </c:pt>
                <c:pt idx="49">
                  <c:v>15478</c:v>
                </c:pt>
                <c:pt idx="50">
                  <c:v>15728</c:v>
                </c:pt>
                <c:pt idx="51">
                  <c:v>15987</c:v>
                </c:pt>
                <c:pt idx="52">
                  <c:v>16219</c:v>
                </c:pt>
                <c:pt idx="53">
                  <c:v>16467</c:v>
                </c:pt>
                <c:pt idx="54">
                  <c:v>16710</c:v>
                </c:pt>
                <c:pt idx="55">
                  <c:v>16958</c:v>
                </c:pt>
                <c:pt idx="56">
                  <c:v>17197</c:v>
                </c:pt>
                <c:pt idx="57">
                  <c:v>17453</c:v>
                </c:pt>
                <c:pt idx="58">
                  <c:v>17699</c:v>
                </c:pt>
                <c:pt idx="59">
                  <c:v>17942</c:v>
                </c:pt>
                <c:pt idx="60">
                  <c:v>18199</c:v>
                </c:pt>
                <c:pt idx="61">
                  <c:v>18463</c:v>
                </c:pt>
                <c:pt idx="62">
                  <c:v>18724</c:v>
                </c:pt>
                <c:pt idx="63">
                  <c:v>18960</c:v>
                </c:pt>
                <c:pt idx="64">
                  <c:v>19195</c:v>
                </c:pt>
                <c:pt idx="65">
                  <c:v>19438</c:v>
                </c:pt>
                <c:pt idx="66">
                  <c:v>19687</c:v>
                </c:pt>
                <c:pt idx="67">
                  <c:v>19940</c:v>
                </c:pt>
                <c:pt idx="68">
                  <c:v>20179</c:v>
                </c:pt>
                <c:pt idx="69">
                  <c:v>20423</c:v>
                </c:pt>
                <c:pt idx="70">
                  <c:v>20676</c:v>
                </c:pt>
                <c:pt idx="71">
                  <c:v>20924</c:v>
                </c:pt>
                <c:pt idx="72">
                  <c:v>21193</c:v>
                </c:pt>
                <c:pt idx="73">
                  <c:v>21445</c:v>
                </c:pt>
                <c:pt idx="74">
                  <c:v>21684</c:v>
                </c:pt>
                <c:pt idx="75">
                  <c:v>21916</c:v>
                </c:pt>
                <c:pt idx="76">
                  <c:v>22154</c:v>
                </c:pt>
                <c:pt idx="77">
                  <c:v>22415</c:v>
                </c:pt>
                <c:pt idx="78">
                  <c:v>22664</c:v>
                </c:pt>
                <c:pt idx="79">
                  <c:v>22909</c:v>
                </c:pt>
                <c:pt idx="80">
                  <c:v>23149</c:v>
                </c:pt>
                <c:pt idx="81">
                  <c:v>23392</c:v>
                </c:pt>
                <c:pt idx="82">
                  <c:v>23640</c:v>
                </c:pt>
                <c:pt idx="83">
                  <c:v>23902</c:v>
                </c:pt>
                <c:pt idx="84">
                  <c:v>24167</c:v>
                </c:pt>
                <c:pt idx="85">
                  <c:v>24419</c:v>
                </c:pt>
                <c:pt idx="86">
                  <c:v>24658</c:v>
                </c:pt>
                <c:pt idx="87">
                  <c:v>24898</c:v>
                </c:pt>
                <c:pt idx="88">
                  <c:v>25137</c:v>
                </c:pt>
                <c:pt idx="89">
                  <c:v>25394</c:v>
                </c:pt>
                <c:pt idx="90">
                  <c:v>25638</c:v>
                </c:pt>
                <c:pt idx="91">
                  <c:v>25873</c:v>
                </c:pt>
                <c:pt idx="92">
                  <c:v>26106</c:v>
                </c:pt>
                <c:pt idx="93">
                  <c:v>26358</c:v>
                </c:pt>
                <c:pt idx="94">
                  <c:v>26595</c:v>
                </c:pt>
                <c:pt idx="95">
                  <c:v>26853</c:v>
                </c:pt>
                <c:pt idx="96">
                  <c:v>27100</c:v>
                </c:pt>
                <c:pt idx="97">
                  <c:v>27342</c:v>
                </c:pt>
                <c:pt idx="98">
                  <c:v>27590</c:v>
                </c:pt>
                <c:pt idx="99">
                  <c:v>27832</c:v>
                </c:pt>
                <c:pt idx="100">
                  <c:v>28074</c:v>
                </c:pt>
                <c:pt idx="101">
                  <c:v>28315</c:v>
                </c:pt>
                <c:pt idx="102">
                  <c:v>28560</c:v>
                </c:pt>
                <c:pt idx="103">
                  <c:v>28818</c:v>
                </c:pt>
                <c:pt idx="104">
                  <c:v>29061</c:v>
                </c:pt>
                <c:pt idx="105">
                  <c:v>29304</c:v>
                </c:pt>
                <c:pt idx="106">
                  <c:v>29545</c:v>
                </c:pt>
                <c:pt idx="107">
                  <c:v>29783</c:v>
                </c:pt>
                <c:pt idx="108">
                  <c:v>30043</c:v>
                </c:pt>
                <c:pt idx="109">
                  <c:v>30312</c:v>
                </c:pt>
                <c:pt idx="110">
                  <c:v>30564</c:v>
                </c:pt>
                <c:pt idx="111">
                  <c:v>30802</c:v>
                </c:pt>
                <c:pt idx="112">
                  <c:v>31035</c:v>
                </c:pt>
                <c:pt idx="113">
                  <c:v>31277</c:v>
                </c:pt>
                <c:pt idx="114">
                  <c:v>31532</c:v>
                </c:pt>
                <c:pt idx="115">
                  <c:v>31777</c:v>
                </c:pt>
                <c:pt idx="116">
                  <c:v>32031</c:v>
                </c:pt>
                <c:pt idx="117">
                  <c:v>32276</c:v>
                </c:pt>
                <c:pt idx="118">
                  <c:v>32524</c:v>
                </c:pt>
                <c:pt idx="119">
                  <c:v>32767</c:v>
                </c:pt>
                <c:pt idx="120">
                  <c:v>33013</c:v>
                </c:pt>
                <c:pt idx="121">
                  <c:v>33246</c:v>
                </c:pt>
                <c:pt idx="122">
                  <c:v>33488</c:v>
                </c:pt>
                <c:pt idx="123">
                  <c:v>33742</c:v>
                </c:pt>
                <c:pt idx="124">
                  <c:v>34004</c:v>
                </c:pt>
                <c:pt idx="125">
                  <c:v>34240</c:v>
                </c:pt>
                <c:pt idx="126">
                  <c:v>34477</c:v>
                </c:pt>
                <c:pt idx="127">
                  <c:v>34719</c:v>
                </c:pt>
                <c:pt idx="128">
                  <c:v>34963</c:v>
                </c:pt>
                <c:pt idx="129">
                  <c:v>35211</c:v>
                </c:pt>
                <c:pt idx="130">
                  <c:v>35451</c:v>
                </c:pt>
                <c:pt idx="131">
                  <c:v>35706</c:v>
                </c:pt>
                <c:pt idx="132">
                  <c:v>35962</c:v>
                </c:pt>
                <c:pt idx="133">
                  <c:v>36213</c:v>
                </c:pt>
                <c:pt idx="134">
                  <c:v>36455</c:v>
                </c:pt>
                <c:pt idx="135">
                  <c:v>36708</c:v>
                </c:pt>
              </c:numCache>
            </c:numRef>
          </c:cat>
          <c:val>
            <c:numRef>
              <c:f>Sheet1!$B$2:$B$137</c:f>
              <c:numCache>
                <c:formatCode>General</c:formatCode>
                <c:ptCount val="136"/>
                <c:pt idx="0">
                  <c:v>18</c:v>
                </c:pt>
                <c:pt idx="1">
                  <c:v>23</c:v>
                </c:pt>
                <c:pt idx="2">
                  <c:v>23</c:v>
                </c:pt>
                <c:pt idx="3">
                  <c:v>28</c:v>
                </c:pt>
                <c:pt idx="4">
                  <c:v>26</c:v>
                </c:pt>
                <c:pt idx="5">
                  <c:v>20</c:v>
                </c:pt>
                <c:pt idx="6">
                  <c:v>28</c:v>
                </c:pt>
                <c:pt idx="7">
                  <c:v>28</c:v>
                </c:pt>
                <c:pt idx="8">
                  <c:v>27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27</c:v>
                </c:pt>
                <c:pt idx="14">
                  <c:v>17</c:v>
                </c:pt>
                <c:pt idx="15">
                  <c:v>9</c:v>
                </c:pt>
                <c:pt idx="16">
                  <c:v>35</c:v>
                </c:pt>
                <c:pt idx="17">
                  <c:v>34</c:v>
                </c:pt>
                <c:pt idx="18">
                  <c:v>21</c:v>
                </c:pt>
                <c:pt idx="19">
                  <c:v>29</c:v>
                </c:pt>
                <c:pt idx="20">
                  <c:v>0</c:v>
                </c:pt>
                <c:pt idx="21">
                  <c:v>18</c:v>
                </c:pt>
                <c:pt idx="22">
                  <c:v>9</c:v>
                </c:pt>
                <c:pt idx="23">
                  <c:v>0</c:v>
                </c:pt>
                <c:pt idx="24">
                  <c:v>33</c:v>
                </c:pt>
                <c:pt idx="25">
                  <c:v>12</c:v>
                </c:pt>
                <c:pt idx="26">
                  <c:v>2</c:v>
                </c:pt>
                <c:pt idx="27">
                  <c:v>0</c:v>
                </c:pt>
                <c:pt idx="28">
                  <c:v>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38</c:v>
                </c:pt>
                <c:pt idx="49">
                  <c:v>29</c:v>
                </c:pt>
                <c:pt idx="50">
                  <c:v>17</c:v>
                </c:pt>
                <c:pt idx="51">
                  <c:v>28</c:v>
                </c:pt>
                <c:pt idx="52">
                  <c:v>0</c:v>
                </c:pt>
                <c:pt idx="53">
                  <c:v>0</c:v>
                </c:pt>
                <c:pt idx="54">
                  <c:v>13</c:v>
                </c:pt>
                <c:pt idx="55">
                  <c:v>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35</c:v>
                </c:pt>
                <c:pt idx="61">
                  <c:v>37</c:v>
                </c:pt>
                <c:pt idx="62">
                  <c:v>26</c:v>
                </c:pt>
                <c:pt idx="63">
                  <c:v>0</c:v>
                </c:pt>
                <c:pt idx="64">
                  <c:v>0</c:v>
                </c:pt>
                <c:pt idx="65">
                  <c:v>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36</c:v>
                </c:pt>
                <c:pt idx="73">
                  <c:v>11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4</c:v>
                </c:pt>
                <c:pt idx="84">
                  <c:v>23</c:v>
                </c:pt>
                <c:pt idx="85">
                  <c:v>26</c:v>
                </c:pt>
                <c:pt idx="86">
                  <c:v>0</c:v>
                </c:pt>
                <c:pt idx="87">
                  <c:v>0</c:v>
                </c:pt>
                <c:pt idx="88">
                  <c:v>13</c:v>
                </c:pt>
                <c:pt idx="89">
                  <c:v>8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26</c:v>
                </c:pt>
                <c:pt idx="99">
                  <c:v>6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28</c:v>
                </c:pt>
                <c:pt idx="109">
                  <c:v>15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23</c:v>
                </c:pt>
                <c:pt idx="119">
                  <c:v>14</c:v>
                </c:pt>
                <c:pt idx="120">
                  <c:v>25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5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5517600"/>
        <c:axId val="2055521408"/>
      </c:lineChart>
      <c:catAx>
        <c:axId val="2055517600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nl-NL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2055521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55521408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nl-NL"/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2055517600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Sheet1!$C$2:$C$293</c:f>
              <c:numCache>
                <c:formatCode>General</c:formatCode>
                <c:ptCount val="292"/>
                <c:pt idx="0">
                  <c:v>3033</c:v>
                </c:pt>
                <c:pt idx="1">
                  <c:v>3167</c:v>
                </c:pt>
                <c:pt idx="2">
                  <c:v>3335</c:v>
                </c:pt>
                <c:pt idx="3">
                  <c:v>3470</c:v>
                </c:pt>
                <c:pt idx="4">
                  <c:v>3593</c:v>
                </c:pt>
                <c:pt idx="5">
                  <c:v>3698</c:v>
                </c:pt>
                <c:pt idx="6">
                  <c:v>3823</c:v>
                </c:pt>
                <c:pt idx="7">
                  <c:v>3938</c:v>
                </c:pt>
                <c:pt idx="8">
                  <c:v>4043</c:v>
                </c:pt>
                <c:pt idx="9">
                  <c:v>4138</c:v>
                </c:pt>
                <c:pt idx="10">
                  <c:v>4240</c:v>
                </c:pt>
                <c:pt idx="11">
                  <c:v>4337</c:v>
                </c:pt>
                <c:pt idx="12">
                  <c:v>4467</c:v>
                </c:pt>
                <c:pt idx="13">
                  <c:v>4569</c:v>
                </c:pt>
                <c:pt idx="14">
                  <c:v>4690</c:v>
                </c:pt>
                <c:pt idx="15">
                  <c:v>4808</c:v>
                </c:pt>
                <c:pt idx="16">
                  <c:v>4907</c:v>
                </c:pt>
                <c:pt idx="17">
                  <c:v>5057</c:v>
                </c:pt>
                <c:pt idx="18">
                  <c:v>5245</c:v>
                </c:pt>
                <c:pt idx="19">
                  <c:v>5347</c:v>
                </c:pt>
                <c:pt idx="20">
                  <c:v>5447</c:v>
                </c:pt>
                <c:pt idx="21">
                  <c:v>5552</c:v>
                </c:pt>
                <c:pt idx="22">
                  <c:v>5662</c:v>
                </c:pt>
                <c:pt idx="23">
                  <c:v>5767</c:v>
                </c:pt>
                <c:pt idx="24">
                  <c:v>5868</c:v>
                </c:pt>
                <c:pt idx="25">
                  <c:v>5979</c:v>
                </c:pt>
                <c:pt idx="26">
                  <c:v>6082</c:v>
                </c:pt>
                <c:pt idx="27">
                  <c:v>6194</c:v>
                </c:pt>
                <c:pt idx="28">
                  <c:v>6318</c:v>
                </c:pt>
                <c:pt idx="29">
                  <c:v>6437</c:v>
                </c:pt>
                <c:pt idx="30">
                  <c:v>6542</c:v>
                </c:pt>
                <c:pt idx="31">
                  <c:v>6655</c:v>
                </c:pt>
                <c:pt idx="32">
                  <c:v>6787</c:v>
                </c:pt>
                <c:pt idx="33">
                  <c:v>6904</c:v>
                </c:pt>
                <c:pt idx="34">
                  <c:v>7036</c:v>
                </c:pt>
                <c:pt idx="35">
                  <c:v>7191</c:v>
                </c:pt>
                <c:pt idx="36">
                  <c:v>7325</c:v>
                </c:pt>
                <c:pt idx="37">
                  <c:v>7449</c:v>
                </c:pt>
                <c:pt idx="38">
                  <c:v>7599</c:v>
                </c:pt>
                <c:pt idx="39">
                  <c:v>7724</c:v>
                </c:pt>
                <c:pt idx="40">
                  <c:v>7836</c:v>
                </c:pt>
                <c:pt idx="41">
                  <c:v>7978</c:v>
                </c:pt>
                <c:pt idx="42">
                  <c:v>8084</c:v>
                </c:pt>
                <c:pt idx="43">
                  <c:v>8188</c:v>
                </c:pt>
                <c:pt idx="44">
                  <c:v>8330</c:v>
                </c:pt>
                <c:pt idx="45">
                  <c:v>8514</c:v>
                </c:pt>
                <c:pt idx="46">
                  <c:v>8628</c:v>
                </c:pt>
                <c:pt idx="47">
                  <c:v>8748</c:v>
                </c:pt>
                <c:pt idx="48">
                  <c:v>8856</c:v>
                </c:pt>
                <c:pt idx="49">
                  <c:v>8965</c:v>
                </c:pt>
                <c:pt idx="50">
                  <c:v>9082</c:v>
                </c:pt>
                <c:pt idx="51">
                  <c:v>9199</c:v>
                </c:pt>
                <c:pt idx="52">
                  <c:v>9336</c:v>
                </c:pt>
                <c:pt idx="53">
                  <c:v>9449</c:v>
                </c:pt>
                <c:pt idx="54">
                  <c:v>9603</c:v>
                </c:pt>
                <c:pt idx="55">
                  <c:v>9713</c:v>
                </c:pt>
                <c:pt idx="56">
                  <c:v>9820</c:v>
                </c:pt>
                <c:pt idx="57">
                  <c:v>9925</c:v>
                </c:pt>
                <c:pt idx="58">
                  <c:v>10036</c:v>
                </c:pt>
                <c:pt idx="59">
                  <c:v>10156</c:v>
                </c:pt>
                <c:pt idx="60">
                  <c:v>10301</c:v>
                </c:pt>
                <c:pt idx="61">
                  <c:v>10407</c:v>
                </c:pt>
                <c:pt idx="62">
                  <c:v>10514</c:v>
                </c:pt>
                <c:pt idx="63">
                  <c:v>10625</c:v>
                </c:pt>
                <c:pt idx="64">
                  <c:v>10736</c:v>
                </c:pt>
                <c:pt idx="65">
                  <c:v>10850</c:v>
                </c:pt>
                <c:pt idx="66">
                  <c:v>10964</c:v>
                </c:pt>
                <c:pt idx="67">
                  <c:v>11078</c:v>
                </c:pt>
                <c:pt idx="68">
                  <c:v>11184</c:v>
                </c:pt>
                <c:pt idx="69">
                  <c:v>11293</c:v>
                </c:pt>
                <c:pt idx="70">
                  <c:v>11401</c:v>
                </c:pt>
                <c:pt idx="71">
                  <c:v>11509</c:v>
                </c:pt>
                <c:pt idx="72">
                  <c:v>11617</c:v>
                </c:pt>
                <c:pt idx="73">
                  <c:v>11778</c:v>
                </c:pt>
                <c:pt idx="74">
                  <c:v>11889</c:v>
                </c:pt>
                <c:pt idx="75">
                  <c:v>11993</c:v>
                </c:pt>
                <c:pt idx="76">
                  <c:v>12112</c:v>
                </c:pt>
                <c:pt idx="77">
                  <c:v>12249</c:v>
                </c:pt>
                <c:pt idx="78">
                  <c:v>12368</c:v>
                </c:pt>
                <c:pt idx="79">
                  <c:v>12475</c:v>
                </c:pt>
                <c:pt idx="80">
                  <c:v>12583</c:v>
                </c:pt>
                <c:pt idx="81">
                  <c:v>12687</c:v>
                </c:pt>
                <c:pt idx="82">
                  <c:v>12793</c:v>
                </c:pt>
                <c:pt idx="83">
                  <c:v>12910</c:v>
                </c:pt>
                <c:pt idx="84">
                  <c:v>13020</c:v>
                </c:pt>
                <c:pt idx="85">
                  <c:v>13127</c:v>
                </c:pt>
                <c:pt idx="86">
                  <c:v>13235</c:v>
                </c:pt>
                <c:pt idx="87">
                  <c:v>13356</c:v>
                </c:pt>
                <c:pt idx="88">
                  <c:v>13466</c:v>
                </c:pt>
                <c:pt idx="89">
                  <c:v>13575</c:v>
                </c:pt>
                <c:pt idx="90">
                  <c:v>13683</c:v>
                </c:pt>
                <c:pt idx="91">
                  <c:v>13795</c:v>
                </c:pt>
                <c:pt idx="92">
                  <c:v>13902</c:v>
                </c:pt>
                <c:pt idx="93">
                  <c:v>14009</c:v>
                </c:pt>
                <c:pt idx="94">
                  <c:v>14113</c:v>
                </c:pt>
                <c:pt idx="95">
                  <c:v>14217</c:v>
                </c:pt>
                <c:pt idx="96">
                  <c:v>14327</c:v>
                </c:pt>
                <c:pt idx="97">
                  <c:v>14433</c:v>
                </c:pt>
                <c:pt idx="98">
                  <c:v>14544</c:v>
                </c:pt>
                <c:pt idx="99">
                  <c:v>14652</c:v>
                </c:pt>
                <c:pt idx="100">
                  <c:v>14767</c:v>
                </c:pt>
                <c:pt idx="101">
                  <c:v>14872</c:v>
                </c:pt>
                <c:pt idx="102">
                  <c:v>14983</c:v>
                </c:pt>
                <c:pt idx="103">
                  <c:v>15154</c:v>
                </c:pt>
                <c:pt idx="104">
                  <c:v>15267</c:v>
                </c:pt>
                <c:pt idx="105">
                  <c:v>15374</c:v>
                </c:pt>
                <c:pt idx="106">
                  <c:v>15493</c:v>
                </c:pt>
                <c:pt idx="107">
                  <c:v>15638</c:v>
                </c:pt>
                <c:pt idx="108">
                  <c:v>15756</c:v>
                </c:pt>
                <c:pt idx="109">
                  <c:v>15940</c:v>
                </c:pt>
                <c:pt idx="110">
                  <c:v>16048</c:v>
                </c:pt>
                <c:pt idx="111">
                  <c:v>16152</c:v>
                </c:pt>
                <c:pt idx="112">
                  <c:v>16261</c:v>
                </c:pt>
                <c:pt idx="113">
                  <c:v>16373</c:v>
                </c:pt>
                <c:pt idx="114">
                  <c:v>16488</c:v>
                </c:pt>
                <c:pt idx="115">
                  <c:v>16596</c:v>
                </c:pt>
                <c:pt idx="116">
                  <c:v>16720</c:v>
                </c:pt>
                <c:pt idx="117">
                  <c:v>16864</c:v>
                </c:pt>
                <c:pt idx="118">
                  <c:v>16969</c:v>
                </c:pt>
                <c:pt idx="119">
                  <c:v>17073</c:v>
                </c:pt>
                <c:pt idx="120">
                  <c:v>17178</c:v>
                </c:pt>
                <c:pt idx="121">
                  <c:v>17290</c:v>
                </c:pt>
                <c:pt idx="122">
                  <c:v>17409</c:v>
                </c:pt>
                <c:pt idx="123">
                  <c:v>17530</c:v>
                </c:pt>
                <c:pt idx="124">
                  <c:v>17643</c:v>
                </c:pt>
                <c:pt idx="125">
                  <c:v>17754</c:v>
                </c:pt>
                <c:pt idx="126">
                  <c:v>17863</c:v>
                </c:pt>
                <c:pt idx="127">
                  <c:v>17975</c:v>
                </c:pt>
                <c:pt idx="128">
                  <c:v>18099</c:v>
                </c:pt>
                <c:pt idx="129">
                  <c:v>18259</c:v>
                </c:pt>
                <c:pt idx="130">
                  <c:v>18398</c:v>
                </c:pt>
                <c:pt idx="131">
                  <c:v>18528</c:v>
                </c:pt>
                <c:pt idx="132">
                  <c:v>18671</c:v>
                </c:pt>
                <c:pt idx="133">
                  <c:v>18787</c:v>
                </c:pt>
                <c:pt idx="134">
                  <c:v>18892</c:v>
                </c:pt>
                <c:pt idx="135">
                  <c:v>18999</c:v>
                </c:pt>
                <c:pt idx="136">
                  <c:v>19105</c:v>
                </c:pt>
                <c:pt idx="137">
                  <c:v>19210</c:v>
                </c:pt>
                <c:pt idx="138">
                  <c:v>19316</c:v>
                </c:pt>
                <c:pt idx="139">
                  <c:v>19423</c:v>
                </c:pt>
                <c:pt idx="140">
                  <c:v>19535</c:v>
                </c:pt>
                <c:pt idx="141">
                  <c:v>19642</c:v>
                </c:pt>
                <c:pt idx="142">
                  <c:v>19759</c:v>
                </c:pt>
                <c:pt idx="143">
                  <c:v>19875</c:v>
                </c:pt>
                <c:pt idx="144">
                  <c:v>19988</c:v>
                </c:pt>
                <c:pt idx="145">
                  <c:v>20096</c:v>
                </c:pt>
                <c:pt idx="146">
                  <c:v>20204</c:v>
                </c:pt>
                <c:pt idx="147">
                  <c:v>20316</c:v>
                </c:pt>
                <c:pt idx="148">
                  <c:v>20421</c:v>
                </c:pt>
                <c:pt idx="149">
                  <c:v>20530</c:v>
                </c:pt>
                <c:pt idx="150">
                  <c:v>20635</c:v>
                </c:pt>
                <c:pt idx="151">
                  <c:v>20746</c:v>
                </c:pt>
                <c:pt idx="152">
                  <c:v>20854</c:v>
                </c:pt>
                <c:pt idx="153">
                  <c:v>20983</c:v>
                </c:pt>
                <c:pt idx="154">
                  <c:v>21133</c:v>
                </c:pt>
                <c:pt idx="155">
                  <c:v>21251</c:v>
                </c:pt>
                <c:pt idx="156">
                  <c:v>21369</c:v>
                </c:pt>
                <c:pt idx="157">
                  <c:v>21494</c:v>
                </c:pt>
                <c:pt idx="158">
                  <c:v>21602</c:v>
                </c:pt>
                <c:pt idx="159">
                  <c:v>21712</c:v>
                </c:pt>
                <c:pt idx="160">
                  <c:v>21817</c:v>
                </c:pt>
                <c:pt idx="161">
                  <c:v>21933</c:v>
                </c:pt>
                <c:pt idx="162">
                  <c:v>22039</c:v>
                </c:pt>
                <c:pt idx="163">
                  <c:v>22148</c:v>
                </c:pt>
                <c:pt idx="164">
                  <c:v>22329</c:v>
                </c:pt>
                <c:pt idx="165">
                  <c:v>22494</c:v>
                </c:pt>
                <c:pt idx="166">
                  <c:v>22611</c:v>
                </c:pt>
                <c:pt idx="167">
                  <c:v>22720</c:v>
                </c:pt>
                <c:pt idx="168">
                  <c:v>22832</c:v>
                </c:pt>
                <c:pt idx="169">
                  <c:v>22955</c:v>
                </c:pt>
                <c:pt idx="170">
                  <c:v>23061</c:v>
                </c:pt>
                <c:pt idx="171">
                  <c:v>23167</c:v>
                </c:pt>
                <c:pt idx="172">
                  <c:v>23271</c:v>
                </c:pt>
                <c:pt idx="173">
                  <c:v>23376</c:v>
                </c:pt>
                <c:pt idx="174">
                  <c:v>23482</c:v>
                </c:pt>
                <c:pt idx="175">
                  <c:v>23611</c:v>
                </c:pt>
                <c:pt idx="176">
                  <c:v>23719</c:v>
                </c:pt>
                <c:pt idx="177">
                  <c:v>23828</c:v>
                </c:pt>
                <c:pt idx="178">
                  <c:v>23959</c:v>
                </c:pt>
                <c:pt idx="179">
                  <c:v>24102</c:v>
                </c:pt>
                <c:pt idx="180">
                  <c:v>24219</c:v>
                </c:pt>
                <c:pt idx="181">
                  <c:v>24339</c:v>
                </c:pt>
                <c:pt idx="182">
                  <c:v>24478</c:v>
                </c:pt>
                <c:pt idx="183">
                  <c:v>24586</c:v>
                </c:pt>
                <c:pt idx="184">
                  <c:v>24692</c:v>
                </c:pt>
                <c:pt idx="185">
                  <c:v>24802</c:v>
                </c:pt>
                <c:pt idx="186">
                  <c:v>24908</c:v>
                </c:pt>
                <c:pt idx="187">
                  <c:v>25020</c:v>
                </c:pt>
                <c:pt idx="188">
                  <c:v>25131</c:v>
                </c:pt>
                <c:pt idx="189">
                  <c:v>25260</c:v>
                </c:pt>
                <c:pt idx="190">
                  <c:v>25379</c:v>
                </c:pt>
                <c:pt idx="191">
                  <c:v>25494</c:v>
                </c:pt>
                <c:pt idx="192">
                  <c:v>25599</c:v>
                </c:pt>
                <c:pt idx="193">
                  <c:v>25710</c:v>
                </c:pt>
                <c:pt idx="194">
                  <c:v>25816</c:v>
                </c:pt>
                <c:pt idx="195">
                  <c:v>25929</c:v>
                </c:pt>
                <c:pt idx="196">
                  <c:v>26033</c:v>
                </c:pt>
                <c:pt idx="197">
                  <c:v>26149</c:v>
                </c:pt>
                <c:pt idx="198">
                  <c:v>26257</c:v>
                </c:pt>
                <c:pt idx="199">
                  <c:v>26363</c:v>
                </c:pt>
                <c:pt idx="200">
                  <c:v>26488</c:v>
                </c:pt>
                <c:pt idx="201">
                  <c:v>26595</c:v>
                </c:pt>
                <c:pt idx="202">
                  <c:v>26701</c:v>
                </c:pt>
                <c:pt idx="203">
                  <c:v>26810</c:v>
                </c:pt>
                <c:pt idx="204">
                  <c:v>26918</c:v>
                </c:pt>
                <c:pt idx="205">
                  <c:v>27023</c:v>
                </c:pt>
                <c:pt idx="206">
                  <c:v>27134</c:v>
                </c:pt>
                <c:pt idx="207">
                  <c:v>27239</c:v>
                </c:pt>
                <c:pt idx="208">
                  <c:v>27345</c:v>
                </c:pt>
                <c:pt idx="209">
                  <c:v>27460</c:v>
                </c:pt>
                <c:pt idx="210">
                  <c:v>27640</c:v>
                </c:pt>
                <c:pt idx="211">
                  <c:v>27757</c:v>
                </c:pt>
                <c:pt idx="212">
                  <c:v>27865</c:v>
                </c:pt>
                <c:pt idx="213">
                  <c:v>27969</c:v>
                </c:pt>
                <c:pt idx="214">
                  <c:v>28078</c:v>
                </c:pt>
                <c:pt idx="215">
                  <c:v>28194</c:v>
                </c:pt>
                <c:pt idx="216">
                  <c:v>28304</c:v>
                </c:pt>
                <c:pt idx="217">
                  <c:v>28413</c:v>
                </c:pt>
                <c:pt idx="218">
                  <c:v>28544</c:v>
                </c:pt>
                <c:pt idx="219">
                  <c:v>28651</c:v>
                </c:pt>
                <c:pt idx="220">
                  <c:v>28759</c:v>
                </c:pt>
                <c:pt idx="221">
                  <c:v>28870</c:v>
                </c:pt>
                <c:pt idx="222">
                  <c:v>28979</c:v>
                </c:pt>
                <c:pt idx="223">
                  <c:v>29097</c:v>
                </c:pt>
                <c:pt idx="224">
                  <c:v>29203</c:v>
                </c:pt>
                <c:pt idx="225">
                  <c:v>29316</c:v>
                </c:pt>
                <c:pt idx="226">
                  <c:v>29422</c:v>
                </c:pt>
                <c:pt idx="227">
                  <c:v>29545</c:v>
                </c:pt>
                <c:pt idx="228">
                  <c:v>29656</c:v>
                </c:pt>
                <c:pt idx="229">
                  <c:v>29769</c:v>
                </c:pt>
                <c:pt idx="230">
                  <c:v>29886</c:v>
                </c:pt>
                <c:pt idx="231">
                  <c:v>30045</c:v>
                </c:pt>
                <c:pt idx="232">
                  <c:v>30169</c:v>
                </c:pt>
                <c:pt idx="233">
                  <c:v>30281</c:v>
                </c:pt>
                <c:pt idx="234">
                  <c:v>30433</c:v>
                </c:pt>
                <c:pt idx="235">
                  <c:v>30539</c:v>
                </c:pt>
                <c:pt idx="236">
                  <c:v>30648</c:v>
                </c:pt>
                <c:pt idx="237">
                  <c:v>30755</c:v>
                </c:pt>
                <c:pt idx="238">
                  <c:v>30862</c:v>
                </c:pt>
                <c:pt idx="239">
                  <c:v>30968</c:v>
                </c:pt>
                <c:pt idx="240">
                  <c:v>31075</c:v>
                </c:pt>
                <c:pt idx="241">
                  <c:v>31184</c:v>
                </c:pt>
                <c:pt idx="242">
                  <c:v>31292</c:v>
                </c:pt>
                <c:pt idx="243">
                  <c:v>31404</c:v>
                </c:pt>
                <c:pt idx="244">
                  <c:v>31527</c:v>
                </c:pt>
                <c:pt idx="245">
                  <c:v>31642</c:v>
                </c:pt>
                <c:pt idx="246">
                  <c:v>31766</c:v>
                </c:pt>
                <c:pt idx="247">
                  <c:v>31947</c:v>
                </c:pt>
                <c:pt idx="248">
                  <c:v>32055</c:v>
                </c:pt>
                <c:pt idx="249">
                  <c:v>32159</c:v>
                </c:pt>
                <c:pt idx="250">
                  <c:v>32266</c:v>
                </c:pt>
                <c:pt idx="251">
                  <c:v>32383</c:v>
                </c:pt>
                <c:pt idx="252">
                  <c:v>32546</c:v>
                </c:pt>
                <c:pt idx="253">
                  <c:v>32667</c:v>
                </c:pt>
                <c:pt idx="254">
                  <c:v>32791</c:v>
                </c:pt>
                <c:pt idx="255">
                  <c:v>32911</c:v>
                </c:pt>
                <c:pt idx="256">
                  <c:v>33034</c:v>
                </c:pt>
                <c:pt idx="257">
                  <c:v>33139</c:v>
                </c:pt>
                <c:pt idx="258">
                  <c:v>33248</c:v>
                </c:pt>
                <c:pt idx="259">
                  <c:v>33371</c:v>
                </c:pt>
                <c:pt idx="260">
                  <c:v>33486</c:v>
                </c:pt>
                <c:pt idx="261">
                  <c:v>33593</c:v>
                </c:pt>
                <c:pt idx="262">
                  <c:v>33704</c:v>
                </c:pt>
                <c:pt idx="263">
                  <c:v>33822</c:v>
                </c:pt>
                <c:pt idx="264">
                  <c:v>33928</c:v>
                </c:pt>
                <c:pt idx="265">
                  <c:v>34037</c:v>
                </c:pt>
                <c:pt idx="266">
                  <c:v>34142</c:v>
                </c:pt>
                <c:pt idx="267">
                  <c:v>34254</c:v>
                </c:pt>
                <c:pt idx="268">
                  <c:v>34359</c:v>
                </c:pt>
                <c:pt idx="269">
                  <c:v>34466</c:v>
                </c:pt>
                <c:pt idx="270">
                  <c:v>34574</c:v>
                </c:pt>
                <c:pt idx="271">
                  <c:v>34680</c:v>
                </c:pt>
                <c:pt idx="272">
                  <c:v>34795</c:v>
                </c:pt>
                <c:pt idx="273">
                  <c:v>34900</c:v>
                </c:pt>
                <c:pt idx="274">
                  <c:v>35007</c:v>
                </c:pt>
                <c:pt idx="275">
                  <c:v>35112</c:v>
                </c:pt>
                <c:pt idx="276">
                  <c:v>35223</c:v>
                </c:pt>
                <c:pt idx="277">
                  <c:v>35328</c:v>
                </c:pt>
                <c:pt idx="278">
                  <c:v>35434</c:v>
                </c:pt>
                <c:pt idx="279">
                  <c:v>35546</c:v>
                </c:pt>
                <c:pt idx="280">
                  <c:v>35660</c:v>
                </c:pt>
                <c:pt idx="281">
                  <c:v>35771</c:v>
                </c:pt>
                <c:pt idx="282">
                  <c:v>35877</c:v>
                </c:pt>
                <c:pt idx="283">
                  <c:v>36000</c:v>
                </c:pt>
                <c:pt idx="284">
                  <c:v>36114</c:v>
                </c:pt>
                <c:pt idx="285">
                  <c:v>36219</c:v>
                </c:pt>
                <c:pt idx="286">
                  <c:v>36325</c:v>
                </c:pt>
                <c:pt idx="287">
                  <c:v>36434</c:v>
                </c:pt>
                <c:pt idx="288">
                  <c:v>36543</c:v>
                </c:pt>
                <c:pt idx="289">
                  <c:v>36649</c:v>
                </c:pt>
                <c:pt idx="290">
                  <c:v>36771</c:v>
                </c:pt>
                <c:pt idx="291">
                  <c:v>36877</c:v>
                </c:pt>
              </c:numCache>
            </c:numRef>
          </c:cat>
          <c:val>
            <c:numRef>
              <c:f>Sheet1!$E$2:$E$293</c:f>
              <c:numCache>
                <c:formatCode>General</c:formatCode>
                <c:ptCount val="292"/>
                <c:pt idx="0">
                  <c:v>2.0615234375</c:v>
                </c:pt>
                <c:pt idx="1">
                  <c:v>6.3486328125</c:v>
                </c:pt>
                <c:pt idx="2">
                  <c:v>13.8388671875</c:v>
                </c:pt>
                <c:pt idx="3">
                  <c:v>18.73046875</c:v>
                </c:pt>
                <c:pt idx="4">
                  <c:v>20.478515625</c:v>
                </c:pt>
                <c:pt idx="5">
                  <c:v>21.3212890625</c:v>
                </c:pt>
                <c:pt idx="6">
                  <c:v>22.5048828125</c:v>
                </c:pt>
                <c:pt idx="7">
                  <c:v>24.5869140625</c:v>
                </c:pt>
                <c:pt idx="8">
                  <c:v>23.7822265625</c:v>
                </c:pt>
                <c:pt idx="9">
                  <c:v>24.3642578125</c:v>
                </c:pt>
                <c:pt idx="10">
                  <c:v>24.7470703125</c:v>
                </c:pt>
                <c:pt idx="11">
                  <c:v>25.9541015625</c:v>
                </c:pt>
                <c:pt idx="12">
                  <c:v>27.7822265625</c:v>
                </c:pt>
                <c:pt idx="13">
                  <c:v>26.8408203125</c:v>
                </c:pt>
                <c:pt idx="14">
                  <c:v>27.658203125</c:v>
                </c:pt>
                <c:pt idx="15">
                  <c:v>28.6845703125</c:v>
                </c:pt>
                <c:pt idx="16">
                  <c:v>29.2626953125</c:v>
                </c:pt>
                <c:pt idx="17">
                  <c:v>31.6396484375</c:v>
                </c:pt>
                <c:pt idx="18">
                  <c:v>32.2421875</c:v>
                </c:pt>
                <c:pt idx="19">
                  <c:v>32.4873046875</c:v>
                </c:pt>
                <c:pt idx="20">
                  <c:v>32.5068359375</c:v>
                </c:pt>
                <c:pt idx="21">
                  <c:v>32.5068359375</c:v>
                </c:pt>
                <c:pt idx="22">
                  <c:v>32.5068359375</c:v>
                </c:pt>
                <c:pt idx="23">
                  <c:v>32.5068359375</c:v>
                </c:pt>
                <c:pt idx="24">
                  <c:v>32.5068359375</c:v>
                </c:pt>
                <c:pt idx="25">
                  <c:v>32.5068359375</c:v>
                </c:pt>
                <c:pt idx="26">
                  <c:v>32.5185546875</c:v>
                </c:pt>
                <c:pt idx="27">
                  <c:v>32.5732421875</c:v>
                </c:pt>
                <c:pt idx="28">
                  <c:v>32.7763671875</c:v>
                </c:pt>
                <c:pt idx="29">
                  <c:v>33.0419921875</c:v>
                </c:pt>
                <c:pt idx="30">
                  <c:v>33.1123046875</c:v>
                </c:pt>
                <c:pt idx="31">
                  <c:v>33.2724609375</c:v>
                </c:pt>
                <c:pt idx="32">
                  <c:v>33.6123046875</c:v>
                </c:pt>
                <c:pt idx="33">
                  <c:v>33.7216796875</c:v>
                </c:pt>
                <c:pt idx="34">
                  <c:v>33.9052734375</c:v>
                </c:pt>
                <c:pt idx="35">
                  <c:v>34.7099609375</c:v>
                </c:pt>
                <c:pt idx="36">
                  <c:v>35.2177734375</c:v>
                </c:pt>
                <c:pt idx="37">
                  <c:v>35.455078125</c:v>
                </c:pt>
                <c:pt idx="38">
                  <c:v>35.7724609375</c:v>
                </c:pt>
                <c:pt idx="39">
                  <c:v>35.96484375</c:v>
                </c:pt>
                <c:pt idx="40">
                  <c:v>36.1142578125</c:v>
                </c:pt>
                <c:pt idx="41">
                  <c:v>36.1689453125</c:v>
                </c:pt>
                <c:pt idx="42">
                  <c:v>36.1884765625</c:v>
                </c:pt>
                <c:pt idx="43">
                  <c:v>36.1884765625</c:v>
                </c:pt>
                <c:pt idx="44">
                  <c:v>36.1884765625</c:v>
                </c:pt>
                <c:pt idx="45">
                  <c:v>36.2001953125</c:v>
                </c:pt>
                <c:pt idx="46">
                  <c:v>36.2119140625</c:v>
                </c:pt>
                <c:pt idx="47">
                  <c:v>36.2353515625</c:v>
                </c:pt>
                <c:pt idx="48">
                  <c:v>36.2392578125</c:v>
                </c:pt>
                <c:pt idx="49">
                  <c:v>36.2392578125</c:v>
                </c:pt>
                <c:pt idx="50">
                  <c:v>36.2587890625</c:v>
                </c:pt>
                <c:pt idx="51">
                  <c:v>36.7158203125</c:v>
                </c:pt>
                <c:pt idx="52">
                  <c:v>36.9384765625</c:v>
                </c:pt>
                <c:pt idx="53">
                  <c:v>36.9169921875</c:v>
                </c:pt>
                <c:pt idx="54">
                  <c:v>37.1591796875</c:v>
                </c:pt>
                <c:pt idx="55">
                  <c:v>37.0615234375</c:v>
                </c:pt>
                <c:pt idx="56">
                  <c:v>37.0615234375</c:v>
                </c:pt>
                <c:pt idx="57">
                  <c:v>37.0615234375</c:v>
                </c:pt>
                <c:pt idx="58">
                  <c:v>37.0615234375</c:v>
                </c:pt>
                <c:pt idx="59">
                  <c:v>37.0615234375</c:v>
                </c:pt>
                <c:pt idx="60">
                  <c:v>37.0654296875</c:v>
                </c:pt>
                <c:pt idx="61">
                  <c:v>37.0654296875</c:v>
                </c:pt>
                <c:pt idx="62">
                  <c:v>37.0654296875</c:v>
                </c:pt>
                <c:pt idx="63">
                  <c:v>37.0654296875</c:v>
                </c:pt>
                <c:pt idx="64">
                  <c:v>37.0654296875</c:v>
                </c:pt>
                <c:pt idx="65">
                  <c:v>37.0654296875</c:v>
                </c:pt>
                <c:pt idx="66">
                  <c:v>37.0654296875</c:v>
                </c:pt>
                <c:pt idx="67">
                  <c:v>37.0654296875</c:v>
                </c:pt>
                <c:pt idx="68">
                  <c:v>37.0654296875</c:v>
                </c:pt>
                <c:pt idx="69">
                  <c:v>37.0654296875</c:v>
                </c:pt>
                <c:pt idx="70">
                  <c:v>37.0654296875</c:v>
                </c:pt>
                <c:pt idx="71">
                  <c:v>37.0654296875</c:v>
                </c:pt>
                <c:pt idx="72">
                  <c:v>37.0654296875</c:v>
                </c:pt>
                <c:pt idx="73">
                  <c:v>37.0654296875</c:v>
                </c:pt>
                <c:pt idx="74">
                  <c:v>37.0654296875</c:v>
                </c:pt>
                <c:pt idx="75">
                  <c:v>37.0654296875</c:v>
                </c:pt>
                <c:pt idx="76">
                  <c:v>37.0732421875</c:v>
                </c:pt>
                <c:pt idx="77">
                  <c:v>37.1005859375</c:v>
                </c:pt>
                <c:pt idx="78">
                  <c:v>37.1201171875</c:v>
                </c:pt>
                <c:pt idx="79">
                  <c:v>37.1318359375</c:v>
                </c:pt>
                <c:pt idx="80">
                  <c:v>37.1318359375</c:v>
                </c:pt>
                <c:pt idx="81">
                  <c:v>37.1318359375</c:v>
                </c:pt>
                <c:pt idx="82">
                  <c:v>37.1318359375</c:v>
                </c:pt>
                <c:pt idx="83">
                  <c:v>37.1318359375</c:v>
                </c:pt>
                <c:pt idx="84">
                  <c:v>37.1318359375</c:v>
                </c:pt>
                <c:pt idx="85">
                  <c:v>37.1318359375</c:v>
                </c:pt>
                <c:pt idx="86">
                  <c:v>37.1318359375</c:v>
                </c:pt>
                <c:pt idx="87">
                  <c:v>37.1318359375</c:v>
                </c:pt>
                <c:pt idx="88">
                  <c:v>37.1318359375</c:v>
                </c:pt>
                <c:pt idx="89">
                  <c:v>37.1318359375</c:v>
                </c:pt>
                <c:pt idx="90">
                  <c:v>37.1318359375</c:v>
                </c:pt>
                <c:pt idx="91">
                  <c:v>37.1318359375</c:v>
                </c:pt>
                <c:pt idx="92">
                  <c:v>37.1318359375</c:v>
                </c:pt>
                <c:pt idx="93">
                  <c:v>37.1318359375</c:v>
                </c:pt>
                <c:pt idx="94">
                  <c:v>37.1318359375</c:v>
                </c:pt>
                <c:pt idx="95">
                  <c:v>37.1318359375</c:v>
                </c:pt>
                <c:pt idx="96">
                  <c:v>37.1318359375</c:v>
                </c:pt>
                <c:pt idx="97">
                  <c:v>37.1318359375</c:v>
                </c:pt>
                <c:pt idx="98">
                  <c:v>37.1318359375</c:v>
                </c:pt>
                <c:pt idx="99">
                  <c:v>37.1318359375</c:v>
                </c:pt>
                <c:pt idx="100">
                  <c:v>37.1318359375</c:v>
                </c:pt>
                <c:pt idx="101">
                  <c:v>37.1318359375</c:v>
                </c:pt>
                <c:pt idx="102">
                  <c:v>37.1357421875</c:v>
                </c:pt>
                <c:pt idx="103">
                  <c:v>37.4833984375</c:v>
                </c:pt>
                <c:pt idx="104">
                  <c:v>38.0927734375</c:v>
                </c:pt>
                <c:pt idx="105">
                  <c:v>38.7294921875</c:v>
                </c:pt>
                <c:pt idx="106">
                  <c:v>39.3115234375</c:v>
                </c:pt>
                <c:pt idx="107">
                  <c:v>39.2919921875</c:v>
                </c:pt>
                <c:pt idx="108">
                  <c:v>39.3193359375</c:v>
                </c:pt>
                <c:pt idx="109">
                  <c:v>40.2958984375</c:v>
                </c:pt>
                <c:pt idx="110">
                  <c:v>39.3857421875</c:v>
                </c:pt>
                <c:pt idx="111">
                  <c:v>39.3857421875</c:v>
                </c:pt>
                <c:pt idx="112">
                  <c:v>39.3857421875</c:v>
                </c:pt>
                <c:pt idx="113">
                  <c:v>39.3857421875</c:v>
                </c:pt>
                <c:pt idx="114">
                  <c:v>39.3857421875</c:v>
                </c:pt>
                <c:pt idx="115">
                  <c:v>39.3935546875</c:v>
                </c:pt>
                <c:pt idx="116">
                  <c:v>39.4052734375</c:v>
                </c:pt>
                <c:pt idx="117">
                  <c:v>39.4248046875</c:v>
                </c:pt>
                <c:pt idx="118">
                  <c:v>39.4287109375</c:v>
                </c:pt>
                <c:pt idx="119">
                  <c:v>39.4287109375</c:v>
                </c:pt>
                <c:pt idx="120">
                  <c:v>39.4287109375</c:v>
                </c:pt>
                <c:pt idx="121">
                  <c:v>39.4287109375</c:v>
                </c:pt>
                <c:pt idx="122">
                  <c:v>39.4287109375</c:v>
                </c:pt>
                <c:pt idx="123">
                  <c:v>39.4287109375</c:v>
                </c:pt>
                <c:pt idx="124">
                  <c:v>39.4287109375</c:v>
                </c:pt>
                <c:pt idx="125">
                  <c:v>39.4287109375</c:v>
                </c:pt>
                <c:pt idx="126">
                  <c:v>39.4287109375</c:v>
                </c:pt>
                <c:pt idx="127">
                  <c:v>39.4287109375</c:v>
                </c:pt>
                <c:pt idx="128">
                  <c:v>39.4287109375</c:v>
                </c:pt>
                <c:pt idx="129">
                  <c:v>39.4326171875</c:v>
                </c:pt>
                <c:pt idx="130">
                  <c:v>39.4365234375</c:v>
                </c:pt>
                <c:pt idx="131">
                  <c:v>39.4599609375</c:v>
                </c:pt>
                <c:pt idx="132">
                  <c:v>39.5146484375</c:v>
                </c:pt>
                <c:pt idx="133">
                  <c:v>39.4521484375</c:v>
                </c:pt>
                <c:pt idx="134">
                  <c:v>39.4521484375</c:v>
                </c:pt>
                <c:pt idx="135">
                  <c:v>39.4521484375</c:v>
                </c:pt>
                <c:pt idx="136">
                  <c:v>39.4521484375</c:v>
                </c:pt>
                <c:pt idx="137">
                  <c:v>39.4521484375</c:v>
                </c:pt>
                <c:pt idx="138">
                  <c:v>39.4521484375</c:v>
                </c:pt>
                <c:pt idx="139">
                  <c:v>39.4521484375</c:v>
                </c:pt>
                <c:pt idx="140">
                  <c:v>39.4521484375</c:v>
                </c:pt>
                <c:pt idx="141">
                  <c:v>39.4521484375</c:v>
                </c:pt>
                <c:pt idx="142">
                  <c:v>39.4521484375</c:v>
                </c:pt>
                <c:pt idx="143">
                  <c:v>39.4521484375</c:v>
                </c:pt>
                <c:pt idx="144">
                  <c:v>39.4521484375</c:v>
                </c:pt>
                <c:pt idx="145">
                  <c:v>39.4521484375</c:v>
                </c:pt>
                <c:pt idx="146">
                  <c:v>39.4521484375</c:v>
                </c:pt>
                <c:pt idx="147">
                  <c:v>39.4521484375</c:v>
                </c:pt>
                <c:pt idx="148">
                  <c:v>39.4521484375</c:v>
                </c:pt>
                <c:pt idx="149">
                  <c:v>39.4521484375</c:v>
                </c:pt>
                <c:pt idx="150">
                  <c:v>39.4521484375</c:v>
                </c:pt>
                <c:pt idx="151">
                  <c:v>39.4521484375</c:v>
                </c:pt>
                <c:pt idx="152">
                  <c:v>39.4521484375</c:v>
                </c:pt>
                <c:pt idx="153">
                  <c:v>39.4521484375</c:v>
                </c:pt>
                <c:pt idx="154">
                  <c:v>39.5654296875</c:v>
                </c:pt>
                <c:pt idx="155">
                  <c:v>39.5859375</c:v>
                </c:pt>
                <c:pt idx="156">
                  <c:v>39.6015625</c:v>
                </c:pt>
                <c:pt idx="157">
                  <c:v>39.62109375</c:v>
                </c:pt>
                <c:pt idx="158">
                  <c:v>39.62109375</c:v>
                </c:pt>
                <c:pt idx="159">
                  <c:v>39.62109375</c:v>
                </c:pt>
                <c:pt idx="160">
                  <c:v>39.62109375</c:v>
                </c:pt>
                <c:pt idx="161">
                  <c:v>39.62109375</c:v>
                </c:pt>
                <c:pt idx="162">
                  <c:v>39.62109375</c:v>
                </c:pt>
                <c:pt idx="163">
                  <c:v>39.62109375</c:v>
                </c:pt>
                <c:pt idx="164">
                  <c:v>39.6328125</c:v>
                </c:pt>
                <c:pt idx="165">
                  <c:v>39.64453125</c:v>
                </c:pt>
                <c:pt idx="166">
                  <c:v>39.64453125</c:v>
                </c:pt>
                <c:pt idx="167">
                  <c:v>39.64453125</c:v>
                </c:pt>
                <c:pt idx="168">
                  <c:v>39.64453125</c:v>
                </c:pt>
                <c:pt idx="169">
                  <c:v>39.64453125</c:v>
                </c:pt>
                <c:pt idx="170">
                  <c:v>39.64453125</c:v>
                </c:pt>
                <c:pt idx="171">
                  <c:v>39.64453125</c:v>
                </c:pt>
                <c:pt idx="172">
                  <c:v>39.6484375</c:v>
                </c:pt>
                <c:pt idx="173">
                  <c:v>39.6484375</c:v>
                </c:pt>
                <c:pt idx="174">
                  <c:v>39.6484375</c:v>
                </c:pt>
                <c:pt idx="175">
                  <c:v>39.6484375</c:v>
                </c:pt>
                <c:pt idx="176">
                  <c:v>39.6484375</c:v>
                </c:pt>
                <c:pt idx="177">
                  <c:v>39.6484375</c:v>
                </c:pt>
                <c:pt idx="178">
                  <c:v>39.66015625</c:v>
                </c:pt>
                <c:pt idx="179">
                  <c:v>39.76171875</c:v>
                </c:pt>
                <c:pt idx="180">
                  <c:v>39.77734375</c:v>
                </c:pt>
                <c:pt idx="181">
                  <c:v>39.72265625</c:v>
                </c:pt>
                <c:pt idx="182">
                  <c:v>39.75</c:v>
                </c:pt>
                <c:pt idx="183">
                  <c:v>39.75390625</c:v>
                </c:pt>
                <c:pt idx="184">
                  <c:v>39.75390625</c:v>
                </c:pt>
                <c:pt idx="185">
                  <c:v>39.75390625</c:v>
                </c:pt>
                <c:pt idx="186">
                  <c:v>39.75390625</c:v>
                </c:pt>
                <c:pt idx="187">
                  <c:v>39.75390625</c:v>
                </c:pt>
                <c:pt idx="188">
                  <c:v>39.76953125</c:v>
                </c:pt>
                <c:pt idx="189">
                  <c:v>39.78515625</c:v>
                </c:pt>
                <c:pt idx="190">
                  <c:v>39.80859375</c:v>
                </c:pt>
                <c:pt idx="191">
                  <c:v>39.80859375</c:v>
                </c:pt>
                <c:pt idx="192">
                  <c:v>39.80859375</c:v>
                </c:pt>
                <c:pt idx="193">
                  <c:v>39.80859375</c:v>
                </c:pt>
                <c:pt idx="194">
                  <c:v>39.80859375</c:v>
                </c:pt>
                <c:pt idx="195">
                  <c:v>39.80859375</c:v>
                </c:pt>
                <c:pt idx="196">
                  <c:v>39.80859375</c:v>
                </c:pt>
                <c:pt idx="197">
                  <c:v>39.80859375</c:v>
                </c:pt>
                <c:pt idx="198">
                  <c:v>39.80859375</c:v>
                </c:pt>
                <c:pt idx="199">
                  <c:v>39.80859375</c:v>
                </c:pt>
                <c:pt idx="200">
                  <c:v>39.80859375</c:v>
                </c:pt>
                <c:pt idx="201">
                  <c:v>39.80859375</c:v>
                </c:pt>
                <c:pt idx="202">
                  <c:v>39.80859375</c:v>
                </c:pt>
                <c:pt idx="203">
                  <c:v>39.80859375</c:v>
                </c:pt>
                <c:pt idx="204">
                  <c:v>39.80859375</c:v>
                </c:pt>
                <c:pt idx="205">
                  <c:v>39.80859375</c:v>
                </c:pt>
                <c:pt idx="206">
                  <c:v>39.80859375</c:v>
                </c:pt>
                <c:pt idx="207">
                  <c:v>39.80859375</c:v>
                </c:pt>
                <c:pt idx="208">
                  <c:v>39.80859375</c:v>
                </c:pt>
                <c:pt idx="209">
                  <c:v>39.8125</c:v>
                </c:pt>
                <c:pt idx="210">
                  <c:v>39.8359375</c:v>
                </c:pt>
                <c:pt idx="211">
                  <c:v>39.84765625</c:v>
                </c:pt>
                <c:pt idx="212">
                  <c:v>39.84765625</c:v>
                </c:pt>
                <c:pt idx="213">
                  <c:v>39.84765625</c:v>
                </c:pt>
                <c:pt idx="214">
                  <c:v>39.84765625</c:v>
                </c:pt>
                <c:pt idx="215">
                  <c:v>39.84765625</c:v>
                </c:pt>
                <c:pt idx="216">
                  <c:v>39.84765625</c:v>
                </c:pt>
                <c:pt idx="217">
                  <c:v>39.84765625</c:v>
                </c:pt>
                <c:pt idx="218">
                  <c:v>39.84765625</c:v>
                </c:pt>
                <c:pt idx="219">
                  <c:v>39.84765625</c:v>
                </c:pt>
                <c:pt idx="220">
                  <c:v>39.84765625</c:v>
                </c:pt>
                <c:pt idx="221">
                  <c:v>39.84765625</c:v>
                </c:pt>
                <c:pt idx="222">
                  <c:v>39.84765625</c:v>
                </c:pt>
                <c:pt idx="223">
                  <c:v>39.84765625</c:v>
                </c:pt>
                <c:pt idx="224">
                  <c:v>39.84765625</c:v>
                </c:pt>
                <c:pt idx="225">
                  <c:v>39.8515625</c:v>
                </c:pt>
                <c:pt idx="226">
                  <c:v>39.8515625</c:v>
                </c:pt>
                <c:pt idx="227">
                  <c:v>39.8515625</c:v>
                </c:pt>
                <c:pt idx="228">
                  <c:v>39.8515625</c:v>
                </c:pt>
                <c:pt idx="229">
                  <c:v>39.8515625</c:v>
                </c:pt>
                <c:pt idx="230">
                  <c:v>39.85546875</c:v>
                </c:pt>
                <c:pt idx="231">
                  <c:v>40.05078125</c:v>
                </c:pt>
                <c:pt idx="232">
                  <c:v>40.0546875</c:v>
                </c:pt>
                <c:pt idx="233">
                  <c:v>40.07421875</c:v>
                </c:pt>
                <c:pt idx="234">
                  <c:v>40.11328125</c:v>
                </c:pt>
                <c:pt idx="235">
                  <c:v>40.1171875</c:v>
                </c:pt>
                <c:pt idx="236">
                  <c:v>40.1171875</c:v>
                </c:pt>
                <c:pt idx="237">
                  <c:v>40.1171875</c:v>
                </c:pt>
                <c:pt idx="238">
                  <c:v>40.1171875</c:v>
                </c:pt>
                <c:pt idx="239">
                  <c:v>40.1171875</c:v>
                </c:pt>
                <c:pt idx="240">
                  <c:v>40.1171875</c:v>
                </c:pt>
                <c:pt idx="241">
                  <c:v>40.1171875</c:v>
                </c:pt>
                <c:pt idx="242">
                  <c:v>40.1171875</c:v>
                </c:pt>
                <c:pt idx="243">
                  <c:v>40.1171875</c:v>
                </c:pt>
                <c:pt idx="244">
                  <c:v>40.1171875</c:v>
                </c:pt>
                <c:pt idx="245">
                  <c:v>40.1171875</c:v>
                </c:pt>
                <c:pt idx="246">
                  <c:v>40.1171875</c:v>
                </c:pt>
                <c:pt idx="247">
                  <c:v>40.1171875</c:v>
                </c:pt>
                <c:pt idx="248">
                  <c:v>40.1171875</c:v>
                </c:pt>
                <c:pt idx="249">
                  <c:v>40.1171875</c:v>
                </c:pt>
                <c:pt idx="250">
                  <c:v>40.1171875</c:v>
                </c:pt>
                <c:pt idx="251">
                  <c:v>40.12109375</c:v>
                </c:pt>
                <c:pt idx="252">
                  <c:v>40.34375</c:v>
                </c:pt>
                <c:pt idx="253">
                  <c:v>40.58984375</c:v>
                </c:pt>
                <c:pt idx="254">
                  <c:v>40.609375</c:v>
                </c:pt>
                <c:pt idx="255">
                  <c:v>40.62890625</c:v>
                </c:pt>
                <c:pt idx="256">
                  <c:v>40.671875</c:v>
                </c:pt>
                <c:pt idx="257">
                  <c:v>40.671875</c:v>
                </c:pt>
                <c:pt idx="258">
                  <c:v>40.671875</c:v>
                </c:pt>
                <c:pt idx="259">
                  <c:v>40.671875</c:v>
                </c:pt>
                <c:pt idx="260">
                  <c:v>40.671875</c:v>
                </c:pt>
                <c:pt idx="261">
                  <c:v>40.671875</c:v>
                </c:pt>
                <c:pt idx="262">
                  <c:v>40.67578125</c:v>
                </c:pt>
                <c:pt idx="263">
                  <c:v>40.67578125</c:v>
                </c:pt>
                <c:pt idx="264">
                  <c:v>40.67578125</c:v>
                </c:pt>
                <c:pt idx="265">
                  <c:v>40.67578125</c:v>
                </c:pt>
                <c:pt idx="266">
                  <c:v>40.67578125</c:v>
                </c:pt>
                <c:pt idx="267">
                  <c:v>40.67578125</c:v>
                </c:pt>
                <c:pt idx="268">
                  <c:v>40.67578125</c:v>
                </c:pt>
                <c:pt idx="269">
                  <c:v>40.67578125</c:v>
                </c:pt>
                <c:pt idx="270">
                  <c:v>40.67578125</c:v>
                </c:pt>
                <c:pt idx="271">
                  <c:v>40.67578125</c:v>
                </c:pt>
                <c:pt idx="272">
                  <c:v>40.67578125</c:v>
                </c:pt>
                <c:pt idx="273">
                  <c:v>40.67578125</c:v>
                </c:pt>
                <c:pt idx="274">
                  <c:v>40.67578125</c:v>
                </c:pt>
                <c:pt idx="275">
                  <c:v>40.67578125</c:v>
                </c:pt>
                <c:pt idx="276">
                  <c:v>40.67578125</c:v>
                </c:pt>
                <c:pt idx="277">
                  <c:v>40.67578125</c:v>
                </c:pt>
                <c:pt idx="278">
                  <c:v>40.67578125</c:v>
                </c:pt>
                <c:pt idx="279">
                  <c:v>40.67578125</c:v>
                </c:pt>
                <c:pt idx="280">
                  <c:v>40.67578125</c:v>
                </c:pt>
                <c:pt idx="281">
                  <c:v>40.67578125</c:v>
                </c:pt>
                <c:pt idx="282">
                  <c:v>40.67578125</c:v>
                </c:pt>
                <c:pt idx="283">
                  <c:v>40.67578125</c:v>
                </c:pt>
                <c:pt idx="284">
                  <c:v>40.67578125</c:v>
                </c:pt>
                <c:pt idx="285">
                  <c:v>40.67578125</c:v>
                </c:pt>
                <c:pt idx="286">
                  <c:v>40.67578125</c:v>
                </c:pt>
                <c:pt idx="287">
                  <c:v>40.67578125</c:v>
                </c:pt>
                <c:pt idx="288">
                  <c:v>40.67578125</c:v>
                </c:pt>
                <c:pt idx="289">
                  <c:v>40.67578125</c:v>
                </c:pt>
                <c:pt idx="290">
                  <c:v>40.67578125</c:v>
                </c:pt>
                <c:pt idx="291">
                  <c:v>40.67578125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5518688"/>
        <c:axId val="2055521952"/>
      </c:lineChart>
      <c:catAx>
        <c:axId val="2055518688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nl-NL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2055521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55521952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nl-NL"/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2055518688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93"/>
  <sheetViews>
    <sheetView tabSelected="1" topLeftCell="A8" workbookViewId="0">
      <selection activeCell="J13" sqref="J13"/>
    </sheetView>
  </sheetViews>
  <sheetFormatPr defaultColWidth="9.109375" defaultRowHeight="13.2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</row>
    <row r="2" spans="1:10" x14ac:dyDescent="0.25">
      <c r="A2" s="1">
        <f>3227</f>
        <v>3227</v>
      </c>
      <c r="B2" s="1">
        <f>18</f>
        <v>18</v>
      </c>
      <c r="C2" s="1">
        <f>3033</f>
        <v>3033</v>
      </c>
      <c r="D2" s="1">
        <f>2111</f>
        <v>2111</v>
      </c>
      <c r="E2" s="1">
        <f>2.0615234375</f>
        <v>2.0615234375</v>
      </c>
      <c r="G2" s="1">
        <f>246</f>
        <v>246</v>
      </c>
    </row>
    <row r="3" spans="1:10" x14ac:dyDescent="0.25">
      <c r="A3" s="1">
        <f>3478</f>
        <v>3478</v>
      </c>
      <c r="B3" s="1">
        <f>23</f>
        <v>23</v>
      </c>
      <c r="C3" s="1">
        <f>3167</f>
        <v>3167</v>
      </c>
      <c r="D3" s="1">
        <f>6501</f>
        <v>6501</v>
      </c>
      <c r="E3" s="1">
        <f>6.3486328125</f>
        <v>6.3486328125</v>
      </c>
    </row>
    <row r="4" spans="1:10" x14ac:dyDescent="0.25">
      <c r="A4" s="1">
        <f>3724</f>
        <v>3724</v>
      </c>
      <c r="B4" s="1">
        <f>23</f>
        <v>23</v>
      </c>
      <c r="C4" s="1">
        <f>3335</f>
        <v>3335</v>
      </c>
      <c r="D4" s="1">
        <f>14171</f>
        <v>14171</v>
      </c>
      <c r="E4" s="1">
        <f>13.8388671875</f>
        <v>13.8388671875</v>
      </c>
      <c r="G4" s="1" t="s">
        <v>5</v>
      </c>
    </row>
    <row r="5" spans="1:10" x14ac:dyDescent="0.25">
      <c r="A5" s="1">
        <f>3978</f>
        <v>3978</v>
      </c>
      <c r="B5" s="1">
        <f>28</f>
        <v>28</v>
      </c>
      <c r="C5" s="1">
        <f>3470</f>
        <v>3470</v>
      </c>
      <c r="D5" s="1">
        <f>19180</f>
        <v>19180</v>
      </c>
      <c r="E5" s="1">
        <f>18.73046875</f>
        <v>18.73046875</v>
      </c>
      <c r="G5" s="1">
        <f>115</f>
        <v>115</v>
      </c>
    </row>
    <row r="6" spans="1:10" x14ac:dyDescent="0.25">
      <c r="A6" s="1">
        <f>4222</f>
        <v>4222</v>
      </c>
      <c r="B6" s="1">
        <f>26</f>
        <v>26</v>
      </c>
      <c r="C6" s="1">
        <f>3593</f>
        <v>3593</v>
      </c>
      <c r="D6" s="1">
        <f>20970</f>
        <v>20970</v>
      </c>
      <c r="E6" s="1">
        <f>20.478515625</f>
        <v>20.478515625</v>
      </c>
    </row>
    <row r="7" spans="1:10" x14ac:dyDescent="0.25">
      <c r="A7" s="1">
        <f>4475</f>
        <v>4475</v>
      </c>
      <c r="B7" s="1">
        <f>20</f>
        <v>20</v>
      </c>
      <c r="C7" s="1">
        <f>3698</f>
        <v>3698</v>
      </c>
      <c r="D7" s="1">
        <f>21833</f>
        <v>21833</v>
      </c>
      <c r="E7" s="1">
        <f>21.3212890625</f>
        <v>21.3212890625</v>
      </c>
    </row>
    <row r="8" spans="1:10" x14ac:dyDescent="0.25">
      <c r="A8" s="1">
        <f>4720</f>
        <v>4720</v>
      </c>
      <c r="B8" s="1">
        <f>28</f>
        <v>28</v>
      </c>
      <c r="C8" s="1">
        <f>3823</f>
        <v>3823</v>
      </c>
      <c r="D8" s="1">
        <f>23045</f>
        <v>23045</v>
      </c>
      <c r="E8" s="1">
        <f>22.5048828125</f>
        <v>22.5048828125</v>
      </c>
    </row>
    <row r="9" spans="1:10" x14ac:dyDescent="0.25">
      <c r="A9" s="1">
        <f>4963</f>
        <v>4963</v>
      </c>
      <c r="B9" s="1">
        <f>28</f>
        <v>28</v>
      </c>
      <c r="C9" s="1">
        <f>3938</f>
        <v>3938</v>
      </c>
      <c r="D9" s="1">
        <f>25177</f>
        <v>25177</v>
      </c>
      <c r="E9" s="1">
        <f>24.5869140625</f>
        <v>24.5869140625</v>
      </c>
    </row>
    <row r="10" spans="1:10" x14ac:dyDescent="0.25">
      <c r="A10" s="1">
        <f>5219</f>
        <v>5219</v>
      </c>
      <c r="B10" s="1">
        <f>27</f>
        <v>27</v>
      </c>
      <c r="C10" s="1">
        <f>4043</f>
        <v>4043</v>
      </c>
      <c r="D10" s="1">
        <f>24353</f>
        <v>24353</v>
      </c>
      <c r="E10" s="1">
        <f>23.7822265625</f>
        <v>23.7822265625</v>
      </c>
    </row>
    <row r="11" spans="1:10" x14ac:dyDescent="0.25">
      <c r="A11" s="1">
        <f>5460</f>
        <v>5460</v>
      </c>
      <c r="B11" s="1">
        <f>0</f>
        <v>0</v>
      </c>
      <c r="C11" s="1">
        <f>4138</f>
        <v>4138</v>
      </c>
      <c r="D11" s="1">
        <f>24949</f>
        <v>24949</v>
      </c>
      <c r="E11" s="1">
        <f>24.3642578125</f>
        <v>24.3642578125</v>
      </c>
    </row>
    <row r="12" spans="1:10" x14ac:dyDescent="0.25">
      <c r="A12" s="1">
        <f>5695</f>
        <v>5695</v>
      </c>
      <c r="B12" s="1">
        <f>0</f>
        <v>0</v>
      </c>
      <c r="C12" s="1">
        <f>4240</f>
        <v>4240</v>
      </c>
      <c r="D12" s="1">
        <f>25341</f>
        <v>25341</v>
      </c>
      <c r="E12" s="1">
        <f>24.7470703125</f>
        <v>24.7470703125</v>
      </c>
      <c r="H12" s="1" t="s">
        <v>6</v>
      </c>
      <c r="I12" s="1" t="s">
        <v>7</v>
      </c>
      <c r="J12" s="1" t="s">
        <v>8</v>
      </c>
    </row>
    <row r="13" spans="1:10" x14ac:dyDescent="0.25">
      <c r="A13" s="1">
        <f>5936</f>
        <v>5936</v>
      </c>
      <c r="B13" s="1">
        <f>0</f>
        <v>0</v>
      </c>
      <c r="C13" s="1">
        <f>4337</f>
        <v>4337</v>
      </c>
      <c r="D13" s="1">
        <f>26577</f>
        <v>26577</v>
      </c>
      <c r="E13" s="1">
        <f>25.9541015625</f>
        <v>25.9541015625</v>
      </c>
      <c r="H13" s="1">
        <f>AVERAGE(E19:E30)</f>
        <v>32.439860026041664</v>
      </c>
      <c r="I13" s="1">
        <f>MAX(E2:E846)</f>
        <v>40.67578125</v>
      </c>
      <c r="J13" s="1">
        <f>AVERAGE(E272:E293)</f>
        <v>40.67578125</v>
      </c>
    </row>
    <row r="14" spans="1:10" x14ac:dyDescent="0.25">
      <c r="A14" s="1">
        <f>6194</f>
        <v>6194</v>
      </c>
      <c r="B14" s="1">
        <f>3</f>
        <v>3</v>
      </c>
      <c r="C14" s="1">
        <f>4467</f>
        <v>4467</v>
      </c>
      <c r="D14" s="1">
        <f>28449</f>
        <v>28449</v>
      </c>
      <c r="E14" s="1">
        <f>27.7822265625</f>
        <v>27.7822265625</v>
      </c>
    </row>
    <row r="15" spans="1:10" x14ac:dyDescent="0.25">
      <c r="A15" s="1">
        <f>6438</f>
        <v>6438</v>
      </c>
      <c r="B15" s="1">
        <f>27</f>
        <v>27</v>
      </c>
      <c r="C15" s="1">
        <f>4569</f>
        <v>4569</v>
      </c>
      <c r="D15" s="1">
        <f>27485</f>
        <v>27485</v>
      </c>
      <c r="E15" s="1">
        <f>26.8408203125</f>
        <v>26.8408203125</v>
      </c>
    </row>
    <row r="16" spans="1:10" x14ac:dyDescent="0.25">
      <c r="A16" s="1">
        <f>6681</f>
        <v>6681</v>
      </c>
      <c r="B16" s="1">
        <f>17</f>
        <v>17</v>
      </c>
      <c r="C16" s="1">
        <f>4690</f>
        <v>4690</v>
      </c>
      <c r="D16" s="1">
        <f>28322</f>
        <v>28322</v>
      </c>
      <c r="E16" s="1">
        <f>27.658203125</f>
        <v>27.658203125</v>
      </c>
    </row>
    <row r="17" spans="1:5" x14ac:dyDescent="0.25">
      <c r="A17" s="1">
        <f>6936</f>
        <v>6936</v>
      </c>
      <c r="B17" s="1">
        <f>9</f>
        <v>9</v>
      </c>
      <c r="C17" s="1">
        <f>4808</f>
        <v>4808</v>
      </c>
      <c r="D17" s="1">
        <f>29373</f>
        <v>29373</v>
      </c>
      <c r="E17" s="1">
        <f>28.6845703125</f>
        <v>28.6845703125</v>
      </c>
    </row>
    <row r="18" spans="1:5" x14ac:dyDescent="0.25">
      <c r="A18" s="1">
        <f>7203</f>
        <v>7203</v>
      </c>
      <c r="B18" s="1">
        <f>35</f>
        <v>35</v>
      </c>
      <c r="C18" s="1">
        <f>4907</f>
        <v>4907</v>
      </c>
      <c r="D18" s="1">
        <f>29965</f>
        <v>29965</v>
      </c>
      <c r="E18" s="1">
        <f>29.2626953125</f>
        <v>29.2626953125</v>
      </c>
    </row>
    <row r="19" spans="1:5" x14ac:dyDescent="0.25">
      <c r="A19" s="1">
        <f>7464</f>
        <v>7464</v>
      </c>
      <c r="B19" s="1">
        <f>34</f>
        <v>34</v>
      </c>
      <c r="C19" s="1">
        <f>5057</f>
        <v>5057</v>
      </c>
      <c r="D19" s="1">
        <f>32399</f>
        <v>32399</v>
      </c>
      <c r="E19" s="1">
        <f>31.6396484375</f>
        <v>31.6396484375</v>
      </c>
    </row>
    <row r="20" spans="1:5" x14ac:dyDescent="0.25">
      <c r="A20" s="1">
        <f>7721</f>
        <v>7721</v>
      </c>
      <c r="B20" s="1">
        <f>21</f>
        <v>21</v>
      </c>
      <c r="C20" s="1">
        <f>5245</f>
        <v>5245</v>
      </c>
      <c r="D20" s="1">
        <f>33016</f>
        <v>33016</v>
      </c>
      <c r="E20" s="1">
        <f>32.2421875</f>
        <v>32.2421875</v>
      </c>
    </row>
    <row r="21" spans="1:5" x14ac:dyDescent="0.25">
      <c r="A21" s="1">
        <f>7991</f>
        <v>7991</v>
      </c>
      <c r="B21" s="1">
        <f>29</f>
        <v>29</v>
      </c>
      <c r="C21" s="1">
        <f>5347</f>
        <v>5347</v>
      </c>
      <c r="D21" s="1">
        <f>33267</f>
        <v>33267</v>
      </c>
      <c r="E21" s="1">
        <f>32.4873046875</f>
        <v>32.4873046875</v>
      </c>
    </row>
    <row r="22" spans="1:5" x14ac:dyDescent="0.25">
      <c r="A22" s="1">
        <f>8230</f>
        <v>8230</v>
      </c>
      <c r="B22" s="1">
        <f>0</f>
        <v>0</v>
      </c>
      <c r="C22" s="1">
        <f>5447</f>
        <v>5447</v>
      </c>
      <c r="D22" s="1">
        <f>33287</f>
        <v>33287</v>
      </c>
      <c r="E22" s="1">
        <f t="shared" ref="E22:E27" si="0">32.5068359375</f>
        <v>32.5068359375</v>
      </c>
    </row>
    <row r="23" spans="1:5" x14ac:dyDescent="0.25">
      <c r="A23" s="1">
        <f>8511</f>
        <v>8511</v>
      </c>
      <c r="B23" s="1">
        <f>18</f>
        <v>18</v>
      </c>
      <c r="C23" s="1">
        <f>5552</f>
        <v>5552</v>
      </c>
      <c r="D23" s="1">
        <f>33287</f>
        <v>33287</v>
      </c>
      <c r="E23" s="1">
        <f t="shared" si="0"/>
        <v>32.5068359375</v>
      </c>
    </row>
    <row r="24" spans="1:5" x14ac:dyDescent="0.25">
      <c r="A24" s="1">
        <f>8769</f>
        <v>8769</v>
      </c>
      <c r="B24" s="1">
        <f>9</f>
        <v>9</v>
      </c>
      <c r="C24" s="1">
        <f>5662</f>
        <v>5662</v>
      </c>
      <c r="D24" s="1">
        <f>33287</f>
        <v>33287</v>
      </c>
      <c r="E24" s="1">
        <f t="shared" si="0"/>
        <v>32.5068359375</v>
      </c>
    </row>
    <row r="25" spans="1:5" x14ac:dyDescent="0.25">
      <c r="A25" s="1">
        <f>9015</f>
        <v>9015</v>
      </c>
      <c r="B25" s="1">
        <f>0</f>
        <v>0</v>
      </c>
      <c r="C25" s="1">
        <f>5767</f>
        <v>5767</v>
      </c>
      <c r="D25" s="1">
        <f>33287</f>
        <v>33287</v>
      </c>
      <c r="E25" s="1">
        <f t="shared" si="0"/>
        <v>32.5068359375</v>
      </c>
    </row>
    <row r="26" spans="1:5" x14ac:dyDescent="0.25">
      <c r="A26" s="1">
        <f>9266</f>
        <v>9266</v>
      </c>
      <c r="B26" s="1">
        <f>33</f>
        <v>33</v>
      </c>
      <c r="C26" s="1">
        <f>5868</f>
        <v>5868</v>
      </c>
      <c r="D26" s="1">
        <f>33287</f>
        <v>33287</v>
      </c>
      <c r="E26" s="1">
        <f t="shared" si="0"/>
        <v>32.5068359375</v>
      </c>
    </row>
    <row r="27" spans="1:5" x14ac:dyDescent="0.25">
      <c r="A27" s="1">
        <f>9520</f>
        <v>9520</v>
      </c>
      <c r="B27" s="1">
        <f>12</f>
        <v>12</v>
      </c>
      <c r="C27" s="1">
        <f>5979</f>
        <v>5979</v>
      </c>
      <c r="D27" s="1">
        <f>33287</f>
        <v>33287</v>
      </c>
      <c r="E27" s="1">
        <f t="shared" si="0"/>
        <v>32.5068359375</v>
      </c>
    </row>
    <row r="28" spans="1:5" x14ac:dyDescent="0.25">
      <c r="A28" s="1">
        <f>9773</f>
        <v>9773</v>
      </c>
      <c r="B28" s="1">
        <f>2</f>
        <v>2</v>
      </c>
      <c r="C28" s="1">
        <f>6082</f>
        <v>6082</v>
      </c>
      <c r="D28" s="1">
        <f>33299</f>
        <v>33299</v>
      </c>
      <c r="E28" s="1">
        <f>32.5185546875</f>
        <v>32.5185546875</v>
      </c>
    </row>
    <row r="29" spans="1:5" x14ac:dyDescent="0.25">
      <c r="A29" s="1">
        <f>10029</f>
        <v>10029</v>
      </c>
      <c r="B29" s="1">
        <f>0</f>
        <v>0</v>
      </c>
      <c r="C29" s="1">
        <f>6194</f>
        <v>6194</v>
      </c>
      <c r="D29" s="1">
        <f>33355</f>
        <v>33355</v>
      </c>
      <c r="E29" s="1">
        <f>32.5732421875</f>
        <v>32.5732421875</v>
      </c>
    </row>
    <row r="30" spans="1:5" x14ac:dyDescent="0.25">
      <c r="A30" s="1">
        <f>10299</f>
        <v>10299</v>
      </c>
      <c r="B30" s="1">
        <f>4</f>
        <v>4</v>
      </c>
      <c r="C30" s="1">
        <f>6318</f>
        <v>6318</v>
      </c>
      <c r="D30" s="1">
        <f>33563</f>
        <v>33563</v>
      </c>
      <c r="E30" s="1">
        <f>32.7763671875</f>
        <v>32.7763671875</v>
      </c>
    </row>
    <row r="31" spans="1:5" x14ac:dyDescent="0.25">
      <c r="A31" s="1">
        <f>10554</f>
        <v>10554</v>
      </c>
      <c r="B31" s="1">
        <f>0</f>
        <v>0</v>
      </c>
      <c r="C31" s="1">
        <f>6437</f>
        <v>6437</v>
      </c>
      <c r="D31" s="1">
        <f>33835</f>
        <v>33835</v>
      </c>
      <c r="E31" s="1">
        <f>33.0419921875</f>
        <v>33.0419921875</v>
      </c>
    </row>
    <row r="32" spans="1:5" x14ac:dyDescent="0.25">
      <c r="A32" s="1">
        <f>10791</f>
        <v>10791</v>
      </c>
      <c r="B32" s="1">
        <f>0</f>
        <v>0</v>
      </c>
      <c r="C32" s="1">
        <f>6542</f>
        <v>6542</v>
      </c>
      <c r="D32" s="1">
        <f>33907</f>
        <v>33907</v>
      </c>
      <c r="E32" s="1">
        <f>33.1123046875</f>
        <v>33.1123046875</v>
      </c>
    </row>
    <row r="33" spans="1:5" x14ac:dyDescent="0.25">
      <c r="A33" s="1">
        <f>11035</f>
        <v>11035</v>
      </c>
      <c r="B33" s="1">
        <f>0</f>
        <v>0</v>
      </c>
      <c r="C33" s="1">
        <f>6655</f>
        <v>6655</v>
      </c>
      <c r="D33" s="1">
        <f>34071</f>
        <v>34071</v>
      </c>
      <c r="E33" s="1">
        <f>33.2724609375</f>
        <v>33.2724609375</v>
      </c>
    </row>
    <row r="34" spans="1:5" x14ac:dyDescent="0.25">
      <c r="A34" s="1">
        <f>11288</f>
        <v>11288</v>
      </c>
      <c r="B34" s="1">
        <f>0</f>
        <v>0</v>
      </c>
      <c r="C34" s="1">
        <f>6787</f>
        <v>6787</v>
      </c>
      <c r="D34" s="1">
        <f>34419</f>
        <v>34419</v>
      </c>
      <c r="E34" s="1">
        <f>33.6123046875</f>
        <v>33.6123046875</v>
      </c>
    </row>
    <row r="35" spans="1:5" x14ac:dyDescent="0.25">
      <c r="A35" s="1">
        <f>11529</f>
        <v>11529</v>
      </c>
      <c r="B35" s="1">
        <f>0</f>
        <v>0</v>
      </c>
      <c r="C35" s="1">
        <f>6904</f>
        <v>6904</v>
      </c>
      <c r="D35" s="1">
        <f>34531</f>
        <v>34531</v>
      </c>
      <c r="E35" s="1">
        <f>33.7216796875</f>
        <v>33.7216796875</v>
      </c>
    </row>
    <row r="36" spans="1:5" x14ac:dyDescent="0.25">
      <c r="A36" s="1">
        <f>11799</f>
        <v>11799</v>
      </c>
      <c r="B36" s="1">
        <f>0</f>
        <v>0</v>
      </c>
      <c r="C36" s="1">
        <f>7036</f>
        <v>7036</v>
      </c>
      <c r="D36" s="1">
        <f>34719</f>
        <v>34719</v>
      </c>
      <c r="E36" s="1">
        <f>33.9052734375</f>
        <v>33.9052734375</v>
      </c>
    </row>
    <row r="37" spans="1:5" x14ac:dyDescent="0.25">
      <c r="A37" s="1">
        <f>12036</f>
        <v>12036</v>
      </c>
      <c r="B37" s="1">
        <f>0</f>
        <v>0</v>
      </c>
      <c r="C37" s="1">
        <f>7191</f>
        <v>7191</v>
      </c>
      <c r="D37" s="1">
        <f>35543</f>
        <v>35543</v>
      </c>
      <c r="E37" s="1">
        <f>34.7099609375</f>
        <v>34.7099609375</v>
      </c>
    </row>
    <row r="38" spans="1:5" x14ac:dyDescent="0.25">
      <c r="A38" s="1">
        <f>12312</f>
        <v>12312</v>
      </c>
      <c r="B38" s="1">
        <f>22</f>
        <v>22</v>
      </c>
      <c r="C38" s="1">
        <f>7325</f>
        <v>7325</v>
      </c>
      <c r="D38" s="1">
        <f>36063</f>
        <v>36063</v>
      </c>
      <c r="E38" s="1">
        <f>35.2177734375</f>
        <v>35.2177734375</v>
      </c>
    </row>
    <row r="39" spans="1:5" x14ac:dyDescent="0.25">
      <c r="A39" s="1">
        <f>12548</f>
        <v>12548</v>
      </c>
      <c r="B39" s="1">
        <f t="shared" ref="B39:B49" si="1">0</f>
        <v>0</v>
      </c>
      <c r="C39" s="1">
        <f>7449</f>
        <v>7449</v>
      </c>
      <c r="D39" s="1">
        <f>36306</f>
        <v>36306</v>
      </c>
      <c r="E39" s="1">
        <f>35.455078125</f>
        <v>35.455078125</v>
      </c>
    </row>
    <row r="40" spans="1:5" x14ac:dyDescent="0.25">
      <c r="A40" s="1">
        <f>12791</f>
        <v>12791</v>
      </c>
      <c r="B40" s="1">
        <f t="shared" si="1"/>
        <v>0</v>
      </c>
      <c r="C40" s="1">
        <f>7599</f>
        <v>7599</v>
      </c>
      <c r="D40" s="1">
        <f>36631</f>
        <v>36631</v>
      </c>
      <c r="E40" s="1">
        <f>35.7724609375</f>
        <v>35.7724609375</v>
      </c>
    </row>
    <row r="41" spans="1:5" x14ac:dyDescent="0.25">
      <c r="A41" s="1">
        <f>13032</f>
        <v>13032</v>
      </c>
      <c r="B41" s="1">
        <f t="shared" si="1"/>
        <v>0</v>
      </c>
      <c r="C41" s="1">
        <f>7724</f>
        <v>7724</v>
      </c>
      <c r="D41" s="1">
        <f>36828</f>
        <v>36828</v>
      </c>
      <c r="E41" s="1">
        <f>35.96484375</f>
        <v>35.96484375</v>
      </c>
    </row>
    <row r="42" spans="1:5" x14ac:dyDescent="0.25">
      <c r="A42" s="1">
        <f>13266</f>
        <v>13266</v>
      </c>
      <c r="B42" s="1">
        <f t="shared" si="1"/>
        <v>0</v>
      </c>
      <c r="C42" s="1">
        <f>7836</f>
        <v>7836</v>
      </c>
      <c r="D42" s="1">
        <f>36981</f>
        <v>36981</v>
      </c>
      <c r="E42" s="1">
        <f>36.1142578125</f>
        <v>36.1142578125</v>
      </c>
    </row>
    <row r="43" spans="1:5" x14ac:dyDescent="0.25">
      <c r="A43" s="1">
        <f>13518</f>
        <v>13518</v>
      </c>
      <c r="B43" s="1">
        <f t="shared" si="1"/>
        <v>0</v>
      </c>
      <c r="C43" s="1">
        <f>7978</f>
        <v>7978</v>
      </c>
      <c r="D43" s="1">
        <f>37037</f>
        <v>37037</v>
      </c>
      <c r="E43" s="1">
        <f>36.1689453125</f>
        <v>36.1689453125</v>
      </c>
    </row>
    <row r="44" spans="1:5" x14ac:dyDescent="0.25">
      <c r="A44" s="1">
        <f>13760</f>
        <v>13760</v>
      </c>
      <c r="B44" s="1">
        <f t="shared" si="1"/>
        <v>0</v>
      </c>
      <c r="C44" s="1">
        <f>8084</f>
        <v>8084</v>
      </c>
      <c r="D44" s="1">
        <f>37057</f>
        <v>37057</v>
      </c>
      <c r="E44" s="1">
        <f>36.1884765625</f>
        <v>36.1884765625</v>
      </c>
    </row>
    <row r="45" spans="1:5" x14ac:dyDescent="0.25">
      <c r="A45" s="1">
        <f>13995</f>
        <v>13995</v>
      </c>
      <c r="B45" s="1">
        <f t="shared" si="1"/>
        <v>0</v>
      </c>
      <c r="C45" s="1">
        <f>8188</f>
        <v>8188</v>
      </c>
      <c r="D45" s="1">
        <f>37057</f>
        <v>37057</v>
      </c>
      <c r="E45" s="1">
        <f>36.1884765625</f>
        <v>36.1884765625</v>
      </c>
    </row>
    <row r="46" spans="1:5" x14ac:dyDescent="0.25">
      <c r="A46" s="1">
        <f>14230</f>
        <v>14230</v>
      </c>
      <c r="B46" s="1">
        <f t="shared" si="1"/>
        <v>0</v>
      </c>
      <c r="C46" s="1">
        <f>8330</f>
        <v>8330</v>
      </c>
      <c r="D46" s="1">
        <f>37057</f>
        <v>37057</v>
      </c>
      <c r="E46" s="1">
        <f>36.1884765625</f>
        <v>36.1884765625</v>
      </c>
    </row>
    <row r="47" spans="1:5" x14ac:dyDescent="0.25">
      <c r="A47" s="1">
        <f>14485</f>
        <v>14485</v>
      </c>
      <c r="B47" s="1">
        <f t="shared" si="1"/>
        <v>0</v>
      </c>
      <c r="C47" s="1">
        <f>8514</f>
        <v>8514</v>
      </c>
      <c r="D47" s="1">
        <f>37069</f>
        <v>37069</v>
      </c>
      <c r="E47" s="1">
        <f>36.2001953125</f>
        <v>36.2001953125</v>
      </c>
    </row>
    <row r="48" spans="1:5" x14ac:dyDescent="0.25">
      <c r="A48" s="1">
        <f>14727</f>
        <v>14727</v>
      </c>
      <c r="B48" s="1">
        <f t="shared" si="1"/>
        <v>0</v>
      </c>
      <c r="C48" s="1">
        <f>8628</f>
        <v>8628</v>
      </c>
      <c r="D48" s="1">
        <f>37081</f>
        <v>37081</v>
      </c>
      <c r="E48" s="1">
        <f>36.2119140625</f>
        <v>36.2119140625</v>
      </c>
    </row>
    <row r="49" spans="1:5" x14ac:dyDescent="0.25">
      <c r="A49" s="1">
        <f>14969</f>
        <v>14969</v>
      </c>
      <c r="B49" s="1">
        <f t="shared" si="1"/>
        <v>0</v>
      </c>
      <c r="C49" s="1">
        <f>8748</f>
        <v>8748</v>
      </c>
      <c r="D49" s="1">
        <f>37105</f>
        <v>37105</v>
      </c>
      <c r="E49" s="1">
        <f>36.2353515625</f>
        <v>36.2353515625</v>
      </c>
    </row>
    <row r="50" spans="1:5" x14ac:dyDescent="0.25">
      <c r="A50" s="1">
        <f>15221</f>
        <v>15221</v>
      </c>
      <c r="B50" s="1">
        <f>38</f>
        <v>38</v>
      </c>
      <c r="C50" s="1">
        <f>8856</f>
        <v>8856</v>
      </c>
      <c r="D50" s="1">
        <f>37109</f>
        <v>37109</v>
      </c>
      <c r="E50" s="1">
        <f>36.2392578125</f>
        <v>36.2392578125</v>
      </c>
    </row>
    <row r="51" spans="1:5" x14ac:dyDescent="0.25">
      <c r="A51" s="1">
        <f>15478</f>
        <v>15478</v>
      </c>
      <c r="B51" s="1">
        <f>29</f>
        <v>29</v>
      </c>
      <c r="C51" s="1">
        <f>8965</f>
        <v>8965</v>
      </c>
      <c r="D51" s="1">
        <f>37109</f>
        <v>37109</v>
      </c>
      <c r="E51" s="1">
        <f>36.2392578125</f>
        <v>36.2392578125</v>
      </c>
    </row>
    <row r="52" spans="1:5" x14ac:dyDescent="0.25">
      <c r="A52" s="1">
        <f>15728</f>
        <v>15728</v>
      </c>
      <c r="B52" s="1">
        <f>17</f>
        <v>17</v>
      </c>
      <c r="C52" s="1">
        <f>9082</f>
        <v>9082</v>
      </c>
      <c r="D52" s="1">
        <f>37129</f>
        <v>37129</v>
      </c>
      <c r="E52" s="1">
        <f>36.2587890625</f>
        <v>36.2587890625</v>
      </c>
    </row>
    <row r="53" spans="1:5" x14ac:dyDescent="0.25">
      <c r="A53" s="1">
        <f>15987</f>
        <v>15987</v>
      </c>
      <c r="B53" s="1">
        <f>28</f>
        <v>28</v>
      </c>
      <c r="C53" s="1">
        <f>9199</f>
        <v>9199</v>
      </c>
      <c r="D53" s="1">
        <f>37597</f>
        <v>37597</v>
      </c>
      <c r="E53" s="1">
        <f>36.7158203125</f>
        <v>36.7158203125</v>
      </c>
    </row>
    <row r="54" spans="1:5" x14ac:dyDescent="0.25">
      <c r="A54" s="1">
        <f>16219</f>
        <v>16219</v>
      </c>
      <c r="B54" s="1">
        <f>0</f>
        <v>0</v>
      </c>
      <c r="C54" s="1">
        <f>9336</f>
        <v>9336</v>
      </c>
      <c r="D54" s="1">
        <f>37825</f>
        <v>37825</v>
      </c>
      <c r="E54" s="1">
        <f>36.9384765625</f>
        <v>36.9384765625</v>
      </c>
    </row>
    <row r="55" spans="1:5" x14ac:dyDescent="0.25">
      <c r="A55" s="1">
        <f>16467</f>
        <v>16467</v>
      </c>
      <c r="B55" s="1">
        <f>0</f>
        <v>0</v>
      </c>
      <c r="C55" s="1">
        <f>9449</f>
        <v>9449</v>
      </c>
      <c r="D55" s="1">
        <f>37803</f>
        <v>37803</v>
      </c>
      <c r="E55" s="1">
        <f>36.9169921875</f>
        <v>36.9169921875</v>
      </c>
    </row>
    <row r="56" spans="1:5" x14ac:dyDescent="0.25">
      <c r="A56" s="1">
        <f>16710</f>
        <v>16710</v>
      </c>
      <c r="B56" s="1">
        <f>13</f>
        <v>13</v>
      </c>
      <c r="C56" s="1">
        <f>9603</f>
        <v>9603</v>
      </c>
      <c r="D56" s="1">
        <f>38051</f>
        <v>38051</v>
      </c>
      <c r="E56" s="1">
        <f>37.1591796875</f>
        <v>37.1591796875</v>
      </c>
    </row>
    <row r="57" spans="1:5" x14ac:dyDescent="0.25">
      <c r="A57" s="1">
        <f>16958</f>
        <v>16958</v>
      </c>
      <c r="B57" s="1">
        <f>3</f>
        <v>3</v>
      </c>
      <c r="C57" s="1">
        <f>9713</f>
        <v>9713</v>
      </c>
      <c r="D57" s="1">
        <f>37951</f>
        <v>37951</v>
      </c>
      <c r="E57" s="1">
        <f>37.0615234375</f>
        <v>37.0615234375</v>
      </c>
    </row>
    <row r="58" spans="1:5" x14ac:dyDescent="0.25">
      <c r="A58" s="1">
        <f>17197</f>
        <v>17197</v>
      </c>
      <c r="B58" s="1">
        <f>0</f>
        <v>0</v>
      </c>
      <c r="C58" s="1">
        <f>9820</f>
        <v>9820</v>
      </c>
      <c r="D58" s="1">
        <f>37951</f>
        <v>37951</v>
      </c>
      <c r="E58" s="1">
        <f>37.0615234375</f>
        <v>37.0615234375</v>
      </c>
    </row>
    <row r="59" spans="1:5" x14ac:dyDescent="0.25">
      <c r="A59" s="1">
        <f>17453</f>
        <v>17453</v>
      </c>
      <c r="B59" s="1">
        <f>0</f>
        <v>0</v>
      </c>
      <c r="C59" s="1">
        <f>9925</f>
        <v>9925</v>
      </c>
      <c r="D59" s="1">
        <f>37951</f>
        <v>37951</v>
      </c>
      <c r="E59" s="1">
        <f>37.0615234375</f>
        <v>37.0615234375</v>
      </c>
    </row>
    <row r="60" spans="1:5" x14ac:dyDescent="0.25">
      <c r="A60" s="1">
        <f>17699</f>
        <v>17699</v>
      </c>
      <c r="B60" s="1">
        <f>0</f>
        <v>0</v>
      </c>
      <c r="C60" s="1">
        <f>10036</f>
        <v>10036</v>
      </c>
      <c r="D60" s="1">
        <f>37951</f>
        <v>37951</v>
      </c>
      <c r="E60" s="1">
        <f>37.0615234375</f>
        <v>37.0615234375</v>
      </c>
    </row>
    <row r="61" spans="1:5" x14ac:dyDescent="0.25">
      <c r="A61" s="1">
        <f>17942</f>
        <v>17942</v>
      </c>
      <c r="B61" s="1">
        <f>0</f>
        <v>0</v>
      </c>
      <c r="C61" s="1">
        <f>10156</f>
        <v>10156</v>
      </c>
      <c r="D61" s="1">
        <f>37951</f>
        <v>37951</v>
      </c>
      <c r="E61" s="1">
        <f>37.0615234375</f>
        <v>37.0615234375</v>
      </c>
    </row>
    <row r="62" spans="1:5" x14ac:dyDescent="0.25">
      <c r="A62" s="1">
        <f>18199</f>
        <v>18199</v>
      </c>
      <c r="B62" s="1">
        <f>35</f>
        <v>35</v>
      </c>
      <c r="C62" s="1">
        <f>10301</f>
        <v>10301</v>
      </c>
      <c r="D62" s="1">
        <f t="shared" ref="D62:D77" si="2">37955</f>
        <v>37955</v>
      </c>
      <c r="E62" s="1">
        <f t="shared" ref="E62:E77" si="3">37.0654296875</f>
        <v>37.0654296875</v>
      </c>
    </row>
    <row r="63" spans="1:5" x14ac:dyDescent="0.25">
      <c r="A63" s="1">
        <f>18463</f>
        <v>18463</v>
      </c>
      <c r="B63" s="1">
        <f>37</f>
        <v>37</v>
      </c>
      <c r="C63" s="1">
        <f>10407</f>
        <v>10407</v>
      </c>
      <c r="D63" s="1">
        <f t="shared" si="2"/>
        <v>37955</v>
      </c>
      <c r="E63" s="1">
        <f t="shared" si="3"/>
        <v>37.0654296875</v>
      </c>
    </row>
    <row r="64" spans="1:5" x14ac:dyDescent="0.25">
      <c r="A64" s="1">
        <f>18724</f>
        <v>18724</v>
      </c>
      <c r="B64" s="1">
        <f>26</f>
        <v>26</v>
      </c>
      <c r="C64" s="1">
        <f>10514</f>
        <v>10514</v>
      </c>
      <c r="D64" s="1">
        <f t="shared" si="2"/>
        <v>37955</v>
      </c>
      <c r="E64" s="1">
        <f t="shared" si="3"/>
        <v>37.0654296875</v>
      </c>
    </row>
    <row r="65" spans="1:5" x14ac:dyDescent="0.25">
      <c r="A65" s="1">
        <f>18960</f>
        <v>18960</v>
      </c>
      <c r="B65" s="1">
        <f>0</f>
        <v>0</v>
      </c>
      <c r="C65" s="1">
        <f>10625</f>
        <v>10625</v>
      </c>
      <c r="D65" s="1">
        <f t="shared" si="2"/>
        <v>37955</v>
      </c>
      <c r="E65" s="1">
        <f t="shared" si="3"/>
        <v>37.0654296875</v>
      </c>
    </row>
    <row r="66" spans="1:5" x14ac:dyDescent="0.25">
      <c r="A66" s="1">
        <f>19195</f>
        <v>19195</v>
      </c>
      <c r="B66" s="1">
        <f>0</f>
        <v>0</v>
      </c>
      <c r="C66" s="1">
        <f>10736</f>
        <v>10736</v>
      </c>
      <c r="D66" s="1">
        <f t="shared" si="2"/>
        <v>37955</v>
      </c>
      <c r="E66" s="1">
        <f t="shared" si="3"/>
        <v>37.0654296875</v>
      </c>
    </row>
    <row r="67" spans="1:5" x14ac:dyDescent="0.25">
      <c r="A67" s="1">
        <f>19438</f>
        <v>19438</v>
      </c>
      <c r="B67" s="1">
        <f>4</f>
        <v>4</v>
      </c>
      <c r="C67" s="1">
        <f>10850</f>
        <v>10850</v>
      </c>
      <c r="D67" s="1">
        <f t="shared" si="2"/>
        <v>37955</v>
      </c>
      <c r="E67" s="1">
        <f t="shared" si="3"/>
        <v>37.0654296875</v>
      </c>
    </row>
    <row r="68" spans="1:5" x14ac:dyDescent="0.25">
      <c r="A68" s="1">
        <f>19687</f>
        <v>19687</v>
      </c>
      <c r="B68" s="1">
        <f>0</f>
        <v>0</v>
      </c>
      <c r="C68" s="1">
        <f>10964</f>
        <v>10964</v>
      </c>
      <c r="D68" s="1">
        <f t="shared" si="2"/>
        <v>37955</v>
      </c>
      <c r="E68" s="1">
        <f t="shared" si="3"/>
        <v>37.0654296875</v>
      </c>
    </row>
    <row r="69" spans="1:5" x14ac:dyDescent="0.25">
      <c r="A69" s="1">
        <f>19940</f>
        <v>19940</v>
      </c>
      <c r="B69" s="1">
        <f>0</f>
        <v>0</v>
      </c>
      <c r="C69" s="1">
        <f>11078</f>
        <v>11078</v>
      </c>
      <c r="D69" s="1">
        <f t="shared" si="2"/>
        <v>37955</v>
      </c>
      <c r="E69" s="1">
        <f t="shared" si="3"/>
        <v>37.0654296875</v>
      </c>
    </row>
    <row r="70" spans="1:5" x14ac:dyDescent="0.25">
      <c r="A70" s="1">
        <f>20179</f>
        <v>20179</v>
      </c>
      <c r="B70" s="1">
        <f>0</f>
        <v>0</v>
      </c>
      <c r="C70" s="1">
        <f>11184</f>
        <v>11184</v>
      </c>
      <c r="D70" s="1">
        <f t="shared" si="2"/>
        <v>37955</v>
      </c>
      <c r="E70" s="1">
        <f t="shared" si="3"/>
        <v>37.0654296875</v>
      </c>
    </row>
    <row r="71" spans="1:5" x14ac:dyDescent="0.25">
      <c r="A71" s="1">
        <f>20423</f>
        <v>20423</v>
      </c>
      <c r="B71" s="1">
        <f>0</f>
        <v>0</v>
      </c>
      <c r="C71" s="1">
        <f>11293</f>
        <v>11293</v>
      </c>
      <c r="D71" s="1">
        <f t="shared" si="2"/>
        <v>37955</v>
      </c>
      <c r="E71" s="1">
        <f t="shared" si="3"/>
        <v>37.0654296875</v>
      </c>
    </row>
    <row r="72" spans="1:5" x14ac:dyDescent="0.25">
      <c r="A72" s="1">
        <f>20676</f>
        <v>20676</v>
      </c>
      <c r="B72" s="1">
        <f>0</f>
        <v>0</v>
      </c>
      <c r="C72" s="1">
        <f>11401</f>
        <v>11401</v>
      </c>
      <c r="D72" s="1">
        <f t="shared" si="2"/>
        <v>37955</v>
      </c>
      <c r="E72" s="1">
        <f t="shared" si="3"/>
        <v>37.0654296875</v>
      </c>
    </row>
    <row r="73" spans="1:5" x14ac:dyDescent="0.25">
      <c r="A73" s="1">
        <f>20924</f>
        <v>20924</v>
      </c>
      <c r="B73" s="1">
        <f>0</f>
        <v>0</v>
      </c>
      <c r="C73" s="1">
        <f>11509</f>
        <v>11509</v>
      </c>
      <c r="D73" s="1">
        <f t="shared" si="2"/>
        <v>37955</v>
      </c>
      <c r="E73" s="1">
        <f t="shared" si="3"/>
        <v>37.0654296875</v>
      </c>
    </row>
    <row r="74" spans="1:5" x14ac:dyDescent="0.25">
      <c r="A74" s="1">
        <f>21193</f>
        <v>21193</v>
      </c>
      <c r="B74" s="1">
        <f>36</f>
        <v>36</v>
      </c>
      <c r="C74" s="1">
        <f>11617</f>
        <v>11617</v>
      </c>
      <c r="D74" s="1">
        <f t="shared" si="2"/>
        <v>37955</v>
      </c>
      <c r="E74" s="1">
        <f t="shared" si="3"/>
        <v>37.0654296875</v>
      </c>
    </row>
    <row r="75" spans="1:5" x14ac:dyDescent="0.25">
      <c r="A75" s="1">
        <f>21445</f>
        <v>21445</v>
      </c>
      <c r="B75" s="1">
        <f>11</f>
        <v>11</v>
      </c>
      <c r="C75" s="1">
        <f>11778</f>
        <v>11778</v>
      </c>
      <c r="D75" s="1">
        <f t="shared" si="2"/>
        <v>37955</v>
      </c>
      <c r="E75" s="1">
        <f t="shared" si="3"/>
        <v>37.0654296875</v>
      </c>
    </row>
    <row r="76" spans="1:5" x14ac:dyDescent="0.25">
      <c r="A76" s="1">
        <f>21684</f>
        <v>21684</v>
      </c>
      <c r="B76" s="1">
        <f>0</f>
        <v>0</v>
      </c>
      <c r="C76" s="1">
        <f>11889</f>
        <v>11889</v>
      </c>
      <c r="D76" s="1">
        <f t="shared" si="2"/>
        <v>37955</v>
      </c>
      <c r="E76" s="1">
        <f t="shared" si="3"/>
        <v>37.0654296875</v>
      </c>
    </row>
    <row r="77" spans="1:5" x14ac:dyDescent="0.25">
      <c r="A77" s="1">
        <f>21916</f>
        <v>21916</v>
      </c>
      <c r="B77" s="1">
        <f>0</f>
        <v>0</v>
      </c>
      <c r="C77" s="1">
        <f>11993</f>
        <v>11993</v>
      </c>
      <c r="D77" s="1">
        <f t="shared" si="2"/>
        <v>37955</v>
      </c>
      <c r="E77" s="1">
        <f t="shared" si="3"/>
        <v>37.0654296875</v>
      </c>
    </row>
    <row r="78" spans="1:5" x14ac:dyDescent="0.25">
      <c r="A78" s="1">
        <f>22154</f>
        <v>22154</v>
      </c>
      <c r="B78" s="1">
        <f>0</f>
        <v>0</v>
      </c>
      <c r="C78" s="1">
        <f>12112</f>
        <v>12112</v>
      </c>
      <c r="D78" s="1">
        <f>37963</f>
        <v>37963</v>
      </c>
      <c r="E78" s="1">
        <f>37.0732421875</f>
        <v>37.0732421875</v>
      </c>
    </row>
    <row r="79" spans="1:5" x14ac:dyDescent="0.25">
      <c r="A79" s="1">
        <f>22415</f>
        <v>22415</v>
      </c>
      <c r="B79" s="1">
        <f>13</f>
        <v>13</v>
      </c>
      <c r="C79" s="1">
        <f>12249</f>
        <v>12249</v>
      </c>
      <c r="D79" s="1">
        <f>37991</f>
        <v>37991</v>
      </c>
      <c r="E79" s="1">
        <f>37.1005859375</f>
        <v>37.1005859375</v>
      </c>
    </row>
    <row r="80" spans="1:5" x14ac:dyDescent="0.25">
      <c r="A80" s="1">
        <f>22664</f>
        <v>22664</v>
      </c>
      <c r="B80" s="1">
        <f>0</f>
        <v>0</v>
      </c>
      <c r="C80" s="1">
        <f>12368</f>
        <v>12368</v>
      </c>
      <c r="D80" s="1">
        <f>38011</f>
        <v>38011</v>
      </c>
      <c r="E80" s="1">
        <f>37.1201171875</f>
        <v>37.1201171875</v>
      </c>
    </row>
    <row r="81" spans="1:5" x14ac:dyDescent="0.25">
      <c r="A81" s="1">
        <f>22909</f>
        <v>22909</v>
      </c>
      <c r="B81" s="1">
        <f>0</f>
        <v>0</v>
      </c>
      <c r="C81" s="1">
        <f>12475</f>
        <v>12475</v>
      </c>
      <c r="D81" s="1">
        <f t="shared" ref="D81:D103" si="4">38023</f>
        <v>38023</v>
      </c>
      <c r="E81" s="1">
        <f t="shared" ref="E81:E103" si="5">37.1318359375</f>
        <v>37.1318359375</v>
      </c>
    </row>
    <row r="82" spans="1:5" x14ac:dyDescent="0.25">
      <c r="A82" s="1">
        <f>23149</f>
        <v>23149</v>
      </c>
      <c r="B82" s="1">
        <f>0</f>
        <v>0</v>
      </c>
      <c r="C82" s="1">
        <f>12583</f>
        <v>12583</v>
      </c>
      <c r="D82" s="1">
        <f t="shared" si="4"/>
        <v>38023</v>
      </c>
      <c r="E82" s="1">
        <f t="shared" si="5"/>
        <v>37.1318359375</v>
      </c>
    </row>
    <row r="83" spans="1:5" x14ac:dyDescent="0.25">
      <c r="A83" s="1">
        <f>23392</f>
        <v>23392</v>
      </c>
      <c r="B83" s="1">
        <f>0</f>
        <v>0</v>
      </c>
      <c r="C83" s="1">
        <f>12687</f>
        <v>12687</v>
      </c>
      <c r="D83" s="1">
        <f t="shared" si="4"/>
        <v>38023</v>
      </c>
      <c r="E83" s="1">
        <f t="shared" si="5"/>
        <v>37.1318359375</v>
      </c>
    </row>
    <row r="84" spans="1:5" x14ac:dyDescent="0.25">
      <c r="A84" s="1">
        <f>23640</f>
        <v>23640</v>
      </c>
      <c r="B84" s="1">
        <f>0</f>
        <v>0</v>
      </c>
      <c r="C84" s="1">
        <f>12793</f>
        <v>12793</v>
      </c>
      <c r="D84" s="1">
        <f t="shared" si="4"/>
        <v>38023</v>
      </c>
      <c r="E84" s="1">
        <f t="shared" si="5"/>
        <v>37.1318359375</v>
      </c>
    </row>
    <row r="85" spans="1:5" x14ac:dyDescent="0.25">
      <c r="A85" s="1">
        <f>23902</f>
        <v>23902</v>
      </c>
      <c r="B85" s="1">
        <f>4</f>
        <v>4</v>
      </c>
      <c r="C85" s="1">
        <f>12910</f>
        <v>12910</v>
      </c>
      <c r="D85" s="1">
        <f t="shared" si="4"/>
        <v>38023</v>
      </c>
      <c r="E85" s="1">
        <f t="shared" si="5"/>
        <v>37.1318359375</v>
      </c>
    </row>
    <row r="86" spans="1:5" x14ac:dyDescent="0.25">
      <c r="A86" s="1">
        <f>24167</f>
        <v>24167</v>
      </c>
      <c r="B86" s="1">
        <f>23</f>
        <v>23</v>
      </c>
      <c r="C86" s="1">
        <f>13020</f>
        <v>13020</v>
      </c>
      <c r="D86" s="1">
        <f t="shared" si="4"/>
        <v>38023</v>
      </c>
      <c r="E86" s="1">
        <f t="shared" si="5"/>
        <v>37.1318359375</v>
      </c>
    </row>
    <row r="87" spans="1:5" x14ac:dyDescent="0.25">
      <c r="A87" s="1">
        <f>24419</f>
        <v>24419</v>
      </c>
      <c r="B87" s="1">
        <f>26</f>
        <v>26</v>
      </c>
      <c r="C87" s="1">
        <f>13127</f>
        <v>13127</v>
      </c>
      <c r="D87" s="1">
        <f t="shared" si="4"/>
        <v>38023</v>
      </c>
      <c r="E87" s="1">
        <f t="shared" si="5"/>
        <v>37.1318359375</v>
      </c>
    </row>
    <row r="88" spans="1:5" x14ac:dyDescent="0.25">
      <c r="A88" s="1">
        <f>24658</f>
        <v>24658</v>
      </c>
      <c r="B88" s="1">
        <f>0</f>
        <v>0</v>
      </c>
      <c r="C88" s="1">
        <f>13235</f>
        <v>13235</v>
      </c>
      <c r="D88" s="1">
        <f t="shared" si="4"/>
        <v>38023</v>
      </c>
      <c r="E88" s="1">
        <f t="shared" si="5"/>
        <v>37.1318359375</v>
      </c>
    </row>
    <row r="89" spans="1:5" x14ac:dyDescent="0.25">
      <c r="A89" s="1">
        <f>24898</f>
        <v>24898</v>
      </c>
      <c r="B89" s="1">
        <f>0</f>
        <v>0</v>
      </c>
      <c r="C89" s="1">
        <f>13356</f>
        <v>13356</v>
      </c>
      <c r="D89" s="1">
        <f t="shared" si="4"/>
        <v>38023</v>
      </c>
      <c r="E89" s="1">
        <f t="shared" si="5"/>
        <v>37.1318359375</v>
      </c>
    </row>
    <row r="90" spans="1:5" x14ac:dyDescent="0.25">
      <c r="A90" s="1">
        <f>25137</f>
        <v>25137</v>
      </c>
      <c r="B90" s="1">
        <f>13</f>
        <v>13</v>
      </c>
      <c r="C90" s="1">
        <f>13466</f>
        <v>13466</v>
      </c>
      <c r="D90" s="1">
        <f t="shared" si="4"/>
        <v>38023</v>
      </c>
      <c r="E90" s="1">
        <f t="shared" si="5"/>
        <v>37.1318359375</v>
      </c>
    </row>
    <row r="91" spans="1:5" x14ac:dyDescent="0.25">
      <c r="A91" s="1">
        <f>25394</f>
        <v>25394</v>
      </c>
      <c r="B91" s="1">
        <f>8</f>
        <v>8</v>
      </c>
      <c r="C91" s="1">
        <f>13575</f>
        <v>13575</v>
      </c>
      <c r="D91" s="1">
        <f t="shared" si="4"/>
        <v>38023</v>
      </c>
      <c r="E91" s="1">
        <f t="shared" si="5"/>
        <v>37.1318359375</v>
      </c>
    </row>
    <row r="92" spans="1:5" x14ac:dyDescent="0.25">
      <c r="A92" s="1">
        <f>25638</f>
        <v>25638</v>
      </c>
      <c r="B92" s="1">
        <f t="shared" ref="B92:B99" si="6">0</f>
        <v>0</v>
      </c>
      <c r="C92" s="1">
        <f>13683</f>
        <v>13683</v>
      </c>
      <c r="D92" s="1">
        <f t="shared" si="4"/>
        <v>38023</v>
      </c>
      <c r="E92" s="1">
        <f t="shared" si="5"/>
        <v>37.1318359375</v>
      </c>
    </row>
    <row r="93" spans="1:5" x14ac:dyDescent="0.25">
      <c r="A93" s="1">
        <f>25873</f>
        <v>25873</v>
      </c>
      <c r="B93" s="1">
        <f t="shared" si="6"/>
        <v>0</v>
      </c>
      <c r="C93" s="1">
        <f>13795</f>
        <v>13795</v>
      </c>
      <c r="D93" s="1">
        <f t="shared" si="4"/>
        <v>38023</v>
      </c>
      <c r="E93" s="1">
        <f t="shared" si="5"/>
        <v>37.1318359375</v>
      </c>
    </row>
    <row r="94" spans="1:5" x14ac:dyDescent="0.25">
      <c r="A94" s="1">
        <f>26106</f>
        <v>26106</v>
      </c>
      <c r="B94" s="1">
        <f t="shared" si="6"/>
        <v>0</v>
      </c>
      <c r="C94" s="1">
        <f>13902</f>
        <v>13902</v>
      </c>
      <c r="D94" s="1">
        <f t="shared" si="4"/>
        <v>38023</v>
      </c>
      <c r="E94" s="1">
        <f t="shared" si="5"/>
        <v>37.1318359375</v>
      </c>
    </row>
    <row r="95" spans="1:5" x14ac:dyDescent="0.25">
      <c r="A95" s="1">
        <f>26358</f>
        <v>26358</v>
      </c>
      <c r="B95" s="1">
        <f t="shared" si="6"/>
        <v>0</v>
      </c>
      <c r="C95" s="1">
        <f>14009</f>
        <v>14009</v>
      </c>
      <c r="D95" s="1">
        <f t="shared" si="4"/>
        <v>38023</v>
      </c>
      <c r="E95" s="1">
        <f t="shared" si="5"/>
        <v>37.1318359375</v>
      </c>
    </row>
    <row r="96" spans="1:5" x14ac:dyDescent="0.25">
      <c r="A96" s="1">
        <f>26595</f>
        <v>26595</v>
      </c>
      <c r="B96" s="1">
        <f t="shared" si="6"/>
        <v>0</v>
      </c>
      <c r="C96" s="1">
        <f>14113</f>
        <v>14113</v>
      </c>
      <c r="D96" s="1">
        <f t="shared" si="4"/>
        <v>38023</v>
      </c>
      <c r="E96" s="1">
        <f t="shared" si="5"/>
        <v>37.1318359375</v>
      </c>
    </row>
    <row r="97" spans="1:5" x14ac:dyDescent="0.25">
      <c r="A97" s="1">
        <f>26853</f>
        <v>26853</v>
      </c>
      <c r="B97" s="1">
        <f t="shared" si="6"/>
        <v>0</v>
      </c>
      <c r="C97" s="1">
        <f>14217</f>
        <v>14217</v>
      </c>
      <c r="D97" s="1">
        <f t="shared" si="4"/>
        <v>38023</v>
      </c>
      <c r="E97" s="1">
        <f t="shared" si="5"/>
        <v>37.1318359375</v>
      </c>
    </row>
    <row r="98" spans="1:5" x14ac:dyDescent="0.25">
      <c r="A98" s="1">
        <f>27100</f>
        <v>27100</v>
      </c>
      <c r="B98" s="1">
        <f t="shared" si="6"/>
        <v>0</v>
      </c>
      <c r="C98" s="1">
        <f>14327</f>
        <v>14327</v>
      </c>
      <c r="D98" s="1">
        <f t="shared" si="4"/>
        <v>38023</v>
      </c>
      <c r="E98" s="1">
        <f t="shared" si="5"/>
        <v>37.1318359375</v>
      </c>
    </row>
    <row r="99" spans="1:5" x14ac:dyDescent="0.25">
      <c r="A99" s="1">
        <f>27342</f>
        <v>27342</v>
      </c>
      <c r="B99" s="1">
        <f t="shared" si="6"/>
        <v>0</v>
      </c>
      <c r="C99" s="1">
        <f>14433</f>
        <v>14433</v>
      </c>
      <c r="D99" s="1">
        <f t="shared" si="4"/>
        <v>38023</v>
      </c>
      <c r="E99" s="1">
        <f t="shared" si="5"/>
        <v>37.1318359375</v>
      </c>
    </row>
    <row r="100" spans="1:5" x14ac:dyDescent="0.25">
      <c r="A100" s="1">
        <f>27590</f>
        <v>27590</v>
      </c>
      <c r="B100" s="1">
        <f>26</f>
        <v>26</v>
      </c>
      <c r="C100" s="1">
        <f>14544</f>
        <v>14544</v>
      </c>
      <c r="D100" s="1">
        <f t="shared" si="4"/>
        <v>38023</v>
      </c>
      <c r="E100" s="1">
        <f t="shared" si="5"/>
        <v>37.1318359375</v>
      </c>
    </row>
    <row r="101" spans="1:5" x14ac:dyDescent="0.25">
      <c r="A101" s="1">
        <f>27832</f>
        <v>27832</v>
      </c>
      <c r="B101" s="1">
        <f>6</f>
        <v>6</v>
      </c>
      <c r="C101" s="1">
        <f>14652</f>
        <v>14652</v>
      </c>
      <c r="D101" s="1">
        <f t="shared" si="4"/>
        <v>38023</v>
      </c>
      <c r="E101" s="1">
        <f t="shared" si="5"/>
        <v>37.1318359375</v>
      </c>
    </row>
    <row r="102" spans="1:5" x14ac:dyDescent="0.25">
      <c r="A102" s="1">
        <f>28074</f>
        <v>28074</v>
      </c>
      <c r="B102" s="1">
        <f t="shared" ref="B102:B109" si="7">0</f>
        <v>0</v>
      </c>
      <c r="C102" s="1">
        <f>14767</f>
        <v>14767</v>
      </c>
      <c r="D102" s="1">
        <f t="shared" si="4"/>
        <v>38023</v>
      </c>
      <c r="E102" s="1">
        <f t="shared" si="5"/>
        <v>37.1318359375</v>
      </c>
    </row>
    <row r="103" spans="1:5" x14ac:dyDescent="0.25">
      <c r="A103" s="1">
        <f>28315</f>
        <v>28315</v>
      </c>
      <c r="B103" s="1">
        <f t="shared" si="7"/>
        <v>0</v>
      </c>
      <c r="C103" s="1">
        <f>14872</f>
        <v>14872</v>
      </c>
      <c r="D103" s="1">
        <f t="shared" si="4"/>
        <v>38023</v>
      </c>
      <c r="E103" s="1">
        <f t="shared" si="5"/>
        <v>37.1318359375</v>
      </c>
    </row>
    <row r="104" spans="1:5" x14ac:dyDescent="0.25">
      <c r="A104" s="1">
        <f>28560</f>
        <v>28560</v>
      </c>
      <c r="B104" s="1">
        <f t="shared" si="7"/>
        <v>0</v>
      </c>
      <c r="C104" s="1">
        <f>14983</f>
        <v>14983</v>
      </c>
      <c r="D104" s="1">
        <f>38027</f>
        <v>38027</v>
      </c>
      <c r="E104" s="1">
        <f>37.1357421875</f>
        <v>37.1357421875</v>
      </c>
    </row>
    <row r="105" spans="1:5" x14ac:dyDescent="0.25">
      <c r="A105" s="1">
        <f>28818</f>
        <v>28818</v>
      </c>
      <c r="B105" s="1">
        <f t="shared" si="7"/>
        <v>0</v>
      </c>
      <c r="C105" s="1">
        <f>15154</f>
        <v>15154</v>
      </c>
      <c r="D105" s="1">
        <f>38383</f>
        <v>38383</v>
      </c>
      <c r="E105" s="1">
        <f>37.4833984375</f>
        <v>37.4833984375</v>
      </c>
    </row>
    <row r="106" spans="1:5" x14ac:dyDescent="0.25">
      <c r="A106" s="1">
        <f>29061</f>
        <v>29061</v>
      </c>
      <c r="B106" s="1">
        <f t="shared" si="7"/>
        <v>0</v>
      </c>
      <c r="C106" s="1">
        <f>15267</f>
        <v>15267</v>
      </c>
      <c r="D106" s="1">
        <f>39007</f>
        <v>39007</v>
      </c>
      <c r="E106" s="1">
        <f>38.0927734375</f>
        <v>38.0927734375</v>
      </c>
    </row>
    <row r="107" spans="1:5" x14ac:dyDescent="0.25">
      <c r="A107" s="1">
        <f>29304</f>
        <v>29304</v>
      </c>
      <c r="B107" s="1">
        <f t="shared" si="7"/>
        <v>0</v>
      </c>
      <c r="C107" s="1">
        <f>15374</f>
        <v>15374</v>
      </c>
      <c r="D107" s="1">
        <f>39659</f>
        <v>39659</v>
      </c>
      <c r="E107" s="1">
        <f>38.7294921875</f>
        <v>38.7294921875</v>
      </c>
    </row>
    <row r="108" spans="1:5" x14ac:dyDescent="0.25">
      <c r="A108" s="1">
        <f>29545</f>
        <v>29545</v>
      </c>
      <c r="B108" s="1">
        <f t="shared" si="7"/>
        <v>0</v>
      </c>
      <c r="C108" s="1">
        <f>15493</f>
        <v>15493</v>
      </c>
      <c r="D108" s="1">
        <f>40255</f>
        <v>40255</v>
      </c>
      <c r="E108" s="1">
        <f>39.3115234375</f>
        <v>39.3115234375</v>
      </c>
    </row>
    <row r="109" spans="1:5" x14ac:dyDescent="0.25">
      <c r="A109" s="1">
        <f>29783</f>
        <v>29783</v>
      </c>
      <c r="B109" s="1">
        <f t="shared" si="7"/>
        <v>0</v>
      </c>
      <c r="C109" s="1">
        <f>15638</f>
        <v>15638</v>
      </c>
      <c r="D109" s="1">
        <f>40235</f>
        <v>40235</v>
      </c>
      <c r="E109" s="1">
        <f>39.2919921875</f>
        <v>39.2919921875</v>
      </c>
    </row>
    <row r="110" spans="1:5" x14ac:dyDescent="0.25">
      <c r="A110" s="1">
        <f>30043</f>
        <v>30043</v>
      </c>
      <c r="B110" s="1">
        <f>28</f>
        <v>28</v>
      </c>
      <c r="C110" s="1">
        <f>15756</f>
        <v>15756</v>
      </c>
      <c r="D110" s="1">
        <f>40263</f>
        <v>40263</v>
      </c>
      <c r="E110" s="1">
        <f>39.3193359375</f>
        <v>39.3193359375</v>
      </c>
    </row>
    <row r="111" spans="1:5" x14ac:dyDescent="0.25">
      <c r="A111" s="1">
        <f>30312</f>
        <v>30312</v>
      </c>
      <c r="B111" s="1">
        <f>15</f>
        <v>15</v>
      </c>
      <c r="C111" s="1">
        <f>15940</f>
        <v>15940</v>
      </c>
      <c r="D111" s="1">
        <f>41263</f>
        <v>41263</v>
      </c>
      <c r="E111" s="1">
        <f>40.2958984375</f>
        <v>40.2958984375</v>
      </c>
    </row>
    <row r="112" spans="1:5" x14ac:dyDescent="0.25">
      <c r="A112" s="1">
        <f>30564</f>
        <v>30564</v>
      </c>
      <c r="B112" s="1">
        <f t="shared" ref="B112:B119" si="8">0</f>
        <v>0</v>
      </c>
      <c r="C112" s="1">
        <f>16048</f>
        <v>16048</v>
      </c>
      <c r="D112" s="1">
        <f>40331</f>
        <v>40331</v>
      </c>
      <c r="E112" s="1">
        <f>39.3857421875</f>
        <v>39.3857421875</v>
      </c>
    </row>
    <row r="113" spans="1:5" x14ac:dyDescent="0.25">
      <c r="A113" s="1">
        <f>30802</f>
        <v>30802</v>
      </c>
      <c r="B113" s="1">
        <f t="shared" si="8"/>
        <v>0</v>
      </c>
      <c r="C113" s="1">
        <f>16152</f>
        <v>16152</v>
      </c>
      <c r="D113" s="1">
        <f>40331</f>
        <v>40331</v>
      </c>
      <c r="E113" s="1">
        <f>39.3857421875</f>
        <v>39.3857421875</v>
      </c>
    </row>
    <row r="114" spans="1:5" x14ac:dyDescent="0.25">
      <c r="A114" s="1">
        <f>31035</f>
        <v>31035</v>
      </c>
      <c r="B114" s="1">
        <f t="shared" si="8"/>
        <v>0</v>
      </c>
      <c r="C114" s="1">
        <f>16261</f>
        <v>16261</v>
      </c>
      <c r="D114" s="1">
        <f>40331</f>
        <v>40331</v>
      </c>
      <c r="E114" s="1">
        <f>39.3857421875</f>
        <v>39.3857421875</v>
      </c>
    </row>
    <row r="115" spans="1:5" x14ac:dyDescent="0.25">
      <c r="A115" s="1">
        <f>31277</f>
        <v>31277</v>
      </c>
      <c r="B115" s="1">
        <f t="shared" si="8"/>
        <v>0</v>
      </c>
      <c r="C115" s="1">
        <f>16373</f>
        <v>16373</v>
      </c>
      <c r="D115" s="1">
        <f>40331</f>
        <v>40331</v>
      </c>
      <c r="E115" s="1">
        <f>39.3857421875</f>
        <v>39.3857421875</v>
      </c>
    </row>
    <row r="116" spans="1:5" x14ac:dyDescent="0.25">
      <c r="A116" s="1">
        <f>31532</f>
        <v>31532</v>
      </c>
      <c r="B116" s="1">
        <f t="shared" si="8"/>
        <v>0</v>
      </c>
      <c r="C116" s="1">
        <f>16488</f>
        <v>16488</v>
      </c>
      <c r="D116" s="1">
        <f>40331</f>
        <v>40331</v>
      </c>
      <c r="E116" s="1">
        <f>39.3857421875</f>
        <v>39.3857421875</v>
      </c>
    </row>
    <row r="117" spans="1:5" x14ac:dyDescent="0.25">
      <c r="A117" s="1">
        <f>31777</f>
        <v>31777</v>
      </c>
      <c r="B117" s="1">
        <f t="shared" si="8"/>
        <v>0</v>
      </c>
      <c r="C117" s="1">
        <f>16596</f>
        <v>16596</v>
      </c>
      <c r="D117" s="1">
        <f>40339</f>
        <v>40339</v>
      </c>
      <c r="E117" s="1">
        <f>39.3935546875</f>
        <v>39.3935546875</v>
      </c>
    </row>
    <row r="118" spans="1:5" x14ac:dyDescent="0.25">
      <c r="A118" s="1">
        <f>32031</f>
        <v>32031</v>
      </c>
      <c r="B118" s="1">
        <f t="shared" si="8"/>
        <v>0</v>
      </c>
      <c r="C118" s="1">
        <f>16720</f>
        <v>16720</v>
      </c>
      <c r="D118" s="1">
        <f>40351</f>
        <v>40351</v>
      </c>
      <c r="E118" s="1">
        <f>39.4052734375</f>
        <v>39.4052734375</v>
      </c>
    </row>
    <row r="119" spans="1:5" x14ac:dyDescent="0.25">
      <c r="A119" s="1">
        <f>32276</f>
        <v>32276</v>
      </c>
      <c r="B119" s="1">
        <f t="shared" si="8"/>
        <v>0</v>
      </c>
      <c r="C119" s="1">
        <f>16864</f>
        <v>16864</v>
      </c>
      <c r="D119" s="1">
        <f>40371</f>
        <v>40371</v>
      </c>
      <c r="E119" s="1">
        <f>39.4248046875</f>
        <v>39.4248046875</v>
      </c>
    </row>
    <row r="120" spans="1:5" x14ac:dyDescent="0.25">
      <c r="A120" s="1">
        <f>32524</f>
        <v>32524</v>
      </c>
      <c r="B120" s="1">
        <f>23</f>
        <v>23</v>
      </c>
      <c r="C120" s="1">
        <f>16969</f>
        <v>16969</v>
      </c>
      <c r="D120" s="1">
        <f t="shared" ref="D120:D130" si="9">40375</f>
        <v>40375</v>
      </c>
      <c r="E120" s="1">
        <f t="shared" ref="E120:E130" si="10">39.4287109375</f>
        <v>39.4287109375</v>
      </c>
    </row>
    <row r="121" spans="1:5" x14ac:dyDescent="0.25">
      <c r="A121" s="1">
        <f>32767</f>
        <v>32767</v>
      </c>
      <c r="B121" s="1">
        <f>14</f>
        <v>14</v>
      </c>
      <c r="C121" s="1">
        <f>17073</f>
        <v>17073</v>
      </c>
      <c r="D121" s="1">
        <f t="shared" si="9"/>
        <v>40375</v>
      </c>
      <c r="E121" s="1">
        <f t="shared" si="10"/>
        <v>39.4287109375</v>
      </c>
    </row>
    <row r="122" spans="1:5" x14ac:dyDescent="0.25">
      <c r="A122" s="1">
        <f>33013</f>
        <v>33013</v>
      </c>
      <c r="B122" s="1">
        <f>25</f>
        <v>25</v>
      </c>
      <c r="C122" s="1">
        <f>17178</f>
        <v>17178</v>
      </c>
      <c r="D122" s="1">
        <f t="shared" si="9"/>
        <v>40375</v>
      </c>
      <c r="E122" s="1">
        <f t="shared" si="10"/>
        <v>39.4287109375</v>
      </c>
    </row>
    <row r="123" spans="1:5" x14ac:dyDescent="0.25">
      <c r="A123" s="1">
        <f>33246</f>
        <v>33246</v>
      </c>
      <c r="B123" s="1">
        <f t="shared" ref="B123:B132" si="11">0</f>
        <v>0</v>
      </c>
      <c r="C123" s="1">
        <f>17290</f>
        <v>17290</v>
      </c>
      <c r="D123" s="1">
        <f t="shared" si="9"/>
        <v>40375</v>
      </c>
      <c r="E123" s="1">
        <f t="shared" si="10"/>
        <v>39.4287109375</v>
      </c>
    </row>
    <row r="124" spans="1:5" x14ac:dyDescent="0.25">
      <c r="A124" s="1">
        <f>33488</f>
        <v>33488</v>
      </c>
      <c r="B124" s="1">
        <f t="shared" si="11"/>
        <v>0</v>
      </c>
      <c r="C124" s="1">
        <f>17409</f>
        <v>17409</v>
      </c>
      <c r="D124" s="1">
        <f t="shared" si="9"/>
        <v>40375</v>
      </c>
      <c r="E124" s="1">
        <f t="shared" si="10"/>
        <v>39.4287109375</v>
      </c>
    </row>
    <row r="125" spans="1:5" x14ac:dyDescent="0.25">
      <c r="A125" s="1">
        <f>33742</f>
        <v>33742</v>
      </c>
      <c r="B125" s="1">
        <f t="shared" si="11"/>
        <v>0</v>
      </c>
      <c r="C125" s="1">
        <f>17530</f>
        <v>17530</v>
      </c>
      <c r="D125" s="1">
        <f t="shared" si="9"/>
        <v>40375</v>
      </c>
      <c r="E125" s="1">
        <f t="shared" si="10"/>
        <v>39.4287109375</v>
      </c>
    </row>
    <row r="126" spans="1:5" x14ac:dyDescent="0.25">
      <c r="A126" s="1">
        <f>34004</f>
        <v>34004</v>
      </c>
      <c r="B126" s="1">
        <f t="shared" si="11"/>
        <v>0</v>
      </c>
      <c r="C126" s="1">
        <f>17643</f>
        <v>17643</v>
      </c>
      <c r="D126" s="1">
        <f t="shared" si="9"/>
        <v>40375</v>
      </c>
      <c r="E126" s="1">
        <f t="shared" si="10"/>
        <v>39.4287109375</v>
      </c>
    </row>
    <row r="127" spans="1:5" x14ac:dyDescent="0.25">
      <c r="A127" s="1">
        <f>34240</f>
        <v>34240</v>
      </c>
      <c r="B127" s="1">
        <f t="shared" si="11"/>
        <v>0</v>
      </c>
      <c r="C127" s="1">
        <f>17754</f>
        <v>17754</v>
      </c>
      <c r="D127" s="1">
        <f t="shared" si="9"/>
        <v>40375</v>
      </c>
      <c r="E127" s="1">
        <f t="shared" si="10"/>
        <v>39.4287109375</v>
      </c>
    </row>
    <row r="128" spans="1:5" x14ac:dyDescent="0.25">
      <c r="A128" s="1">
        <f>34477</f>
        <v>34477</v>
      </c>
      <c r="B128" s="1">
        <f t="shared" si="11"/>
        <v>0</v>
      </c>
      <c r="C128" s="1">
        <f>17863</f>
        <v>17863</v>
      </c>
      <c r="D128" s="1">
        <f t="shared" si="9"/>
        <v>40375</v>
      </c>
      <c r="E128" s="1">
        <f t="shared" si="10"/>
        <v>39.4287109375</v>
      </c>
    </row>
    <row r="129" spans="1:5" x14ac:dyDescent="0.25">
      <c r="A129" s="1">
        <f>34719</f>
        <v>34719</v>
      </c>
      <c r="B129" s="1">
        <f t="shared" si="11"/>
        <v>0</v>
      </c>
      <c r="C129" s="1">
        <f>17975</f>
        <v>17975</v>
      </c>
      <c r="D129" s="1">
        <f t="shared" si="9"/>
        <v>40375</v>
      </c>
      <c r="E129" s="1">
        <f t="shared" si="10"/>
        <v>39.4287109375</v>
      </c>
    </row>
    <row r="130" spans="1:5" x14ac:dyDescent="0.25">
      <c r="A130" s="1">
        <f>34963</f>
        <v>34963</v>
      </c>
      <c r="B130" s="1">
        <f t="shared" si="11"/>
        <v>0</v>
      </c>
      <c r="C130" s="1">
        <f>18099</f>
        <v>18099</v>
      </c>
      <c r="D130" s="1">
        <f t="shared" si="9"/>
        <v>40375</v>
      </c>
      <c r="E130" s="1">
        <f t="shared" si="10"/>
        <v>39.4287109375</v>
      </c>
    </row>
    <row r="131" spans="1:5" x14ac:dyDescent="0.25">
      <c r="A131" s="1">
        <f>35211</f>
        <v>35211</v>
      </c>
      <c r="B131" s="1">
        <f t="shared" si="11"/>
        <v>0</v>
      </c>
      <c r="C131" s="1">
        <f>18259</f>
        <v>18259</v>
      </c>
      <c r="D131" s="1">
        <f>40379</f>
        <v>40379</v>
      </c>
      <c r="E131" s="1">
        <f>39.4326171875</f>
        <v>39.4326171875</v>
      </c>
    </row>
    <row r="132" spans="1:5" x14ac:dyDescent="0.25">
      <c r="A132" s="1">
        <f>35451</f>
        <v>35451</v>
      </c>
      <c r="B132" s="1">
        <f t="shared" si="11"/>
        <v>0</v>
      </c>
      <c r="C132" s="1">
        <f>18398</f>
        <v>18398</v>
      </c>
      <c r="D132" s="1">
        <f>40383</f>
        <v>40383</v>
      </c>
      <c r="E132" s="1">
        <f>39.4365234375</f>
        <v>39.4365234375</v>
      </c>
    </row>
    <row r="133" spans="1:5" x14ac:dyDescent="0.25">
      <c r="A133" s="1">
        <f>35706</f>
        <v>35706</v>
      </c>
      <c r="B133" s="1">
        <f>5</f>
        <v>5</v>
      </c>
      <c r="C133" s="1">
        <f>18528</f>
        <v>18528</v>
      </c>
      <c r="D133" s="1">
        <f>40407</f>
        <v>40407</v>
      </c>
      <c r="E133" s="1">
        <f>39.4599609375</f>
        <v>39.4599609375</v>
      </c>
    </row>
    <row r="134" spans="1:5" x14ac:dyDescent="0.25">
      <c r="A134" s="1">
        <f>35962</f>
        <v>35962</v>
      </c>
      <c r="B134" s="1">
        <f>0</f>
        <v>0</v>
      </c>
      <c r="C134" s="1">
        <f>18671</f>
        <v>18671</v>
      </c>
      <c r="D134" s="1">
        <f>40463</f>
        <v>40463</v>
      </c>
      <c r="E134" s="1">
        <f>39.5146484375</f>
        <v>39.5146484375</v>
      </c>
    </row>
    <row r="135" spans="1:5" x14ac:dyDescent="0.25">
      <c r="A135" s="1">
        <f>36213</f>
        <v>36213</v>
      </c>
      <c r="B135" s="1">
        <f>0</f>
        <v>0</v>
      </c>
      <c r="C135" s="1">
        <f>18787</f>
        <v>18787</v>
      </c>
      <c r="D135" s="1">
        <f t="shared" ref="D135:D155" si="12">40399</f>
        <v>40399</v>
      </c>
      <c r="E135" s="1">
        <f t="shared" ref="E135:E155" si="13">39.4521484375</f>
        <v>39.4521484375</v>
      </c>
    </row>
    <row r="136" spans="1:5" x14ac:dyDescent="0.25">
      <c r="A136" s="1">
        <f>36455</f>
        <v>36455</v>
      </c>
      <c r="B136" s="1">
        <f>0</f>
        <v>0</v>
      </c>
      <c r="C136" s="1">
        <f>18892</f>
        <v>18892</v>
      </c>
      <c r="D136" s="1">
        <f t="shared" si="12"/>
        <v>40399</v>
      </c>
      <c r="E136" s="1">
        <f t="shared" si="13"/>
        <v>39.4521484375</v>
      </c>
    </row>
    <row r="137" spans="1:5" x14ac:dyDescent="0.25">
      <c r="A137" s="1">
        <f>36708</f>
        <v>36708</v>
      </c>
      <c r="B137" s="1">
        <f>0</f>
        <v>0</v>
      </c>
      <c r="C137" s="1">
        <f>18999</f>
        <v>18999</v>
      </c>
      <c r="D137" s="1">
        <f t="shared" si="12"/>
        <v>40399</v>
      </c>
      <c r="E137" s="1">
        <f t="shared" si="13"/>
        <v>39.4521484375</v>
      </c>
    </row>
    <row r="138" spans="1:5" x14ac:dyDescent="0.25">
      <c r="C138" s="1">
        <f>19105</f>
        <v>19105</v>
      </c>
      <c r="D138" s="1">
        <f t="shared" si="12"/>
        <v>40399</v>
      </c>
      <c r="E138" s="1">
        <f t="shared" si="13"/>
        <v>39.4521484375</v>
      </c>
    </row>
    <row r="139" spans="1:5" x14ac:dyDescent="0.25">
      <c r="C139" s="1">
        <f>19210</f>
        <v>19210</v>
      </c>
      <c r="D139" s="1">
        <f t="shared" si="12"/>
        <v>40399</v>
      </c>
      <c r="E139" s="1">
        <f t="shared" si="13"/>
        <v>39.4521484375</v>
      </c>
    </row>
    <row r="140" spans="1:5" x14ac:dyDescent="0.25">
      <c r="C140" s="1">
        <f>19316</f>
        <v>19316</v>
      </c>
      <c r="D140" s="1">
        <f t="shared" si="12"/>
        <v>40399</v>
      </c>
      <c r="E140" s="1">
        <f t="shared" si="13"/>
        <v>39.4521484375</v>
      </c>
    </row>
    <row r="141" spans="1:5" x14ac:dyDescent="0.25">
      <c r="C141" s="1">
        <f>19423</f>
        <v>19423</v>
      </c>
      <c r="D141" s="1">
        <f t="shared" si="12"/>
        <v>40399</v>
      </c>
      <c r="E141" s="1">
        <f t="shared" si="13"/>
        <v>39.4521484375</v>
      </c>
    </row>
    <row r="142" spans="1:5" x14ac:dyDescent="0.25">
      <c r="C142" s="1">
        <f>19535</f>
        <v>19535</v>
      </c>
      <c r="D142" s="1">
        <f t="shared" si="12"/>
        <v>40399</v>
      </c>
      <c r="E142" s="1">
        <f t="shared" si="13"/>
        <v>39.4521484375</v>
      </c>
    </row>
    <row r="143" spans="1:5" x14ac:dyDescent="0.25">
      <c r="C143" s="1">
        <f>19642</f>
        <v>19642</v>
      </c>
      <c r="D143" s="1">
        <f t="shared" si="12"/>
        <v>40399</v>
      </c>
      <c r="E143" s="1">
        <f t="shared" si="13"/>
        <v>39.4521484375</v>
      </c>
    </row>
    <row r="144" spans="1:5" x14ac:dyDescent="0.25">
      <c r="C144" s="1">
        <f>19759</f>
        <v>19759</v>
      </c>
      <c r="D144" s="1">
        <f t="shared" si="12"/>
        <v>40399</v>
      </c>
      <c r="E144" s="1">
        <f t="shared" si="13"/>
        <v>39.4521484375</v>
      </c>
    </row>
    <row r="145" spans="3:5" x14ac:dyDescent="0.25">
      <c r="C145" s="1">
        <f>19875</f>
        <v>19875</v>
      </c>
      <c r="D145" s="1">
        <f t="shared" si="12"/>
        <v>40399</v>
      </c>
      <c r="E145" s="1">
        <f t="shared" si="13"/>
        <v>39.4521484375</v>
      </c>
    </row>
    <row r="146" spans="3:5" x14ac:dyDescent="0.25">
      <c r="C146" s="1">
        <f>19988</f>
        <v>19988</v>
      </c>
      <c r="D146" s="1">
        <f t="shared" si="12"/>
        <v>40399</v>
      </c>
      <c r="E146" s="1">
        <f t="shared" si="13"/>
        <v>39.4521484375</v>
      </c>
    </row>
    <row r="147" spans="3:5" x14ac:dyDescent="0.25">
      <c r="C147" s="1">
        <f>20096</f>
        <v>20096</v>
      </c>
      <c r="D147" s="1">
        <f t="shared" si="12"/>
        <v>40399</v>
      </c>
      <c r="E147" s="1">
        <f t="shared" si="13"/>
        <v>39.4521484375</v>
      </c>
    </row>
    <row r="148" spans="3:5" x14ac:dyDescent="0.25">
      <c r="C148" s="1">
        <f>20204</f>
        <v>20204</v>
      </c>
      <c r="D148" s="1">
        <f t="shared" si="12"/>
        <v>40399</v>
      </c>
      <c r="E148" s="1">
        <f t="shared" si="13"/>
        <v>39.4521484375</v>
      </c>
    </row>
    <row r="149" spans="3:5" x14ac:dyDescent="0.25">
      <c r="C149" s="1">
        <f>20316</f>
        <v>20316</v>
      </c>
      <c r="D149" s="1">
        <f t="shared" si="12"/>
        <v>40399</v>
      </c>
      <c r="E149" s="1">
        <f t="shared" si="13"/>
        <v>39.4521484375</v>
      </c>
    </row>
    <row r="150" spans="3:5" x14ac:dyDescent="0.25">
      <c r="C150" s="1">
        <f>20421</f>
        <v>20421</v>
      </c>
      <c r="D150" s="1">
        <f t="shared" si="12"/>
        <v>40399</v>
      </c>
      <c r="E150" s="1">
        <f t="shared" si="13"/>
        <v>39.4521484375</v>
      </c>
    </row>
    <row r="151" spans="3:5" x14ac:dyDescent="0.25">
      <c r="C151" s="1">
        <f>20530</f>
        <v>20530</v>
      </c>
      <c r="D151" s="1">
        <f t="shared" si="12"/>
        <v>40399</v>
      </c>
      <c r="E151" s="1">
        <f t="shared" si="13"/>
        <v>39.4521484375</v>
      </c>
    </row>
    <row r="152" spans="3:5" x14ac:dyDescent="0.25">
      <c r="C152" s="1">
        <f>20635</f>
        <v>20635</v>
      </c>
      <c r="D152" s="1">
        <f t="shared" si="12"/>
        <v>40399</v>
      </c>
      <c r="E152" s="1">
        <f t="shared" si="13"/>
        <v>39.4521484375</v>
      </c>
    </row>
    <row r="153" spans="3:5" x14ac:dyDescent="0.25">
      <c r="C153" s="1">
        <f>20746</f>
        <v>20746</v>
      </c>
      <c r="D153" s="1">
        <f t="shared" si="12"/>
        <v>40399</v>
      </c>
      <c r="E153" s="1">
        <f t="shared" si="13"/>
        <v>39.4521484375</v>
      </c>
    </row>
    <row r="154" spans="3:5" x14ac:dyDescent="0.25">
      <c r="C154" s="1">
        <f>20854</f>
        <v>20854</v>
      </c>
      <c r="D154" s="1">
        <f t="shared" si="12"/>
        <v>40399</v>
      </c>
      <c r="E154" s="1">
        <f t="shared" si="13"/>
        <v>39.4521484375</v>
      </c>
    </row>
    <row r="155" spans="3:5" x14ac:dyDescent="0.25">
      <c r="C155" s="1">
        <f>20983</f>
        <v>20983</v>
      </c>
      <c r="D155" s="1">
        <f t="shared" si="12"/>
        <v>40399</v>
      </c>
      <c r="E155" s="1">
        <f t="shared" si="13"/>
        <v>39.4521484375</v>
      </c>
    </row>
    <row r="156" spans="3:5" x14ac:dyDescent="0.25">
      <c r="C156" s="1">
        <f>21133</f>
        <v>21133</v>
      </c>
      <c r="D156" s="1">
        <f>40515</f>
        <v>40515</v>
      </c>
      <c r="E156" s="1">
        <f>39.5654296875</f>
        <v>39.5654296875</v>
      </c>
    </row>
    <row r="157" spans="3:5" x14ac:dyDescent="0.25">
      <c r="C157" s="1">
        <f>21251</f>
        <v>21251</v>
      </c>
      <c r="D157" s="1">
        <f>40536</f>
        <v>40536</v>
      </c>
      <c r="E157" s="1">
        <f>39.5859375</f>
        <v>39.5859375</v>
      </c>
    </row>
    <row r="158" spans="3:5" x14ac:dyDescent="0.25">
      <c r="C158" s="1">
        <f>21369</f>
        <v>21369</v>
      </c>
      <c r="D158" s="1">
        <f>40552</f>
        <v>40552</v>
      </c>
      <c r="E158" s="1">
        <f>39.6015625</f>
        <v>39.6015625</v>
      </c>
    </row>
    <row r="159" spans="3:5" x14ac:dyDescent="0.25">
      <c r="C159" s="1">
        <f>21494</f>
        <v>21494</v>
      </c>
      <c r="D159" s="1">
        <f>40572</f>
        <v>40572</v>
      </c>
      <c r="E159" s="1">
        <f t="shared" ref="E159:E165" si="14">39.62109375</f>
        <v>39.62109375</v>
      </c>
    </row>
    <row r="160" spans="3:5" x14ac:dyDescent="0.25">
      <c r="C160" s="1">
        <f>21602</f>
        <v>21602</v>
      </c>
      <c r="D160" s="1">
        <f>40572</f>
        <v>40572</v>
      </c>
      <c r="E160" s="1">
        <f t="shared" si="14"/>
        <v>39.62109375</v>
      </c>
    </row>
    <row r="161" spans="3:5" x14ac:dyDescent="0.25">
      <c r="C161" s="1">
        <f>21712</f>
        <v>21712</v>
      </c>
      <c r="D161" s="1">
        <f>40572</f>
        <v>40572</v>
      </c>
      <c r="E161" s="1">
        <f t="shared" si="14"/>
        <v>39.62109375</v>
      </c>
    </row>
    <row r="162" spans="3:5" x14ac:dyDescent="0.25">
      <c r="C162" s="1">
        <f>21817</f>
        <v>21817</v>
      </c>
      <c r="D162" s="1">
        <f>40572</f>
        <v>40572</v>
      </c>
      <c r="E162" s="1">
        <f t="shared" si="14"/>
        <v>39.62109375</v>
      </c>
    </row>
    <row r="163" spans="3:5" x14ac:dyDescent="0.25">
      <c r="C163" s="1">
        <f>21933</f>
        <v>21933</v>
      </c>
      <c r="D163" s="1">
        <f>40572</f>
        <v>40572</v>
      </c>
      <c r="E163" s="1">
        <f t="shared" si="14"/>
        <v>39.62109375</v>
      </c>
    </row>
    <row r="164" spans="3:5" x14ac:dyDescent="0.25">
      <c r="C164" s="1">
        <f>22039</f>
        <v>22039</v>
      </c>
      <c r="D164" s="1">
        <f>40572</f>
        <v>40572</v>
      </c>
      <c r="E164" s="1">
        <f t="shared" si="14"/>
        <v>39.62109375</v>
      </c>
    </row>
    <row r="165" spans="3:5" x14ac:dyDescent="0.25">
      <c r="C165" s="1">
        <f>22148</f>
        <v>22148</v>
      </c>
      <c r="D165" s="1">
        <f>40572</f>
        <v>40572</v>
      </c>
      <c r="E165" s="1">
        <f t="shared" si="14"/>
        <v>39.62109375</v>
      </c>
    </row>
    <row r="166" spans="3:5" x14ac:dyDescent="0.25">
      <c r="C166" s="1">
        <f>22329</f>
        <v>22329</v>
      </c>
      <c r="D166" s="1">
        <f>40584</f>
        <v>40584</v>
      </c>
      <c r="E166" s="1">
        <f>39.6328125</f>
        <v>39.6328125</v>
      </c>
    </row>
    <row r="167" spans="3:5" x14ac:dyDescent="0.25">
      <c r="C167" s="1">
        <f>22494</f>
        <v>22494</v>
      </c>
      <c r="D167" s="1">
        <f>40596</f>
        <v>40596</v>
      </c>
      <c r="E167" s="1">
        <f t="shared" ref="E167:E173" si="15">39.64453125</f>
        <v>39.64453125</v>
      </c>
    </row>
    <row r="168" spans="3:5" x14ac:dyDescent="0.25">
      <c r="C168" s="1">
        <f>22611</f>
        <v>22611</v>
      </c>
      <c r="D168" s="1">
        <f>40596</f>
        <v>40596</v>
      </c>
      <c r="E168" s="1">
        <f t="shared" si="15"/>
        <v>39.64453125</v>
      </c>
    </row>
    <row r="169" spans="3:5" x14ac:dyDescent="0.25">
      <c r="C169" s="1">
        <f>22720</f>
        <v>22720</v>
      </c>
      <c r="D169" s="1">
        <f>40596</f>
        <v>40596</v>
      </c>
      <c r="E169" s="1">
        <f t="shared" si="15"/>
        <v>39.64453125</v>
      </c>
    </row>
    <row r="170" spans="3:5" x14ac:dyDescent="0.25">
      <c r="C170" s="1">
        <f>22832</f>
        <v>22832</v>
      </c>
      <c r="D170" s="1">
        <f>40596</f>
        <v>40596</v>
      </c>
      <c r="E170" s="1">
        <f t="shared" si="15"/>
        <v>39.64453125</v>
      </c>
    </row>
    <row r="171" spans="3:5" x14ac:dyDescent="0.25">
      <c r="C171" s="1">
        <f>22955</f>
        <v>22955</v>
      </c>
      <c r="D171" s="1">
        <f>40596</f>
        <v>40596</v>
      </c>
      <c r="E171" s="1">
        <f t="shared" si="15"/>
        <v>39.64453125</v>
      </c>
    </row>
    <row r="172" spans="3:5" x14ac:dyDescent="0.25">
      <c r="C172" s="1">
        <f>23061</f>
        <v>23061</v>
      </c>
      <c r="D172" s="1">
        <f>40596</f>
        <v>40596</v>
      </c>
      <c r="E172" s="1">
        <f t="shared" si="15"/>
        <v>39.64453125</v>
      </c>
    </row>
    <row r="173" spans="3:5" x14ac:dyDescent="0.25">
      <c r="C173" s="1">
        <f>23167</f>
        <v>23167</v>
      </c>
      <c r="D173" s="1">
        <f>40596</f>
        <v>40596</v>
      </c>
      <c r="E173" s="1">
        <f t="shared" si="15"/>
        <v>39.64453125</v>
      </c>
    </row>
    <row r="174" spans="3:5" x14ac:dyDescent="0.25">
      <c r="C174" s="1">
        <f>23271</f>
        <v>23271</v>
      </c>
      <c r="D174" s="1">
        <f>40600</f>
        <v>40600</v>
      </c>
      <c r="E174" s="1">
        <f t="shared" ref="E174:E179" si="16">39.6484375</f>
        <v>39.6484375</v>
      </c>
    </row>
    <row r="175" spans="3:5" x14ac:dyDescent="0.25">
      <c r="C175" s="1">
        <f>23376</f>
        <v>23376</v>
      </c>
      <c r="D175" s="1">
        <f>40600</f>
        <v>40600</v>
      </c>
      <c r="E175" s="1">
        <f t="shared" si="16"/>
        <v>39.6484375</v>
      </c>
    </row>
    <row r="176" spans="3:5" x14ac:dyDescent="0.25">
      <c r="C176" s="1">
        <f>23482</f>
        <v>23482</v>
      </c>
      <c r="D176" s="1">
        <f>40600</f>
        <v>40600</v>
      </c>
      <c r="E176" s="1">
        <f t="shared" si="16"/>
        <v>39.6484375</v>
      </c>
    </row>
    <row r="177" spans="3:5" x14ac:dyDescent="0.25">
      <c r="C177" s="1">
        <f>23611</f>
        <v>23611</v>
      </c>
      <c r="D177" s="1">
        <f>40600</f>
        <v>40600</v>
      </c>
      <c r="E177" s="1">
        <f t="shared" si="16"/>
        <v>39.6484375</v>
      </c>
    </row>
    <row r="178" spans="3:5" x14ac:dyDescent="0.25">
      <c r="C178" s="1">
        <f>23719</f>
        <v>23719</v>
      </c>
      <c r="D178" s="1">
        <f>40600</f>
        <v>40600</v>
      </c>
      <c r="E178" s="1">
        <f t="shared" si="16"/>
        <v>39.6484375</v>
      </c>
    </row>
    <row r="179" spans="3:5" x14ac:dyDescent="0.25">
      <c r="C179" s="1">
        <f>23828</f>
        <v>23828</v>
      </c>
      <c r="D179" s="1">
        <f>40600</f>
        <v>40600</v>
      </c>
      <c r="E179" s="1">
        <f t="shared" si="16"/>
        <v>39.6484375</v>
      </c>
    </row>
    <row r="180" spans="3:5" x14ac:dyDescent="0.25">
      <c r="C180" s="1">
        <f>23959</f>
        <v>23959</v>
      </c>
      <c r="D180" s="1">
        <f>40612</f>
        <v>40612</v>
      </c>
      <c r="E180" s="1">
        <f>39.66015625</f>
        <v>39.66015625</v>
      </c>
    </row>
    <row r="181" spans="3:5" x14ac:dyDescent="0.25">
      <c r="C181" s="1">
        <f>24102</f>
        <v>24102</v>
      </c>
      <c r="D181" s="1">
        <f>40716</f>
        <v>40716</v>
      </c>
      <c r="E181" s="1">
        <f>39.76171875</f>
        <v>39.76171875</v>
      </c>
    </row>
    <row r="182" spans="3:5" x14ac:dyDescent="0.25">
      <c r="C182" s="1">
        <f>24219</f>
        <v>24219</v>
      </c>
      <c r="D182" s="1">
        <f>40732</f>
        <v>40732</v>
      </c>
      <c r="E182" s="1">
        <f>39.77734375</f>
        <v>39.77734375</v>
      </c>
    </row>
    <row r="183" spans="3:5" x14ac:dyDescent="0.25">
      <c r="C183" s="1">
        <f>24339</f>
        <v>24339</v>
      </c>
      <c r="D183" s="1">
        <f>40676</f>
        <v>40676</v>
      </c>
      <c r="E183" s="1">
        <f>39.72265625</f>
        <v>39.72265625</v>
      </c>
    </row>
    <row r="184" spans="3:5" x14ac:dyDescent="0.25">
      <c r="C184" s="1">
        <f>24478</f>
        <v>24478</v>
      </c>
      <c r="D184" s="1">
        <f>40704</f>
        <v>40704</v>
      </c>
      <c r="E184" s="1">
        <f>39.75</f>
        <v>39.75</v>
      </c>
    </row>
    <row r="185" spans="3:5" x14ac:dyDescent="0.25">
      <c r="C185" s="1">
        <f>24586</f>
        <v>24586</v>
      </c>
      <c r="D185" s="1">
        <f>40708</f>
        <v>40708</v>
      </c>
      <c r="E185" s="1">
        <f>39.75390625</f>
        <v>39.75390625</v>
      </c>
    </row>
    <row r="186" spans="3:5" x14ac:dyDescent="0.25">
      <c r="C186" s="1">
        <f>24692</f>
        <v>24692</v>
      </c>
      <c r="D186" s="1">
        <f>40708</f>
        <v>40708</v>
      </c>
      <c r="E186" s="1">
        <f>39.75390625</f>
        <v>39.75390625</v>
      </c>
    </row>
    <row r="187" spans="3:5" x14ac:dyDescent="0.25">
      <c r="C187" s="1">
        <f>24802</f>
        <v>24802</v>
      </c>
      <c r="D187" s="1">
        <f>40708</f>
        <v>40708</v>
      </c>
      <c r="E187" s="1">
        <f>39.75390625</f>
        <v>39.75390625</v>
      </c>
    </row>
    <row r="188" spans="3:5" x14ac:dyDescent="0.25">
      <c r="C188" s="1">
        <f>24908</f>
        <v>24908</v>
      </c>
      <c r="D188" s="1">
        <f>40708</f>
        <v>40708</v>
      </c>
      <c r="E188" s="1">
        <f>39.75390625</f>
        <v>39.75390625</v>
      </c>
    </row>
    <row r="189" spans="3:5" x14ac:dyDescent="0.25">
      <c r="C189" s="1">
        <f>25020</f>
        <v>25020</v>
      </c>
      <c r="D189" s="1">
        <f>40708</f>
        <v>40708</v>
      </c>
      <c r="E189" s="1">
        <f>39.75390625</f>
        <v>39.75390625</v>
      </c>
    </row>
    <row r="190" spans="3:5" x14ac:dyDescent="0.25">
      <c r="C190" s="1">
        <f>25131</f>
        <v>25131</v>
      </c>
      <c r="D190" s="1">
        <f>40724</f>
        <v>40724</v>
      </c>
      <c r="E190" s="1">
        <f>39.76953125</f>
        <v>39.76953125</v>
      </c>
    </row>
    <row r="191" spans="3:5" x14ac:dyDescent="0.25">
      <c r="C191" s="1">
        <f>25260</f>
        <v>25260</v>
      </c>
      <c r="D191" s="1">
        <f>40740</f>
        <v>40740</v>
      </c>
      <c r="E191" s="1">
        <f>39.78515625</f>
        <v>39.78515625</v>
      </c>
    </row>
    <row r="192" spans="3:5" x14ac:dyDescent="0.25">
      <c r="C192" s="1">
        <f>25379</f>
        <v>25379</v>
      </c>
      <c r="D192" s="1">
        <f t="shared" ref="D192:D210" si="17">40764</f>
        <v>40764</v>
      </c>
      <c r="E192" s="1">
        <f t="shared" ref="E192:E210" si="18">39.80859375</f>
        <v>39.80859375</v>
      </c>
    </row>
    <row r="193" spans="3:5" x14ac:dyDescent="0.25">
      <c r="C193" s="1">
        <f>25494</f>
        <v>25494</v>
      </c>
      <c r="D193" s="1">
        <f t="shared" si="17"/>
        <v>40764</v>
      </c>
      <c r="E193" s="1">
        <f t="shared" si="18"/>
        <v>39.80859375</v>
      </c>
    </row>
    <row r="194" spans="3:5" x14ac:dyDescent="0.25">
      <c r="C194" s="1">
        <f>25599</f>
        <v>25599</v>
      </c>
      <c r="D194" s="1">
        <f t="shared" si="17"/>
        <v>40764</v>
      </c>
      <c r="E194" s="1">
        <f t="shared" si="18"/>
        <v>39.80859375</v>
      </c>
    </row>
    <row r="195" spans="3:5" x14ac:dyDescent="0.25">
      <c r="C195" s="1">
        <f>25710</f>
        <v>25710</v>
      </c>
      <c r="D195" s="1">
        <f t="shared" si="17"/>
        <v>40764</v>
      </c>
      <c r="E195" s="1">
        <f t="shared" si="18"/>
        <v>39.80859375</v>
      </c>
    </row>
    <row r="196" spans="3:5" x14ac:dyDescent="0.25">
      <c r="C196" s="1">
        <f>25816</f>
        <v>25816</v>
      </c>
      <c r="D196" s="1">
        <f t="shared" si="17"/>
        <v>40764</v>
      </c>
      <c r="E196" s="1">
        <f t="shared" si="18"/>
        <v>39.80859375</v>
      </c>
    </row>
    <row r="197" spans="3:5" x14ac:dyDescent="0.25">
      <c r="C197" s="1">
        <f>25929</f>
        <v>25929</v>
      </c>
      <c r="D197" s="1">
        <f t="shared" si="17"/>
        <v>40764</v>
      </c>
      <c r="E197" s="1">
        <f t="shared" si="18"/>
        <v>39.80859375</v>
      </c>
    </row>
    <row r="198" spans="3:5" x14ac:dyDescent="0.25">
      <c r="C198" s="1">
        <f>26033</f>
        <v>26033</v>
      </c>
      <c r="D198" s="1">
        <f t="shared" si="17"/>
        <v>40764</v>
      </c>
      <c r="E198" s="1">
        <f t="shared" si="18"/>
        <v>39.80859375</v>
      </c>
    </row>
    <row r="199" spans="3:5" x14ac:dyDescent="0.25">
      <c r="C199" s="1">
        <f>26149</f>
        <v>26149</v>
      </c>
      <c r="D199" s="1">
        <f t="shared" si="17"/>
        <v>40764</v>
      </c>
      <c r="E199" s="1">
        <f t="shared" si="18"/>
        <v>39.80859375</v>
      </c>
    </row>
    <row r="200" spans="3:5" x14ac:dyDescent="0.25">
      <c r="C200" s="1">
        <f>26257</f>
        <v>26257</v>
      </c>
      <c r="D200" s="1">
        <f t="shared" si="17"/>
        <v>40764</v>
      </c>
      <c r="E200" s="1">
        <f t="shared" si="18"/>
        <v>39.80859375</v>
      </c>
    </row>
    <row r="201" spans="3:5" x14ac:dyDescent="0.25">
      <c r="C201" s="1">
        <f>26363</f>
        <v>26363</v>
      </c>
      <c r="D201" s="1">
        <f t="shared" si="17"/>
        <v>40764</v>
      </c>
      <c r="E201" s="1">
        <f t="shared" si="18"/>
        <v>39.80859375</v>
      </c>
    </row>
    <row r="202" spans="3:5" x14ac:dyDescent="0.25">
      <c r="C202" s="1">
        <f>26488</f>
        <v>26488</v>
      </c>
      <c r="D202" s="1">
        <f t="shared" si="17"/>
        <v>40764</v>
      </c>
      <c r="E202" s="1">
        <f t="shared" si="18"/>
        <v>39.80859375</v>
      </c>
    </row>
    <row r="203" spans="3:5" x14ac:dyDescent="0.25">
      <c r="C203" s="1">
        <f>26595</f>
        <v>26595</v>
      </c>
      <c r="D203" s="1">
        <f t="shared" si="17"/>
        <v>40764</v>
      </c>
      <c r="E203" s="1">
        <f t="shared" si="18"/>
        <v>39.80859375</v>
      </c>
    </row>
    <row r="204" spans="3:5" x14ac:dyDescent="0.25">
      <c r="C204" s="1">
        <f>26701</f>
        <v>26701</v>
      </c>
      <c r="D204" s="1">
        <f t="shared" si="17"/>
        <v>40764</v>
      </c>
      <c r="E204" s="1">
        <f t="shared" si="18"/>
        <v>39.80859375</v>
      </c>
    </row>
    <row r="205" spans="3:5" x14ac:dyDescent="0.25">
      <c r="C205" s="1">
        <f>26810</f>
        <v>26810</v>
      </c>
      <c r="D205" s="1">
        <f t="shared" si="17"/>
        <v>40764</v>
      </c>
      <c r="E205" s="1">
        <f t="shared" si="18"/>
        <v>39.80859375</v>
      </c>
    </row>
    <row r="206" spans="3:5" x14ac:dyDescent="0.25">
      <c r="C206" s="1">
        <f>26918</f>
        <v>26918</v>
      </c>
      <c r="D206" s="1">
        <f t="shared" si="17"/>
        <v>40764</v>
      </c>
      <c r="E206" s="1">
        <f t="shared" si="18"/>
        <v>39.80859375</v>
      </c>
    </row>
    <row r="207" spans="3:5" x14ac:dyDescent="0.25">
      <c r="C207" s="1">
        <f>27023</f>
        <v>27023</v>
      </c>
      <c r="D207" s="1">
        <f t="shared" si="17"/>
        <v>40764</v>
      </c>
      <c r="E207" s="1">
        <f t="shared" si="18"/>
        <v>39.80859375</v>
      </c>
    </row>
    <row r="208" spans="3:5" x14ac:dyDescent="0.25">
      <c r="C208" s="1">
        <f>27134</f>
        <v>27134</v>
      </c>
      <c r="D208" s="1">
        <f t="shared" si="17"/>
        <v>40764</v>
      </c>
      <c r="E208" s="1">
        <f t="shared" si="18"/>
        <v>39.80859375</v>
      </c>
    </row>
    <row r="209" spans="3:5" x14ac:dyDescent="0.25">
      <c r="C209" s="1">
        <f>27239</f>
        <v>27239</v>
      </c>
      <c r="D209" s="1">
        <f t="shared" si="17"/>
        <v>40764</v>
      </c>
      <c r="E209" s="1">
        <f t="shared" si="18"/>
        <v>39.80859375</v>
      </c>
    </row>
    <row r="210" spans="3:5" x14ac:dyDescent="0.25">
      <c r="C210" s="1">
        <f>27345</f>
        <v>27345</v>
      </c>
      <c r="D210" s="1">
        <f t="shared" si="17"/>
        <v>40764</v>
      </c>
      <c r="E210" s="1">
        <f t="shared" si="18"/>
        <v>39.80859375</v>
      </c>
    </row>
    <row r="211" spans="3:5" x14ac:dyDescent="0.25">
      <c r="C211" s="1">
        <f>27460</f>
        <v>27460</v>
      </c>
      <c r="D211" s="1">
        <f>40768</f>
        <v>40768</v>
      </c>
      <c r="E211" s="1">
        <f>39.8125</f>
        <v>39.8125</v>
      </c>
    </row>
    <row r="212" spans="3:5" x14ac:dyDescent="0.25">
      <c r="C212" s="1">
        <f>27640</f>
        <v>27640</v>
      </c>
      <c r="D212" s="1">
        <f>40792</f>
        <v>40792</v>
      </c>
      <c r="E212" s="1">
        <f>39.8359375</f>
        <v>39.8359375</v>
      </c>
    </row>
    <row r="213" spans="3:5" x14ac:dyDescent="0.25">
      <c r="C213" s="1">
        <f>27757</f>
        <v>27757</v>
      </c>
      <c r="D213" s="1">
        <f t="shared" ref="D213:D226" si="19">40804</f>
        <v>40804</v>
      </c>
      <c r="E213" s="1">
        <f t="shared" ref="E213:E226" si="20">39.84765625</f>
        <v>39.84765625</v>
      </c>
    </row>
    <row r="214" spans="3:5" x14ac:dyDescent="0.25">
      <c r="C214" s="1">
        <f>27865</f>
        <v>27865</v>
      </c>
      <c r="D214" s="1">
        <f t="shared" si="19"/>
        <v>40804</v>
      </c>
      <c r="E214" s="1">
        <f t="shared" si="20"/>
        <v>39.84765625</v>
      </c>
    </row>
    <row r="215" spans="3:5" x14ac:dyDescent="0.25">
      <c r="C215" s="1">
        <f>27969</f>
        <v>27969</v>
      </c>
      <c r="D215" s="1">
        <f t="shared" si="19"/>
        <v>40804</v>
      </c>
      <c r="E215" s="1">
        <f t="shared" si="20"/>
        <v>39.84765625</v>
      </c>
    </row>
    <row r="216" spans="3:5" x14ac:dyDescent="0.25">
      <c r="C216" s="1">
        <f>28078</f>
        <v>28078</v>
      </c>
      <c r="D216" s="1">
        <f t="shared" si="19"/>
        <v>40804</v>
      </c>
      <c r="E216" s="1">
        <f t="shared" si="20"/>
        <v>39.84765625</v>
      </c>
    </row>
    <row r="217" spans="3:5" x14ac:dyDescent="0.25">
      <c r="C217" s="1">
        <f>28194</f>
        <v>28194</v>
      </c>
      <c r="D217" s="1">
        <f t="shared" si="19"/>
        <v>40804</v>
      </c>
      <c r="E217" s="1">
        <f t="shared" si="20"/>
        <v>39.84765625</v>
      </c>
    </row>
    <row r="218" spans="3:5" x14ac:dyDescent="0.25">
      <c r="C218" s="1">
        <f>28304</f>
        <v>28304</v>
      </c>
      <c r="D218" s="1">
        <f t="shared" si="19"/>
        <v>40804</v>
      </c>
      <c r="E218" s="1">
        <f t="shared" si="20"/>
        <v>39.84765625</v>
      </c>
    </row>
    <row r="219" spans="3:5" x14ac:dyDescent="0.25">
      <c r="C219" s="1">
        <f>28413</f>
        <v>28413</v>
      </c>
      <c r="D219" s="1">
        <f t="shared" si="19"/>
        <v>40804</v>
      </c>
      <c r="E219" s="1">
        <f t="shared" si="20"/>
        <v>39.84765625</v>
      </c>
    </row>
    <row r="220" spans="3:5" x14ac:dyDescent="0.25">
      <c r="C220" s="1">
        <f>28544</f>
        <v>28544</v>
      </c>
      <c r="D220" s="1">
        <f t="shared" si="19"/>
        <v>40804</v>
      </c>
      <c r="E220" s="1">
        <f t="shared" si="20"/>
        <v>39.84765625</v>
      </c>
    </row>
    <row r="221" spans="3:5" x14ac:dyDescent="0.25">
      <c r="C221" s="1">
        <f>28651</f>
        <v>28651</v>
      </c>
      <c r="D221" s="1">
        <f t="shared" si="19"/>
        <v>40804</v>
      </c>
      <c r="E221" s="1">
        <f t="shared" si="20"/>
        <v>39.84765625</v>
      </c>
    </row>
    <row r="222" spans="3:5" x14ac:dyDescent="0.25">
      <c r="C222" s="1">
        <f>28759</f>
        <v>28759</v>
      </c>
      <c r="D222" s="1">
        <f t="shared" si="19"/>
        <v>40804</v>
      </c>
      <c r="E222" s="1">
        <f t="shared" si="20"/>
        <v>39.84765625</v>
      </c>
    </row>
    <row r="223" spans="3:5" x14ac:dyDescent="0.25">
      <c r="C223" s="1">
        <f>28870</f>
        <v>28870</v>
      </c>
      <c r="D223" s="1">
        <f t="shared" si="19"/>
        <v>40804</v>
      </c>
      <c r="E223" s="1">
        <f t="shared" si="20"/>
        <v>39.84765625</v>
      </c>
    </row>
    <row r="224" spans="3:5" x14ac:dyDescent="0.25">
      <c r="C224" s="1">
        <f>28979</f>
        <v>28979</v>
      </c>
      <c r="D224" s="1">
        <f t="shared" si="19"/>
        <v>40804</v>
      </c>
      <c r="E224" s="1">
        <f t="shared" si="20"/>
        <v>39.84765625</v>
      </c>
    </row>
    <row r="225" spans="3:5" x14ac:dyDescent="0.25">
      <c r="C225" s="1">
        <f>29097</f>
        <v>29097</v>
      </c>
      <c r="D225" s="1">
        <f t="shared" si="19"/>
        <v>40804</v>
      </c>
      <c r="E225" s="1">
        <f t="shared" si="20"/>
        <v>39.84765625</v>
      </c>
    </row>
    <row r="226" spans="3:5" x14ac:dyDescent="0.25">
      <c r="C226" s="1">
        <f>29203</f>
        <v>29203</v>
      </c>
      <c r="D226" s="1">
        <f t="shared" si="19"/>
        <v>40804</v>
      </c>
      <c r="E226" s="1">
        <f t="shared" si="20"/>
        <v>39.84765625</v>
      </c>
    </row>
    <row r="227" spans="3:5" x14ac:dyDescent="0.25">
      <c r="C227" s="1">
        <f>29316</f>
        <v>29316</v>
      </c>
      <c r="D227" s="1">
        <f>40808</f>
        <v>40808</v>
      </c>
      <c r="E227" s="1">
        <f>39.8515625</f>
        <v>39.8515625</v>
      </c>
    </row>
    <row r="228" spans="3:5" x14ac:dyDescent="0.25">
      <c r="C228" s="1">
        <f>29422</f>
        <v>29422</v>
      </c>
      <c r="D228" s="1">
        <f>40808</f>
        <v>40808</v>
      </c>
      <c r="E228" s="1">
        <f>39.8515625</f>
        <v>39.8515625</v>
      </c>
    </row>
    <row r="229" spans="3:5" x14ac:dyDescent="0.25">
      <c r="C229" s="1">
        <f>29545</f>
        <v>29545</v>
      </c>
      <c r="D229" s="1">
        <f>40808</f>
        <v>40808</v>
      </c>
      <c r="E229" s="1">
        <f>39.8515625</f>
        <v>39.8515625</v>
      </c>
    </row>
    <row r="230" spans="3:5" x14ac:dyDescent="0.25">
      <c r="C230" s="1">
        <f>29656</f>
        <v>29656</v>
      </c>
      <c r="D230" s="1">
        <f>40808</f>
        <v>40808</v>
      </c>
      <c r="E230" s="1">
        <f>39.8515625</f>
        <v>39.8515625</v>
      </c>
    </row>
    <row r="231" spans="3:5" x14ac:dyDescent="0.25">
      <c r="C231" s="1">
        <f>29769</f>
        <v>29769</v>
      </c>
      <c r="D231" s="1">
        <f>40808</f>
        <v>40808</v>
      </c>
      <c r="E231" s="1">
        <f>39.8515625</f>
        <v>39.8515625</v>
      </c>
    </row>
    <row r="232" spans="3:5" x14ac:dyDescent="0.25">
      <c r="C232" s="1">
        <f>29886</f>
        <v>29886</v>
      </c>
      <c r="D232" s="1">
        <f>40812</f>
        <v>40812</v>
      </c>
      <c r="E232" s="1">
        <f>39.85546875</f>
        <v>39.85546875</v>
      </c>
    </row>
    <row r="233" spans="3:5" x14ac:dyDescent="0.25">
      <c r="C233" s="1">
        <f>30045</f>
        <v>30045</v>
      </c>
      <c r="D233" s="1">
        <f>41012</f>
        <v>41012</v>
      </c>
      <c r="E233" s="1">
        <f>40.05078125</f>
        <v>40.05078125</v>
      </c>
    </row>
    <row r="234" spans="3:5" x14ac:dyDescent="0.25">
      <c r="C234" s="1">
        <f>30169</f>
        <v>30169</v>
      </c>
      <c r="D234" s="1">
        <f>41016</f>
        <v>41016</v>
      </c>
      <c r="E234" s="1">
        <f>40.0546875</f>
        <v>40.0546875</v>
      </c>
    </row>
    <row r="235" spans="3:5" x14ac:dyDescent="0.25">
      <c r="C235" s="1">
        <f>30281</f>
        <v>30281</v>
      </c>
      <c r="D235" s="1">
        <f>41036</f>
        <v>41036</v>
      </c>
      <c r="E235" s="1">
        <f>40.07421875</f>
        <v>40.07421875</v>
      </c>
    </row>
    <row r="236" spans="3:5" x14ac:dyDescent="0.25">
      <c r="C236" s="1">
        <f>30433</f>
        <v>30433</v>
      </c>
      <c r="D236" s="1">
        <f>41076</f>
        <v>41076</v>
      </c>
      <c r="E236" s="1">
        <f>40.11328125</f>
        <v>40.11328125</v>
      </c>
    </row>
    <row r="237" spans="3:5" x14ac:dyDescent="0.25">
      <c r="C237" s="1">
        <f>30539</f>
        <v>30539</v>
      </c>
      <c r="D237" s="1">
        <f t="shared" ref="D237:D252" si="21">41080</f>
        <v>41080</v>
      </c>
      <c r="E237" s="1">
        <f t="shared" ref="E237:E252" si="22">40.1171875</f>
        <v>40.1171875</v>
      </c>
    </row>
    <row r="238" spans="3:5" x14ac:dyDescent="0.25">
      <c r="C238" s="1">
        <f>30648</f>
        <v>30648</v>
      </c>
      <c r="D238" s="1">
        <f t="shared" si="21"/>
        <v>41080</v>
      </c>
      <c r="E238" s="1">
        <f t="shared" si="22"/>
        <v>40.1171875</v>
      </c>
    </row>
    <row r="239" spans="3:5" x14ac:dyDescent="0.25">
      <c r="C239" s="1">
        <f>30755</f>
        <v>30755</v>
      </c>
      <c r="D239" s="1">
        <f t="shared" si="21"/>
        <v>41080</v>
      </c>
      <c r="E239" s="1">
        <f t="shared" si="22"/>
        <v>40.1171875</v>
      </c>
    </row>
    <row r="240" spans="3:5" x14ac:dyDescent="0.25">
      <c r="C240" s="1">
        <f>30862</f>
        <v>30862</v>
      </c>
      <c r="D240" s="1">
        <f t="shared" si="21"/>
        <v>41080</v>
      </c>
      <c r="E240" s="1">
        <f t="shared" si="22"/>
        <v>40.1171875</v>
      </c>
    </row>
    <row r="241" spans="3:5" x14ac:dyDescent="0.25">
      <c r="C241" s="1">
        <f>30968</f>
        <v>30968</v>
      </c>
      <c r="D241" s="1">
        <f t="shared" si="21"/>
        <v>41080</v>
      </c>
      <c r="E241" s="1">
        <f t="shared" si="22"/>
        <v>40.1171875</v>
      </c>
    </row>
    <row r="242" spans="3:5" x14ac:dyDescent="0.25">
      <c r="C242" s="1">
        <f>31075</f>
        <v>31075</v>
      </c>
      <c r="D242" s="1">
        <f t="shared" si="21"/>
        <v>41080</v>
      </c>
      <c r="E242" s="1">
        <f t="shared" si="22"/>
        <v>40.1171875</v>
      </c>
    </row>
    <row r="243" spans="3:5" x14ac:dyDescent="0.25">
      <c r="C243" s="1">
        <f>31184</f>
        <v>31184</v>
      </c>
      <c r="D243" s="1">
        <f t="shared" si="21"/>
        <v>41080</v>
      </c>
      <c r="E243" s="1">
        <f t="shared" si="22"/>
        <v>40.1171875</v>
      </c>
    </row>
    <row r="244" spans="3:5" x14ac:dyDescent="0.25">
      <c r="C244" s="1">
        <f>31292</f>
        <v>31292</v>
      </c>
      <c r="D244" s="1">
        <f t="shared" si="21"/>
        <v>41080</v>
      </c>
      <c r="E244" s="1">
        <f t="shared" si="22"/>
        <v>40.1171875</v>
      </c>
    </row>
    <row r="245" spans="3:5" x14ac:dyDescent="0.25">
      <c r="C245" s="1">
        <f>31404</f>
        <v>31404</v>
      </c>
      <c r="D245" s="1">
        <f t="shared" si="21"/>
        <v>41080</v>
      </c>
      <c r="E245" s="1">
        <f t="shared" si="22"/>
        <v>40.1171875</v>
      </c>
    </row>
    <row r="246" spans="3:5" x14ac:dyDescent="0.25">
      <c r="C246" s="1">
        <f>31527</f>
        <v>31527</v>
      </c>
      <c r="D246" s="1">
        <f t="shared" si="21"/>
        <v>41080</v>
      </c>
      <c r="E246" s="1">
        <f t="shared" si="22"/>
        <v>40.1171875</v>
      </c>
    </row>
    <row r="247" spans="3:5" x14ac:dyDescent="0.25">
      <c r="C247" s="1">
        <f>31642</f>
        <v>31642</v>
      </c>
      <c r="D247" s="1">
        <f t="shared" si="21"/>
        <v>41080</v>
      </c>
      <c r="E247" s="1">
        <f t="shared" si="22"/>
        <v>40.1171875</v>
      </c>
    </row>
    <row r="248" spans="3:5" x14ac:dyDescent="0.25">
      <c r="C248" s="1">
        <f>31766</f>
        <v>31766</v>
      </c>
      <c r="D248" s="1">
        <f t="shared" si="21"/>
        <v>41080</v>
      </c>
      <c r="E248" s="1">
        <f t="shared" si="22"/>
        <v>40.1171875</v>
      </c>
    </row>
    <row r="249" spans="3:5" x14ac:dyDescent="0.25">
      <c r="C249" s="1">
        <f>31947</f>
        <v>31947</v>
      </c>
      <c r="D249" s="1">
        <f t="shared" si="21"/>
        <v>41080</v>
      </c>
      <c r="E249" s="1">
        <f t="shared" si="22"/>
        <v>40.1171875</v>
      </c>
    </row>
    <row r="250" spans="3:5" x14ac:dyDescent="0.25">
      <c r="C250" s="1">
        <f>32055</f>
        <v>32055</v>
      </c>
      <c r="D250" s="1">
        <f t="shared" si="21"/>
        <v>41080</v>
      </c>
      <c r="E250" s="1">
        <f t="shared" si="22"/>
        <v>40.1171875</v>
      </c>
    </row>
    <row r="251" spans="3:5" x14ac:dyDescent="0.25">
      <c r="C251" s="1">
        <f>32159</f>
        <v>32159</v>
      </c>
      <c r="D251" s="1">
        <f t="shared" si="21"/>
        <v>41080</v>
      </c>
      <c r="E251" s="1">
        <f t="shared" si="22"/>
        <v>40.1171875</v>
      </c>
    </row>
    <row r="252" spans="3:5" x14ac:dyDescent="0.25">
      <c r="C252" s="1">
        <f>32266</f>
        <v>32266</v>
      </c>
      <c r="D252" s="1">
        <f t="shared" si="21"/>
        <v>41080</v>
      </c>
      <c r="E252" s="1">
        <f t="shared" si="22"/>
        <v>40.1171875</v>
      </c>
    </row>
    <row r="253" spans="3:5" x14ac:dyDescent="0.25">
      <c r="C253" s="1">
        <f>32383</f>
        <v>32383</v>
      </c>
      <c r="D253" s="1">
        <f>41084</f>
        <v>41084</v>
      </c>
      <c r="E253" s="1">
        <f>40.12109375</f>
        <v>40.12109375</v>
      </c>
    </row>
    <row r="254" spans="3:5" x14ac:dyDescent="0.25">
      <c r="C254" s="1">
        <f>32546</f>
        <v>32546</v>
      </c>
      <c r="D254" s="1">
        <f>41312</f>
        <v>41312</v>
      </c>
      <c r="E254" s="1">
        <f>40.34375</f>
        <v>40.34375</v>
      </c>
    </row>
    <row r="255" spans="3:5" x14ac:dyDescent="0.25">
      <c r="C255" s="1">
        <f>32667</f>
        <v>32667</v>
      </c>
      <c r="D255" s="1">
        <f>41564</f>
        <v>41564</v>
      </c>
      <c r="E255" s="1">
        <f>40.58984375</f>
        <v>40.58984375</v>
      </c>
    </row>
    <row r="256" spans="3:5" x14ac:dyDescent="0.25">
      <c r="C256" s="1">
        <f>32791</f>
        <v>32791</v>
      </c>
      <c r="D256" s="1">
        <f>41584</f>
        <v>41584</v>
      </c>
      <c r="E256" s="1">
        <f>40.609375</f>
        <v>40.609375</v>
      </c>
    </row>
    <row r="257" spans="3:5" x14ac:dyDescent="0.25">
      <c r="C257" s="1">
        <f>32911</f>
        <v>32911</v>
      </c>
      <c r="D257" s="1">
        <f>41604</f>
        <v>41604</v>
      </c>
      <c r="E257" s="1">
        <f>40.62890625</f>
        <v>40.62890625</v>
      </c>
    </row>
    <row r="258" spans="3:5" x14ac:dyDescent="0.25">
      <c r="C258" s="1">
        <f>33034</f>
        <v>33034</v>
      </c>
      <c r="D258" s="1">
        <f>41648</f>
        <v>41648</v>
      </c>
      <c r="E258" s="1">
        <f t="shared" ref="E258:E263" si="23">40.671875</f>
        <v>40.671875</v>
      </c>
    </row>
    <row r="259" spans="3:5" x14ac:dyDescent="0.25">
      <c r="C259" s="1">
        <f>33139</f>
        <v>33139</v>
      </c>
      <c r="D259" s="1">
        <f>41648</f>
        <v>41648</v>
      </c>
      <c r="E259" s="1">
        <f t="shared" si="23"/>
        <v>40.671875</v>
      </c>
    </row>
    <row r="260" spans="3:5" x14ac:dyDescent="0.25">
      <c r="C260" s="1">
        <f>33248</f>
        <v>33248</v>
      </c>
      <c r="D260" s="1">
        <f>41648</f>
        <v>41648</v>
      </c>
      <c r="E260" s="1">
        <f t="shared" si="23"/>
        <v>40.671875</v>
      </c>
    </row>
    <row r="261" spans="3:5" x14ac:dyDescent="0.25">
      <c r="C261" s="1">
        <f>33371</f>
        <v>33371</v>
      </c>
      <c r="D261" s="1">
        <f>41648</f>
        <v>41648</v>
      </c>
      <c r="E261" s="1">
        <f t="shared" si="23"/>
        <v>40.671875</v>
      </c>
    </row>
    <row r="262" spans="3:5" x14ac:dyDescent="0.25">
      <c r="C262" s="1">
        <f>33486</f>
        <v>33486</v>
      </c>
      <c r="D262" s="1">
        <f>41648</f>
        <v>41648</v>
      </c>
      <c r="E262" s="1">
        <f t="shared" si="23"/>
        <v>40.671875</v>
      </c>
    </row>
    <row r="263" spans="3:5" x14ac:dyDescent="0.25">
      <c r="C263" s="1">
        <f>33593</f>
        <v>33593</v>
      </c>
      <c r="D263" s="1">
        <f>41648</f>
        <v>41648</v>
      </c>
      <c r="E263" s="1">
        <f t="shared" si="23"/>
        <v>40.671875</v>
      </c>
    </row>
    <row r="264" spans="3:5" x14ac:dyDescent="0.25">
      <c r="C264" s="1">
        <f>33704</f>
        <v>33704</v>
      </c>
      <c r="D264" s="1">
        <f t="shared" ref="D264:D293" si="24">41652</f>
        <v>41652</v>
      </c>
      <c r="E264" s="1">
        <f t="shared" ref="E264:E293" si="25">40.67578125</f>
        <v>40.67578125</v>
      </c>
    </row>
    <row r="265" spans="3:5" x14ac:dyDescent="0.25">
      <c r="C265" s="1">
        <f>33822</f>
        <v>33822</v>
      </c>
      <c r="D265" s="1">
        <f t="shared" si="24"/>
        <v>41652</v>
      </c>
      <c r="E265" s="1">
        <f t="shared" si="25"/>
        <v>40.67578125</v>
      </c>
    </row>
    <row r="266" spans="3:5" x14ac:dyDescent="0.25">
      <c r="C266" s="1">
        <f>33928</f>
        <v>33928</v>
      </c>
      <c r="D266" s="1">
        <f t="shared" si="24"/>
        <v>41652</v>
      </c>
      <c r="E266" s="1">
        <f t="shared" si="25"/>
        <v>40.67578125</v>
      </c>
    </row>
    <row r="267" spans="3:5" x14ac:dyDescent="0.25">
      <c r="C267" s="1">
        <f>34037</f>
        <v>34037</v>
      </c>
      <c r="D267" s="1">
        <f t="shared" si="24"/>
        <v>41652</v>
      </c>
      <c r="E267" s="1">
        <f t="shared" si="25"/>
        <v>40.67578125</v>
      </c>
    </row>
    <row r="268" spans="3:5" x14ac:dyDescent="0.25">
      <c r="C268" s="1">
        <f>34142</f>
        <v>34142</v>
      </c>
      <c r="D268" s="1">
        <f t="shared" si="24"/>
        <v>41652</v>
      </c>
      <c r="E268" s="1">
        <f t="shared" si="25"/>
        <v>40.67578125</v>
      </c>
    </row>
    <row r="269" spans="3:5" x14ac:dyDescent="0.25">
      <c r="C269" s="1">
        <f>34254</f>
        <v>34254</v>
      </c>
      <c r="D269" s="1">
        <f t="shared" si="24"/>
        <v>41652</v>
      </c>
      <c r="E269" s="1">
        <f t="shared" si="25"/>
        <v>40.67578125</v>
      </c>
    </row>
    <row r="270" spans="3:5" x14ac:dyDescent="0.25">
      <c r="C270" s="1">
        <f>34359</f>
        <v>34359</v>
      </c>
      <c r="D270" s="1">
        <f t="shared" si="24"/>
        <v>41652</v>
      </c>
      <c r="E270" s="1">
        <f t="shared" si="25"/>
        <v>40.67578125</v>
      </c>
    </row>
    <row r="271" spans="3:5" x14ac:dyDescent="0.25">
      <c r="C271" s="1">
        <f>34466</f>
        <v>34466</v>
      </c>
      <c r="D271" s="1">
        <f t="shared" si="24"/>
        <v>41652</v>
      </c>
      <c r="E271" s="1">
        <f t="shared" si="25"/>
        <v>40.67578125</v>
      </c>
    </row>
    <row r="272" spans="3:5" x14ac:dyDescent="0.25">
      <c r="C272" s="1">
        <f>34574</f>
        <v>34574</v>
      </c>
      <c r="D272" s="1">
        <f t="shared" si="24"/>
        <v>41652</v>
      </c>
      <c r="E272" s="1">
        <f t="shared" si="25"/>
        <v>40.67578125</v>
      </c>
    </row>
    <row r="273" spans="3:5" x14ac:dyDescent="0.25">
      <c r="C273" s="1">
        <f>34680</f>
        <v>34680</v>
      </c>
      <c r="D273" s="1">
        <f t="shared" si="24"/>
        <v>41652</v>
      </c>
      <c r="E273" s="1">
        <f t="shared" si="25"/>
        <v>40.67578125</v>
      </c>
    </row>
    <row r="274" spans="3:5" x14ac:dyDescent="0.25">
      <c r="C274" s="1">
        <f>34795</f>
        <v>34795</v>
      </c>
      <c r="D274" s="1">
        <f t="shared" si="24"/>
        <v>41652</v>
      </c>
      <c r="E274" s="1">
        <f t="shared" si="25"/>
        <v>40.67578125</v>
      </c>
    </row>
    <row r="275" spans="3:5" x14ac:dyDescent="0.25">
      <c r="C275" s="1">
        <f>34900</f>
        <v>34900</v>
      </c>
      <c r="D275" s="1">
        <f t="shared" si="24"/>
        <v>41652</v>
      </c>
      <c r="E275" s="1">
        <f t="shared" si="25"/>
        <v>40.67578125</v>
      </c>
    </row>
    <row r="276" spans="3:5" x14ac:dyDescent="0.25">
      <c r="C276" s="1">
        <f>35007</f>
        <v>35007</v>
      </c>
      <c r="D276" s="1">
        <f t="shared" si="24"/>
        <v>41652</v>
      </c>
      <c r="E276" s="1">
        <f t="shared" si="25"/>
        <v>40.67578125</v>
      </c>
    </row>
    <row r="277" spans="3:5" x14ac:dyDescent="0.25">
      <c r="C277" s="1">
        <f>35112</f>
        <v>35112</v>
      </c>
      <c r="D277" s="1">
        <f t="shared" si="24"/>
        <v>41652</v>
      </c>
      <c r="E277" s="1">
        <f t="shared" si="25"/>
        <v>40.67578125</v>
      </c>
    </row>
    <row r="278" spans="3:5" x14ac:dyDescent="0.25">
      <c r="C278" s="1">
        <f>35223</f>
        <v>35223</v>
      </c>
      <c r="D278" s="1">
        <f t="shared" si="24"/>
        <v>41652</v>
      </c>
      <c r="E278" s="1">
        <f t="shared" si="25"/>
        <v>40.67578125</v>
      </c>
    </row>
    <row r="279" spans="3:5" x14ac:dyDescent="0.25">
      <c r="C279" s="1">
        <f>35328</f>
        <v>35328</v>
      </c>
      <c r="D279" s="1">
        <f t="shared" si="24"/>
        <v>41652</v>
      </c>
      <c r="E279" s="1">
        <f t="shared" si="25"/>
        <v>40.67578125</v>
      </c>
    </row>
    <row r="280" spans="3:5" x14ac:dyDescent="0.25">
      <c r="C280" s="1">
        <f>35434</f>
        <v>35434</v>
      </c>
      <c r="D280" s="1">
        <f t="shared" si="24"/>
        <v>41652</v>
      </c>
      <c r="E280" s="1">
        <f t="shared" si="25"/>
        <v>40.67578125</v>
      </c>
    </row>
    <row r="281" spans="3:5" x14ac:dyDescent="0.25">
      <c r="C281" s="1">
        <f>35546</f>
        <v>35546</v>
      </c>
      <c r="D281" s="1">
        <f t="shared" si="24"/>
        <v>41652</v>
      </c>
      <c r="E281" s="1">
        <f t="shared" si="25"/>
        <v>40.67578125</v>
      </c>
    </row>
    <row r="282" spans="3:5" x14ac:dyDescent="0.25">
      <c r="C282" s="1">
        <f>35660</f>
        <v>35660</v>
      </c>
      <c r="D282" s="1">
        <f t="shared" si="24"/>
        <v>41652</v>
      </c>
      <c r="E282" s="1">
        <f t="shared" si="25"/>
        <v>40.67578125</v>
      </c>
    </row>
    <row r="283" spans="3:5" x14ac:dyDescent="0.25">
      <c r="C283" s="1">
        <f>35771</f>
        <v>35771</v>
      </c>
      <c r="D283" s="1">
        <f t="shared" si="24"/>
        <v>41652</v>
      </c>
      <c r="E283" s="1">
        <f t="shared" si="25"/>
        <v>40.67578125</v>
      </c>
    </row>
    <row r="284" spans="3:5" x14ac:dyDescent="0.25">
      <c r="C284" s="1">
        <f>35877</f>
        <v>35877</v>
      </c>
      <c r="D284" s="1">
        <f t="shared" si="24"/>
        <v>41652</v>
      </c>
      <c r="E284" s="1">
        <f t="shared" si="25"/>
        <v>40.67578125</v>
      </c>
    </row>
    <row r="285" spans="3:5" x14ac:dyDescent="0.25">
      <c r="C285" s="1">
        <f>36000</f>
        <v>36000</v>
      </c>
      <c r="D285" s="1">
        <f t="shared" si="24"/>
        <v>41652</v>
      </c>
      <c r="E285" s="1">
        <f t="shared" si="25"/>
        <v>40.67578125</v>
      </c>
    </row>
    <row r="286" spans="3:5" x14ac:dyDescent="0.25">
      <c r="C286" s="1">
        <f>36114</f>
        <v>36114</v>
      </c>
      <c r="D286" s="1">
        <f t="shared" si="24"/>
        <v>41652</v>
      </c>
      <c r="E286" s="1">
        <f t="shared" si="25"/>
        <v>40.67578125</v>
      </c>
    </row>
    <row r="287" spans="3:5" x14ac:dyDescent="0.25">
      <c r="C287" s="1">
        <f>36219</f>
        <v>36219</v>
      </c>
      <c r="D287" s="1">
        <f t="shared" si="24"/>
        <v>41652</v>
      </c>
      <c r="E287" s="1">
        <f t="shared" si="25"/>
        <v>40.67578125</v>
      </c>
    </row>
    <row r="288" spans="3:5" x14ac:dyDescent="0.25">
      <c r="C288" s="1">
        <f>36325</f>
        <v>36325</v>
      </c>
      <c r="D288" s="1">
        <f t="shared" si="24"/>
        <v>41652</v>
      </c>
      <c r="E288" s="1">
        <f t="shared" si="25"/>
        <v>40.67578125</v>
      </c>
    </row>
    <row r="289" spans="3:5" x14ac:dyDescent="0.25">
      <c r="C289" s="1">
        <f>36434</f>
        <v>36434</v>
      </c>
      <c r="D289" s="1">
        <f t="shared" si="24"/>
        <v>41652</v>
      </c>
      <c r="E289" s="1">
        <f t="shared" si="25"/>
        <v>40.67578125</v>
      </c>
    </row>
    <row r="290" spans="3:5" x14ac:dyDescent="0.25">
      <c r="C290" s="1">
        <f>36543</f>
        <v>36543</v>
      </c>
      <c r="D290" s="1">
        <f t="shared" si="24"/>
        <v>41652</v>
      </c>
      <c r="E290" s="1">
        <f t="shared" si="25"/>
        <v>40.67578125</v>
      </c>
    </row>
    <row r="291" spans="3:5" x14ac:dyDescent="0.25">
      <c r="C291" s="1">
        <f>36649</f>
        <v>36649</v>
      </c>
      <c r="D291" s="1">
        <f t="shared" si="24"/>
        <v>41652</v>
      </c>
      <c r="E291" s="1">
        <f t="shared" si="25"/>
        <v>40.67578125</v>
      </c>
    </row>
    <row r="292" spans="3:5" x14ac:dyDescent="0.25">
      <c r="C292" s="1">
        <f>36771</f>
        <v>36771</v>
      </c>
      <c r="D292" s="1">
        <f t="shared" si="24"/>
        <v>41652</v>
      </c>
      <c r="E292" s="1">
        <f t="shared" si="25"/>
        <v>40.67578125</v>
      </c>
    </row>
    <row r="293" spans="3:5" x14ac:dyDescent="0.25">
      <c r="C293" s="1">
        <f>36877</f>
        <v>36877</v>
      </c>
      <c r="D293" s="1">
        <f t="shared" si="24"/>
        <v>41652</v>
      </c>
      <c r="E293" s="1">
        <f t="shared" si="25"/>
        <v>40.67578125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2016-01-08T15:46:51Z</cp:lastPrinted>
  <dcterms:created xsi:type="dcterms:W3CDTF">2016-01-08T15:46:51Z</dcterms:created>
  <dcterms:modified xsi:type="dcterms:W3CDTF">2016-01-08T15:19:27Z</dcterms:modified>
</cp:coreProperties>
</file>