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KiCost!$J$5:$O$30</definedName>
    <definedName name="global_part_data">KiCost!$A$5:$I$30</definedName>
    <definedName name="mouser_part_data">KiCost!$P$5:$U$30</definedName>
    <definedName name="newark_part_data">KiCost!$V$5:$AA$30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<sst xmlns="http://schemas.openxmlformats.org/spreadsheetml/2006/main" count="168" uniqueCount="126">
  <si>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</si>
  <si>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</si>
  <si>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</si>
  <si>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</si>
  <si>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</si>
  <si>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</si>
  <si>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</si>
  <si>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</si>
  <si>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</si>
  <si>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</si>
  <si>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S1</t>
  </si>
  <si>
    <t>RST</t>
  </si>
  <si>
    <t>hack-footprints:SPST-PTS_810</t>
  </si>
  <si>
    <t>311020045</t>
  </si>
  <si>
    <t>C5</t>
  </si>
  <si>
    <t>4.7nF</t>
  </si>
  <si>
    <t>hack:C_0603_HandSoldering</t>
  </si>
  <si>
    <t>302010144</t>
  </si>
  <si>
    <t>R1</t>
  </si>
  <si>
    <t>1M</t>
  </si>
  <si>
    <t>hack:R_0603_HandSoldering</t>
  </si>
  <si>
    <t>301010151</t>
  </si>
  <si>
    <t>U1</t>
  </si>
  <si>
    <t>MIC5528</t>
  </si>
  <si>
    <t>hack:DFN-6-1EP_1.2x1.2mm_Pitch0.4mm</t>
  </si>
  <si>
    <t>MIC5528-3.3YMT-TR</t>
  </si>
  <si>
    <t>L1</t>
  </si>
  <si>
    <t>BLM18EG221</t>
  </si>
  <si>
    <t>hack:L_0603_HandSoldering</t>
  </si>
  <si>
    <t>BLM18EG221SN1D</t>
  </si>
  <si>
    <t>U2</t>
  </si>
  <si>
    <t>STF202</t>
  </si>
  <si>
    <t>hack:TSOP-6</t>
  </si>
  <si>
    <t>STF202-22T1G</t>
  </si>
  <si>
    <t>L2</t>
  </si>
  <si>
    <t>10uH</t>
  </si>
  <si>
    <t>hack:ELLVFG</t>
  </si>
  <si>
    <t>ELL-VFG100MC</t>
  </si>
  <si>
    <t>LOGO1</t>
  </si>
  <si>
    <t>OSHW</t>
  </si>
  <si>
    <t>hack:OSHW-LOGO</t>
  </si>
  <si>
    <t>mfr_pn</t>
  </si>
  <si>
    <t>C6,C7</t>
  </si>
  <si>
    <t>10pF</t>
  </si>
  <si>
    <t>302010097</t>
  </si>
  <si>
    <t>X1</t>
  </si>
  <si>
    <t>ABS07</t>
  </si>
  <si>
    <t>306010055</t>
  </si>
  <si>
    <t>R2,R4</t>
  </si>
  <si>
    <t>330</t>
  </si>
  <si>
    <t>301010300</t>
  </si>
  <si>
    <t>FID1-FID3</t>
  </si>
  <si>
    <t>FIDUCIAL</t>
  </si>
  <si>
    <t>hack:FIDUCIAL</t>
  </si>
  <si>
    <t>C3,C4</t>
  </si>
  <si>
    <t>10uF</t>
  </si>
  <si>
    <t>hack:c_elec_3x5.3</t>
  </si>
  <si>
    <t>UWX1C100MCL2GB</t>
  </si>
  <si>
    <t>LOGO3</t>
  </si>
  <si>
    <t>HACK</t>
  </si>
  <si>
    <t>U3</t>
  </si>
  <si>
    <t>ATSAMD21E</t>
  </si>
  <si>
    <t>hack:QFN-32-1EP_5x5mm_Pitch0.5mm</t>
  </si>
  <si>
    <t>ATSAMD21E18A-MU</t>
  </si>
  <si>
    <t>D1</t>
  </si>
  <si>
    <t>RED</t>
  </si>
  <si>
    <t>hack:LED_0603_HandSoldering</t>
  </si>
  <si>
    <t>304090042</t>
  </si>
  <si>
    <t>R3</t>
  </si>
  <si>
    <t>10k</t>
  </si>
  <si>
    <t>301010299</t>
  </si>
  <si>
    <t>P2,P3</t>
  </si>
  <si>
    <t>CONN_01X13</t>
  </si>
  <si>
    <t>hack-footprints:Pin_Castellated_1x13</t>
  </si>
  <si>
    <t>JP1</t>
  </si>
  <si>
    <t>Jumper_NO_Small</t>
  </si>
  <si>
    <t>hack:SMD_Jumper</t>
  </si>
  <si>
    <t>LOGO2</t>
  </si>
  <si>
    <t>HACKADAY</t>
  </si>
  <si>
    <t>hack:HACKADAY-LOGO</t>
  </si>
  <si>
    <t>C8-C11</t>
  </si>
  <si>
    <t>100nF</t>
  </si>
  <si>
    <t>302010138</t>
  </si>
  <si>
    <t>P4</t>
  </si>
  <si>
    <t>CONN_01X01</t>
  </si>
  <si>
    <t>hack-footprints:Pin_Castellated_1x01</t>
  </si>
  <si>
    <t>P1</t>
  </si>
  <si>
    <t>USB_micro</t>
  </si>
  <si>
    <t>hack:47346-0001</t>
  </si>
  <si>
    <t>320010000</t>
  </si>
  <si>
    <t>C1,C2</t>
  </si>
  <si>
    <t>2.2uF</t>
  </si>
  <si>
    <t>302010054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</si>
  <si>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</si>
  <si>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</si>
  <si>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</si>
  <si>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</si>
  <si>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</si>
  <si>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</si>
  <si>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</si>
  <si>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</si>
  <si>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576-4766-1-ND</t>
  </si>
  <si>
    <t>Link</t>
  </si>
  <si>
    <t>490-3992-1-ND</t>
  </si>
  <si>
    <t>STF202-22T1GOSCT-ND</t>
  </si>
  <si>
    <t>PCD2293CT-ND</t>
  </si>
  <si>
    <t>493-2099-1-ND</t>
  </si>
  <si>
    <t>ATSAMD21E18A-MU-ND</t>
  </si>
  <si>
    <t>13410-63200100000-ND</t>
  </si>
  <si>
    <t>Mouser</t>
  </si>
  <si>
    <t>998-MIC5528-3.3YMTTR</t>
  </si>
  <si>
    <t>81-BLM18EG221SN1D</t>
  </si>
  <si>
    <t>863-STF202-22T1G</t>
  </si>
  <si>
    <t>667-ELL-VFG100MC</t>
  </si>
  <si>
    <t>575-3301010300240000</t>
  </si>
  <si>
    <t>647-UWX1C100MCL2</t>
  </si>
  <si>
    <t>653-VAL</t>
  </si>
  <si>
    <t>556-ATSAMD21E18A-MU</t>
  </si>
  <si>
    <t>972-XLH3200100004X</t>
  </si>
  <si>
    <t>Newark</t>
  </si>
  <si>
    <t>73M9090</t>
  </si>
  <si>
    <t>45J2271</t>
  </si>
  <si>
    <t>15R1033</t>
  </si>
  <si>
    <t>76T1133</t>
  </si>
  <si>
    <t>58R3619</t>
  </si>
  <si>
    <t>45X9914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</si>
</sst>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IC5528-3.3YMT-TR/576-4766-1-ND/4864030" TargetMode="External"/><Relationship Id="rId2" Type="http://schemas.openxmlformats.org/officeDocument/2006/relationships/hyperlink" Target="http://www.mouser.com/Search/Refine.aspx?Keyword=MIC5528-3.3YMT-TR" TargetMode="External"/><Relationship Id="rId3" Type="http://schemas.openxmlformats.org/officeDocument/2006/relationships/hyperlink" Target="http://www.digikey.com/product-detail/en/BLM18EG221SN1D/490-3992-1-ND/1016252" TargetMode="External"/><Relationship Id="rId4" Type="http://schemas.openxmlformats.org/officeDocument/2006/relationships/hyperlink" Target="http://www.mouser.com/Search/Refine.aspx?Keyword=BLM18EG221SN1D" TargetMode="External"/><Relationship Id="rId5" Type="http://schemas.openxmlformats.org/officeDocument/2006/relationships/hyperlink" Target="http://www.newark.com/murata/blm18eg221sn1d/ferrite-bead-0-05ohm-2a-0603/dp/73M9090" TargetMode="External"/><Relationship Id="rId6" Type="http://schemas.openxmlformats.org/officeDocument/2006/relationships/hyperlink" Target="http://www.digikey.com/product-detail/en/STF202-22T1G/STF202-22T1GOSCT-ND/720944" TargetMode="External"/><Relationship Id="rId7" Type="http://schemas.openxmlformats.org/officeDocument/2006/relationships/hyperlink" Target="http://www.mouser.com/Search/Refine.aspx?Keyword=STF202-22T1G" TargetMode="External"/><Relationship Id="rId8" Type="http://schemas.openxmlformats.org/officeDocument/2006/relationships/hyperlink" Target="http://www.newark.com/on-semiconductor/stf202-22t1g/rc-n-w-filter-22-ohm-68pf-tsop/dp/45J2271" TargetMode="External"/><Relationship Id="rId9" Type="http://schemas.openxmlformats.org/officeDocument/2006/relationships/hyperlink" Target="http://www.digikey.com/product-detail/en/ELL-VFG100MC/PCD2293CT-ND/1938502" TargetMode="External"/><Relationship Id="rId10" Type="http://schemas.openxmlformats.org/officeDocument/2006/relationships/hyperlink" Target="http://www.mouser.com/Search/Refine.aspx?Keyword=ELL-VFG100MC" TargetMode="External"/><Relationship Id="rId11" Type="http://schemas.openxmlformats.org/officeDocument/2006/relationships/hyperlink" Target="http://www.newark.com/webapp/wcs/stores/servlet/Search?catalogId=15003&amp;langId=-1&amp;storeId=10194&amp;gs=true&amp;st=ELL-VFG100MC" TargetMode="External"/><Relationship Id="rId12" Type="http://schemas.openxmlformats.org/officeDocument/2006/relationships/hyperlink" Target="http://www.mouser.com/Search/Refine.aspx?Keyword=301010300" TargetMode="External"/><Relationship Id="rId13" Type="http://schemas.openxmlformats.org/officeDocument/2006/relationships/hyperlink" Target="http://www.newark.com/webapp/wcs/stores/servlet/Search?catalogId=15003&amp;langId=-1&amp;storeId=10194&amp;gs=true&amp;st=301010300" TargetMode="External"/><Relationship Id="rId14" Type="http://schemas.openxmlformats.org/officeDocument/2006/relationships/hyperlink" Target="http://www.digikey.com/product-detail/en/UWX1C100MCL2GB/493-2099-1-ND/590074" TargetMode="External"/><Relationship Id="rId15" Type="http://schemas.openxmlformats.org/officeDocument/2006/relationships/hyperlink" Target="http://www.mouser.com/Search/Refine.aspx?Keyword=UWX1C100MCL2GB" TargetMode="External"/><Relationship Id="rId16" Type="http://schemas.openxmlformats.org/officeDocument/2006/relationships/hyperlink" Target="http://www.newark.com/nichicon/uwx1c100mcl2gb/aluminum-electrolytic-capacitor/dp/58R3619" TargetMode="External"/><Relationship Id="rId17" Type="http://schemas.openxmlformats.org/officeDocument/2006/relationships/hyperlink" Target="http://www.mouser.com/Search/../ProductDetail/Omron-Electronics/VAL/?qs=sGAEpiMZZMtzFpQ%252bfsc2VG9FapavGxSS" TargetMode="External"/><Relationship Id="rId18" Type="http://schemas.openxmlformats.org/officeDocument/2006/relationships/hyperlink" Target="http://www.digikey.com/product-detail/en/ATSAMD21E18A-MU/ATSAMD21E18A-MU-ND/4935887" TargetMode="External"/><Relationship Id="rId19" Type="http://schemas.openxmlformats.org/officeDocument/2006/relationships/hyperlink" Target="http://www.mouser.com/Search/../ProductDetail/Atmel/ATSAMD21E18A-MU/?qs=sGAEpiMZZMuoKKEcg8mMKHVqFrYvdykFyyXa6Kfju1rM9GkwryGRIw%3d%3d" TargetMode="External"/><Relationship Id="rId20" Type="http://schemas.openxmlformats.org/officeDocument/2006/relationships/hyperlink" Target="http://www.newark.com/atmel/atsamd21e18a-mu/cortex-m0-64kb-flash-8kb-sram/dp/45X9914" TargetMode="External"/><Relationship Id="rId21" Type="http://schemas.openxmlformats.org/officeDocument/2006/relationships/hyperlink" Target="http://www.digikey.com/product-detail/en/134-10-632-00-100000/13410-63200100000-ND/472993" TargetMode="External"/><Relationship Id="rId22" Type="http://schemas.openxmlformats.org/officeDocument/2006/relationships/hyperlink" Target="http://www.mouser.com/Search/../ProductDetail/IDT/XLH320010000JX4X/?qs=sGAEpiMZZMu6TJb8E8Cjr7ZSCn5lr7aW5kOAqkwhzGM%3d" TargetMode="External"/><Relationship Id="rId23" Type="http://schemas.openxmlformats.org/officeDocument/2006/relationships/vmlDrawing" Target="../drawings/vmlDrawing1.vml"/><Relationship Id="rId2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93</v>
      </c>
      <c r="I1" s="2">
        <v>100</v>
      </c>
    </row>
    <row r="2" spans="1:27">
      <c r="H2" s="3" t="s">
        <v>94</v>
      </c>
      <c r="I2" s="4">
        <f>sum(I7:I30)</f>
        <v>0</v>
      </c>
      <c r="M2" s="4">
        <f>sum(M7:M30)</f>
        <v>0</v>
      </c>
      <c r="S2" s="4">
        <f>sum(S7:S30)</f>
        <v>0</v>
      </c>
      <c r="Y2" s="4">
        <f>sum(Y7:Y30)</f>
        <v>0</v>
      </c>
    </row>
    <row r="3" spans="1:27">
      <c r="H3" s="3" t="s">
        <v>95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96</v>
      </c>
      <c r="K5" s="7"/>
      <c r="L5" s="7"/>
      <c r="M5" s="7"/>
      <c r="N5" s="7"/>
      <c r="O5" s="7"/>
      <c r="P5" s="8" t="s">
        <v>109</v>
      </c>
      <c r="Q5" s="8"/>
      <c r="R5" s="8"/>
      <c r="S5" s="8"/>
      <c r="T5" s="8"/>
      <c r="U5" s="8"/>
      <c r="V5" s="9" t="s">
        <v>119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98</v>
      </c>
      <c r="K6" s="10" t="s">
        <v>99</v>
      </c>
      <c r="L6" s="10" t="s">
        <v>3</v>
      </c>
      <c r="M6" s="10" t="s">
        <v>2</v>
      </c>
      <c r="N6" s="10" t="s">
        <v>100</v>
      </c>
      <c r="O6" s="10" t="s">
        <v>97</v>
      </c>
      <c r="P6" s="10" t="s">
        <v>98</v>
      </c>
      <c r="Q6" s="10" t="s">
        <v>99</v>
      </c>
      <c r="R6" s="10" t="s">
        <v>3</v>
      </c>
      <c r="S6" s="10" t="s">
        <v>2</v>
      </c>
      <c r="T6" s="10" t="s">
        <v>100</v>
      </c>
      <c r="U6" s="10" t="s">
        <v>97</v>
      </c>
      <c r="V6" s="10" t="s">
        <v>98</v>
      </c>
      <c r="W6" s="10" t="s">
        <v>99</v>
      </c>
      <c r="X6" s="10" t="s">
        <v>3</v>
      </c>
      <c r="Y6" s="10" t="s">
        <v>2</v>
      </c>
      <c r="Z6" s="10" t="s">
        <v>100</v>
      </c>
      <c r="AA6" s="10" t="s">
        <v>97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14</v>
      </c>
      <c r="B8" t="s">
        <v>15</v>
      </c>
      <c r="D8" t="s">
        <v>16</v>
      </c>
      <c r="F8" t="s">
        <v>17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18</v>
      </c>
      <c r="B9" t="s">
        <v>19</v>
      </c>
      <c r="D9" t="s">
        <v>20</v>
      </c>
      <c r="F9" t="s">
        <v>21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22</v>
      </c>
      <c r="B10" t="s">
        <v>23</v>
      </c>
      <c r="D10" t="s">
        <v>24</v>
      </c>
      <c r="F10" t="s">
        <v>25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  <c r="J10">
        <v>5000</v>
      </c>
      <c r="L10" s="11">
        <f>iferror(lookup(if(K10="",G10,K10),{0,1,25,100,4500,5000},{0.0,0.19,0.16,0.14,0.24,0.14}),"")</f>
        <v>0</v>
      </c>
      <c r="M10" s="11">
        <f>iferror(if(K10="",G10,K10)*L10,"")</f>
        <v>0</v>
      </c>
      <c r="N10" t="s">
        <v>101</v>
      </c>
      <c r="O10" s="12" t="s">
        <v>102</v>
      </c>
      <c r="P10">
        <v>4797</v>
      </c>
      <c r="R10" s="11">
        <f>iferror(lookup(if(Q10="",G10,Q10),{0,1,10,25,100,5000},{0.0,0.197,0.187,0.158,0.138,0.138}),"")</f>
        <v>0</v>
      </c>
      <c r="S10" s="11">
        <f>iferror(if(Q10="",G10,Q10)*R10,"")</f>
        <v>0</v>
      </c>
      <c r="T10" t="s">
        <v>110</v>
      </c>
      <c r="U10" s="12" t="s">
        <v>102</v>
      </c>
    </row>
    <row r="11" spans="1:27">
      <c r="A11" t="s">
        <v>26</v>
      </c>
      <c r="B11" t="s">
        <v>27</v>
      </c>
      <c r="D11" t="s">
        <v>28</v>
      </c>
      <c r="F11" t="s">
        <v>29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  <c r="J11">
        <v>317364</v>
      </c>
      <c r="L11" s="11">
        <f>iferror(lookup(if(K11="",G11,K11),{0,1,10,50,100,250,500,1000,4000,8000,12000},{0.0,0.23,0.175,0.1252,0.1126,0.09508,0.08508,0.07257,0.0637,0.05847,0.05688}),"")</f>
        <v>0</v>
      </c>
      <c r="M11" s="11">
        <f>iferror(if(K11="",G11,K11)*L11,"")</f>
        <v>0</v>
      </c>
      <c r="N11" t="s">
        <v>103</v>
      </c>
      <c r="O11" s="12" t="s">
        <v>102</v>
      </c>
      <c r="P11">
        <v>82768</v>
      </c>
      <c r="R11" s="11">
        <f>iferror(lookup(if(Q11="",G11,Q11),{0,1,10,100,500,1000,4000,8000},{0.0,0.227,0.124,0.095,0.085,0.072,0.063,0.06}),"")</f>
        <v>0</v>
      </c>
      <c r="S11" s="11">
        <f>iferror(if(Q11="",G11,Q11)*R11,"")</f>
        <v>0</v>
      </c>
      <c r="T11" t="s">
        <v>111</v>
      </c>
      <c r="U11" s="12" t="s">
        <v>102</v>
      </c>
      <c r="V11">
        <v>6460</v>
      </c>
      <c r="X11" s="11">
        <f>iferror(lookup(if(W11="",G11,W11),{0,1,50,100,500,1000,2500,5000,10000},{0.0,0.103,0.093,0.075,0.067,0.061,0.056,0.053,0.05}),"")</f>
        <v>0</v>
      </c>
      <c r="Y11" s="11">
        <f>iferror(if(W11="",G11,W11)*X11,"")</f>
        <v>0</v>
      </c>
      <c r="Z11" t="s">
        <v>120</v>
      </c>
      <c r="AA11" s="12" t="s">
        <v>102</v>
      </c>
    </row>
    <row r="12" spans="1:27">
      <c r="A12" t="s">
        <v>30</v>
      </c>
      <c r="B12" t="s">
        <v>31</v>
      </c>
      <c r="D12" t="s">
        <v>32</v>
      </c>
      <c r="F12" t="s">
        <v>33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11398</v>
      </c>
      <c r="L12" s="11">
        <f>iferror(lookup(if(K12="",G12,K12),{0,1,10,25,100,250,500,1000,3000,6000,15000,30000,75000,150000},{0.0,0.67,0.569,0.498,0.4264,0.36984,0.31326,0.2415,0.2139,0.2001,0.1863,0.17664,0.1725,0.1656}),"")</f>
        <v>0</v>
      </c>
      <c r="M12" s="11">
        <f>iferror(if(K12="",G12,K12)*L12,"")</f>
        <v>0</v>
      </c>
      <c r="N12" t="s">
        <v>104</v>
      </c>
      <c r="O12" s="12" t="s">
        <v>102</v>
      </c>
      <c r="P12">
        <v>13023</v>
      </c>
      <c r="R12" s="11">
        <f>iferror(lookup(if(Q12="",G12,Q12),{0,1,10,100,1000,3000,9000,24000},{0.0,0.651,0.492,0.308,0.232,0.197,0.183,0.18}),"")</f>
        <v>0</v>
      </c>
      <c r="S12" s="11">
        <f>iferror(if(Q12="",G12,Q12)*R12,"")</f>
        <v>0</v>
      </c>
      <c r="T12" t="s">
        <v>112</v>
      </c>
      <c r="U12" s="12" t="s">
        <v>102</v>
      </c>
      <c r="V12">
        <v>7937</v>
      </c>
      <c r="X12" s="11">
        <f>iferror(lookup(if(W12="",G12,W12),{0,1,25,100,250,500,1000,3000,9000},{0.0,0.66,0.483,0.304,0.294,0.286,0.235,0.201,0.187}),"")</f>
        <v>0</v>
      </c>
      <c r="Y12" s="11">
        <f>iferror(if(W12="",G12,W12)*X12,"")</f>
        <v>0</v>
      </c>
      <c r="Z12" t="s">
        <v>121</v>
      </c>
      <c r="AA12" s="12" t="s">
        <v>102</v>
      </c>
    </row>
    <row r="13" spans="1:27">
      <c r="A13" t="s">
        <v>34</v>
      </c>
      <c r="B13" t="s">
        <v>35</v>
      </c>
      <c r="D13" t="s">
        <v>36</v>
      </c>
      <c r="F13" t="s">
        <v>37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  <c r="J13">
        <v>2526</v>
      </c>
      <c r="L13" s="11">
        <f>iferror(lookup(if(K13="",G13,K13),{0,1,10,50,100,500,2000,4000,6000,10000,20000},{0.0,0.54,0.51,0.4786,0.4466,0.3509,0.1914,0.18502,0.17864,0.17226,0.16397}),"")</f>
        <v>0</v>
      </c>
      <c r="M13" s="11">
        <f>iferror(if(K13="",G13,K13)*L13,"")</f>
        <v>0</v>
      </c>
      <c r="N13" t="s">
        <v>105</v>
      </c>
      <c r="O13" s="12" t="s">
        <v>102</v>
      </c>
      <c r="P13">
        <v>1767</v>
      </c>
      <c r="R13" s="11">
        <f>iferror(lookup(if(Q13="",G13,Q13),{0,1,10,100,1000,2000,10000,24000,50000},{0.0,0.533,0.472,0.347,0.283,0.182,0.177,0.17,0.167}),"")</f>
        <v>0</v>
      </c>
      <c r="S13" s="11">
        <f>iferror(if(Q13="",G13,Q13)*R13,"")</f>
        <v>0</v>
      </c>
      <c r="T13" t="s">
        <v>113</v>
      </c>
      <c r="U13" s="12" t="s">
        <v>102</v>
      </c>
      <c r="V13">
        <v>0</v>
      </c>
      <c r="X13" s="11">
        <f>iferror(lookup(if(W13="",G13,W13),{0,1,2000,4000,10000,20000,40000},{0.0,0.212,0.212,0.203,0.191,0.179,0.166}),"")</f>
        <v>0</v>
      </c>
      <c r="Y13" s="11">
        <f>iferror(if(W13="",G13,W13)*X13,"")</f>
        <v>0</v>
      </c>
      <c r="Z13" t="s">
        <v>122</v>
      </c>
      <c r="AA13" s="12" t="s">
        <v>102</v>
      </c>
    </row>
    <row r="14" spans="1:27">
      <c r="A14" t="s">
        <v>38</v>
      </c>
      <c r="B14" t="s">
        <v>39</v>
      </c>
      <c r="D14" t="s">
        <v>40</v>
      </c>
      <c r="F14" t="s">
        <v>41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42</v>
      </c>
      <c r="B15" t="s">
        <v>43</v>
      </c>
      <c r="D15" t="s">
        <v>16</v>
      </c>
      <c r="F15" t="s">
        <v>44</v>
      </c>
      <c r="G15">
        <f>BoardQty*2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45</v>
      </c>
      <c r="B16" t="s">
        <v>46</v>
      </c>
      <c r="F16" t="s">
        <v>47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27">
      <c r="A17" t="s">
        <v>48</v>
      </c>
      <c r="B17" t="s">
        <v>49</v>
      </c>
      <c r="D17" t="s">
        <v>20</v>
      </c>
      <c r="F17" t="s">
        <v>50</v>
      </c>
      <c r="G17">
        <f>BoardQty*2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  <c r="P17">
        <v>0</v>
      </c>
      <c r="R17" s="11">
        <f>iferror(lookup(if(Q17="",G17,Q17),{0,1,10,25,50,100,250},{0.0,18.29,15.4,14.21,12.43,11.71,9.76}),"")</f>
        <v>0</v>
      </c>
      <c r="S17" s="11">
        <f>iferror(if(Q17="",G17,Q17)*R17,"")</f>
        <v>0</v>
      </c>
      <c r="T17" t="s">
        <v>114</v>
      </c>
      <c r="U17" s="12" t="s">
        <v>102</v>
      </c>
      <c r="V17">
        <v>6</v>
      </c>
      <c r="X17" s="11">
        <f>iferror(lookup(if(W17="",G17,W17),{0,1,25,50,100,250},{0.0,85.14,81.25,79.09,76.5,73.91}),"")</f>
        <v>0</v>
      </c>
      <c r="Y17" s="11">
        <f>iferror(if(W17="",G17,W17)*X17,"")</f>
        <v>0</v>
      </c>
      <c r="Z17" t="s">
        <v>123</v>
      </c>
      <c r="AA17" s="12" t="s">
        <v>102</v>
      </c>
    </row>
    <row r="18" spans="1:27">
      <c r="A18" t="s">
        <v>51</v>
      </c>
      <c r="B18" t="s">
        <v>52</v>
      </c>
      <c r="D18" t="s">
        <v>53</v>
      </c>
      <c r="G18">
        <f>BoardQty*3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27">
      <c r="A19" t="s">
        <v>54</v>
      </c>
      <c r="B19" t="s">
        <v>55</v>
      </c>
      <c r="D19" t="s">
        <v>56</v>
      </c>
      <c r="F19" t="s">
        <v>57</v>
      </c>
      <c r="G19">
        <f>BoardQty*2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J19">
        <v>147965</v>
      </c>
      <c r="L19" s="11">
        <f>iferror(lookup(if(K19="",G19,K19),{0,1,10,25,50,100,250,500,1000,2000,4000,10000,14000,50000,100000},{0.0,0.28,0.237,0.1628,0.1332,0.1184,0.0888,0.07844,0.06956,0.0592,0.05476,0.0518,0.04914,0.0444,0.03922}),"")</f>
        <v>0</v>
      </c>
      <c r="M19" s="11">
        <f>iferror(if(K19="",G19,K19)*L19,"")</f>
        <v>0</v>
      </c>
      <c r="N19" t="s">
        <v>106</v>
      </c>
      <c r="O19" s="12" t="s">
        <v>102</v>
      </c>
      <c r="P19">
        <v>23340</v>
      </c>
      <c r="R19" s="11">
        <f>iferror(lookup(if(Q19="",G19,Q19),{0,1,10,100,1000,2000,10000,24000,50000,100000},{0.0,0.279,0.134,0.078,0.07,0.055,0.05,0.048,0.045,0.04}),"")</f>
        <v>0</v>
      </c>
      <c r="S19" s="11">
        <f>iferror(if(Q19="",G19,Q19)*R19,"")</f>
        <v>0</v>
      </c>
      <c r="T19" t="s">
        <v>115</v>
      </c>
      <c r="U19" s="12" t="s">
        <v>102</v>
      </c>
      <c r="V19">
        <v>1079</v>
      </c>
      <c r="X19" s="11">
        <f>iferror(lookup(if(W19="",G19,W19),{0,1,10,25,50,100,250,500,1000},{0.0,0.318,0.296,0.195,0.162,0.138,0.111,0.098,0.087}),"")</f>
        <v>0</v>
      </c>
      <c r="Y19" s="11">
        <f>iferror(if(W19="",G19,W19)*X19,"")</f>
        <v>0</v>
      </c>
      <c r="Z19" t="s">
        <v>124</v>
      </c>
      <c r="AA19" s="12" t="s">
        <v>102</v>
      </c>
    </row>
    <row r="20" spans="1:27">
      <c r="A20" t="s">
        <v>58</v>
      </c>
      <c r="B20" t="s">
        <v>59</v>
      </c>
      <c r="F20" t="s">
        <v>8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  <c r="P20">
        <v>149</v>
      </c>
      <c r="R20" s="11">
        <f>iferror(lookup(if(Q20="",G20,Q20),{0,1,25,50,100,200,500},{0.0,1.1,1.02,0.937,0.859,0.799,0.749}),"")</f>
        <v>0</v>
      </c>
      <c r="S20" s="11">
        <f>iferror(if(Q20="",G20,Q20)*R20,"")</f>
        <v>0</v>
      </c>
      <c r="T20" t="s">
        <v>116</v>
      </c>
      <c r="U20" s="12" t="s">
        <v>102</v>
      </c>
    </row>
    <row r="21" spans="1:27">
      <c r="A21" t="s">
        <v>60</v>
      </c>
      <c r="B21" t="s">
        <v>61</v>
      </c>
      <c r="D21" t="s">
        <v>62</v>
      </c>
      <c r="F21" t="s">
        <v>63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956</v>
      </c>
      <c r="L21" s="11">
        <f>iferror(lookup(if(K21="",G21,K21),{0,1,10,100,250,500,1000},{0.0,5.03,4.493,3.6845,3.325,2.98352,2.51622}),"")</f>
        <v>0</v>
      </c>
      <c r="M21" s="11">
        <f>iferror(if(K21="",G21,K21)*L21,"")</f>
        <v>0</v>
      </c>
      <c r="N21" t="s">
        <v>107</v>
      </c>
      <c r="O21" s="12" t="s">
        <v>102</v>
      </c>
      <c r="P21">
        <v>328</v>
      </c>
      <c r="R21" s="11">
        <f>iferror(lookup(if(Q21="",G21,Q21),{0,1,10,25,50,100,250,500,1000},{0.0,4.96,4.43,3.99,3.74,3.63,3.27,2.92,2.61}),"")</f>
        <v>0</v>
      </c>
      <c r="S21" s="11">
        <f>iferror(if(Q21="",G21,Q21)*R21,"")</f>
        <v>0</v>
      </c>
      <c r="T21" t="s">
        <v>117</v>
      </c>
      <c r="U21" s="12" t="s">
        <v>102</v>
      </c>
      <c r="V21">
        <v>0</v>
      </c>
      <c r="X21" s="11">
        <f>iferror(lookup(if(W21="",G21,W21),{0,1,500,1000},{0.0,3.04,3.04,2.68}),"")</f>
        <v>0</v>
      </c>
      <c r="Y21" s="11">
        <f>iferror(if(W21="",G21,W21)*X21,"")</f>
        <v>0</v>
      </c>
      <c r="Z21" t="s">
        <v>125</v>
      </c>
      <c r="AA21" s="12" t="s">
        <v>102</v>
      </c>
    </row>
    <row r="22" spans="1:27">
      <c r="A22" t="s">
        <v>64</v>
      </c>
      <c r="B22" t="s">
        <v>65</v>
      </c>
      <c r="D22" t="s">
        <v>66</v>
      </c>
      <c r="F22" t="s">
        <v>67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27">
      <c r="A23" t="s">
        <v>68</v>
      </c>
      <c r="B23" t="s">
        <v>69</v>
      </c>
      <c r="D23" t="s">
        <v>20</v>
      </c>
      <c r="F23" t="s">
        <v>70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</row>
    <row r="24" spans="1:27">
      <c r="A24" t="s">
        <v>71</v>
      </c>
      <c r="B24" t="s">
        <v>72</v>
      </c>
      <c r="D24" t="s">
        <v>73</v>
      </c>
      <c r="G24">
        <f>BoardQty*2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</row>
    <row r="25" spans="1:27">
      <c r="A25" t="s">
        <v>74</v>
      </c>
      <c r="B25" t="s">
        <v>75</v>
      </c>
      <c r="D25" t="s">
        <v>76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27">
      <c r="A26" t="s">
        <v>77</v>
      </c>
      <c r="B26" t="s">
        <v>78</v>
      </c>
      <c r="D26" t="s">
        <v>79</v>
      </c>
      <c r="F26" t="s">
        <v>41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</row>
    <row r="27" spans="1:27">
      <c r="A27" t="s">
        <v>80</v>
      </c>
      <c r="B27" t="s">
        <v>81</v>
      </c>
      <c r="D27" t="s">
        <v>16</v>
      </c>
      <c r="F27" t="s">
        <v>82</v>
      </c>
      <c r="G27">
        <f>BoardQty*4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27">
      <c r="A28" t="s">
        <v>83</v>
      </c>
      <c r="B28" t="s">
        <v>84</v>
      </c>
      <c r="D28" t="s">
        <v>85</v>
      </c>
      <c r="G28">
        <f>BoardQty*1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</row>
    <row r="29" spans="1:27">
      <c r="A29" t="s">
        <v>86</v>
      </c>
      <c r="B29" t="s">
        <v>87</v>
      </c>
      <c r="D29" t="s">
        <v>88</v>
      </c>
      <c r="F29" t="s">
        <v>89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  <c r="J29">
        <v>0</v>
      </c>
      <c r="L29" s="11">
        <f>iferror(lookup(if(K29="",G29,K29),{0,1,60,120,300},{0.0,22.5085,22.5085,16.58542,12.8061}),"")</f>
        <v>0</v>
      </c>
      <c r="M29" s="11">
        <f>iferror(if(K29="",G29,K29)*L29,"")</f>
        <v>0</v>
      </c>
      <c r="N29" t="s">
        <v>108</v>
      </c>
      <c r="O29" s="12" t="s">
        <v>102</v>
      </c>
      <c r="P29">
        <v>0</v>
      </c>
      <c r="R29" s="11">
        <f>iferror(lookup(if(Q29="",G29,Q29),{0,1,100,200,500,1000,2000,5000},{0.0,1.93,1.93,1.83,1.69,1.4,1.3,1.29}),"")</f>
        <v>0</v>
      </c>
      <c r="S29" s="11">
        <f>iferror(if(Q29="",G29,Q29)*R29,"")</f>
        <v>0</v>
      </c>
      <c r="T29" t="s">
        <v>118</v>
      </c>
      <c r="U29" s="12" t="s">
        <v>102</v>
      </c>
    </row>
    <row r="30" spans="1:27">
      <c r="A30" t="s">
        <v>90</v>
      </c>
      <c r="B30" t="s">
        <v>91</v>
      </c>
      <c r="D30" t="s">
        <v>16</v>
      </c>
      <c r="F30" t="s">
        <v>92</v>
      </c>
      <c r="G30">
        <f>BoardQty*2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</row>
    <row r="32" spans="1:27">
      <c r="K32">
        <f t="array" ref="K32">IFERROR(CONCATENATE(TEXT(INDEX($K$7:$K$30,SMALL(IF($N$7:$N$30&lt;&gt;"",IF($K$7:$K$30&lt;&gt;"",ROW($K$7:$K$30)-MIN(ROW($K$7:$K$30))+1,""),""),ROW()-ROW(A$32)+1)),"##0"),","),"")</f>
        <v>0</v>
      </c>
      <c r="L32">
        <f t="array" ref="L32">IFERROR(CONCATENATE((INDEX($N$7:$N$30,SMALL(IF($N$7:$N$30&lt;&gt;"",IF($K$7:$K$30&lt;&gt;"",ROW($K$7:$K$30)-MIN(ROW($K$7:$K$30))+1,""),""),ROW()-ROW(A$32)+1))),","),"")</f>
        <v>0</v>
      </c>
      <c r="M32">
        <f t="array" ref="M32">IFERROR(CONCATENATE((INDEX($A$7:$A$30,SMALL(IF($N$7:$N$30&lt;&gt;"",IF($K$7:$K$30&lt;&gt;"",ROW($K$7:$K$30)-MIN(ROW($K$7:$K$30))+1,""),""),ROW()-ROW(A$32)+1))),),"")</f>
        <v>0</v>
      </c>
      <c r="Q32">
        <f t="array" ref="Q32">IFERROR(CONCATENATE((INDEX($T$7:$T$30,SMALL(IF($T$7:$T$30&lt;&gt;"",IF($Q$7:$Q$30&lt;&gt;"",ROW($Q$7:$Q$30)-MIN(ROW($Q$7:$Q$30))+1,""),""),ROW()-ROW(A$32)+1)))," "),"")</f>
        <v>0</v>
      </c>
      <c r="R32">
        <f t="array" ref="R32">IFERROR(CONCATENATE(TEXT(INDEX($Q$7:$Q$30,SMALL(IF($T$7:$T$30&lt;&gt;"",IF($Q$7:$Q$30&lt;&gt;"",ROW($Q$7:$Q$30)-MIN(ROW($Q$7:$Q$30))+1,""),""),ROW()-ROW(A$32)+1)),"##0")," "),"")</f>
        <v>0</v>
      </c>
      <c r="S32">
        <f t="array" ref="S32">IFERROR(CONCATENATE((INDEX($A$7:$A$30,SMALL(IF($T$7:$T$30&lt;&gt;"",IF($Q$7:$Q$30&lt;&gt;"",ROW($Q$7:$Q$30)-MIN(ROW($Q$7:$Q$30))+1,""),""),ROW()-ROW(A$32)+1))),),"")</f>
        <v>0</v>
      </c>
      <c r="W32">
        <f t="array" ref="W32">IFERROR(CONCATENATE((INDEX($Z$7:$Z$30,SMALL(IF($Z$7:$Z$30&lt;&gt;"",IF($W$7:$W$30&lt;&gt;"",ROW($W$7:$W$30)-MIN(ROW($W$7:$W$30))+1,""),""),ROW()-ROW(A$32)+1))),","),"")</f>
        <v>0</v>
      </c>
      <c r="X32">
        <f t="array" ref="X32">IFERROR(CONCATENATE(TEXT(INDEX($W$7:$W$30,SMALL(IF($Z$7:$Z$30&lt;&gt;"",IF($W$7:$W$30&lt;&gt;"",ROW($W$7:$W$30)-MIN(ROW($W$7:$W$30))+1,""),""),ROW()-ROW(A$32)+1)),"##0"),","),"")</f>
        <v>0</v>
      </c>
      <c r="Y32">
        <f t="array" ref="Y32">IFERROR(CONCATENATE((INDEX($A$7:$A$30,SMALL(IF($Z$7:$Z$30&lt;&gt;"",IF($W$7:$W$30&lt;&gt;"",ROW($W$7:$W$30)-MIN(ROW($W$7:$W$30))+1,""),""),ROW()-ROW(A$32)+1))),),"")</f>
        <v>0</v>
      </c>
    </row>
    <row r="33" spans="11:25">
      <c r="K33">
        <f t="array" ref="K33">IFERROR(CONCATENATE(TEXT(INDEX($K$7:$K$30,SMALL(IF($N$7:$N$30&lt;&gt;"",IF($K$7:$K$30&lt;&gt;"",ROW($K$7:$K$30)-MIN(ROW($K$7:$K$30))+1,""),""),ROW()-ROW(A$32)+1)),"##0"),","),"")</f>
        <v>0</v>
      </c>
      <c r="L33">
        <f t="array" ref="L33">IFERROR(CONCATENATE((INDEX($N$7:$N$30,SMALL(IF($N$7:$N$30&lt;&gt;"",IF($K$7:$K$30&lt;&gt;"",ROW($K$7:$K$30)-MIN(ROW($K$7:$K$30))+1,""),""),ROW()-ROW(A$32)+1))),","),"")</f>
        <v>0</v>
      </c>
      <c r="M33">
        <f t="array" ref="M33">IFERROR(CONCATENATE((INDEX($A$7:$A$30,SMALL(IF($N$7:$N$30&lt;&gt;"",IF($K$7:$K$30&lt;&gt;"",ROW($K$7:$K$30)-MIN(ROW($K$7:$K$30))+1,""),""),ROW()-ROW(A$32)+1))),),"")</f>
        <v>0</v>
      </c>
      <c r="Q33">
        <f t="array" ref="Q33">IFERROR(CONCATENATE((INDEX($T$7:$T$30,SMALL(IF($T$7:$T$30&lt;&gt;"",IF($Q$7:$Q$30&lt;&gt;"",ROW($Q$7:$Q$30)-MIN(ROW($Q$7:$Q$30))+1,""),""),ROW()-ROW(A$32)+1)))," "),"")</f>
        <v>0</v>
      </c>
      <c r="R33">
        <f t="array" ref="R33">IFERROR(CONCATENATE(TEXT(INDEX($Q$7:$Q$30,SMALL(IF($T$7:$T$30&lt;&gt;"",IF($Q$7:$Q$30&lt;&gt;"",ROW($Q$7:$Q$30)-MIN(ROW($Q$7:$Q$30))+1,""),""),ROW()-ROW(A$32)+1)),"##0")," "),"")</f>
        <v>0</v>
      </c>
      <c r="S33">
        <f t="array" ref="S33">IFERROR(CONCATENATE((INDEX($A$7:$A$30,SMALL(IF($T$7:$T$30&lt;&gt;"",IF($Q$7:$Q$30&lt;&gt;"",ROW($Q$7:$Q$30)-MIN(ROW($Q$7:$Q$30))+1,""),""),ROW()-ROW(A$32)+1))),),"")</f>
        <v>0</v>
      </c>
      <c r="W33">
        <f t="array" ref="W33">IFERROR(CONCATENATE((INDEX($Z$7:$Z$30,SMALL(IF($Z$7:$Z$30&lt;&gt;"",IF($W$7:$W$30&lt;&gt;"",ROW($W$7:$W$30)-MIN(ROW($W$7:$W$30))+1,""),""),ROW()-ROW(A$32)+1))),","),"")</f>
        <v>0</v>
      </c>
      <c r="X33">
        <f t="array" ref="X33">IFERROR(CONCATENATE(TEXT(INDEX($W$7:$W$30,SMALL(IF($Z$7:$Z$30&lt;&gt;"",IF($W$7:$W$30&lt;&gt;"",ROW($W$7:$W$30)-MIN(ROW($W$7:$W$30))+1,""),""),ROW()-ROW(A$32)+1)),"##0"),","),"")</f>
        <v>0</v>
      </c>
      <c r="Y33">
        <f t="array" ref="Y33">IFERROR(CONCATENATE((INDEX($A$7:$A$30,SMALL(IF($Z$7:$Z$30&lt;&gt;"",IF($W$7:$W$30&lt;&gt;"",ROW($W$7:$W$30)-MIN(ROW($W$7:$W$30))+1,""),""),ROW()-ROW(A$32)+1))),),"")</f>
        <v>0</v>
      </c>
    </row>
    <row r="34" spans="11:25">
      <c r="K34">
        <f t="array" ref="K34">IFERROR(CONCATENATE(TEXT(INDEX($K$7:$K$30,SMALL(IF($N$7:$N$30&lt;&gt;"",IF($K$7:$K$30&lt;&gt;"",ROW($K$7:$K$30)-MIN(ROW($K$7:$K$30))+1,""),""),ROW()-ROW(A$32)+1)),"##0"),","),"")</f>
        <v>0</v>
      </c>
      <c r="L34">
        <f t="array" ref="L34">IFERROR(CONCATENATE((INDEX($N$7:$N$30,SMALL(IF($N$7:$N$30&lt;&gt;"",IF($K$7:$K$30&lt;&gt;"",ROW($K$7:$K$30)-MIN(ROW($K$7:$K$30))+1,""),""),ROW()-ROW(A$32)+1))),","),"")</f>
        <v>0</v>
      </c>
      <c r="M34">
        <f t="array" ref="M34">IFERROR(CONCATENATE((INDEX($A$7:$A$30,SMALL(IF($N$7:$N$30&lt;&gt;"",IF($K$7:$K$30&lt;&gt;"",ROW($K$7:$K$30)-MIN(ROW($K$7:$K$30))+1,""),""),ROW()-ROW(A$32)+1))),),"")</f>
        <v>0</v>
      </c>
      <c r="Q34">
        <f t="array" ref="Q34">IFERROR(CONCATENATE((INDEX($T$7:$T$30,SMALL(IF($T$7:$T$30&lt;&gt;"",IF($Q$7:$Q$30&lt;&gt;"",ROW($Q$7:$Q$30)-MIN(ROW($Q$7:$Q$30))+1,""),""),ROW()-ROW(A$32)+1)))," "),"")</f>
        <v>0</v>
      </c>
      <c r="R34">
        <f t="array" ref="R34">IFERROR(CONCATENATE(TEXT(INDEX($Q$7:$Q$30,SMALL(IF($T$7:$T$30&lt;&gt;"",IF($Q$7:$Q$30&lt;&gt;"",ROW($Q$7:$Q$30)-MIN(ROW($Q$7:$Q$30))+1,""),""),ROW()-ROW(A$32)+1)),"##0")," "),"")</f>
        <v>0</v>
      </c>
      <c r="S34">
        <f t="array" ref="S34">IFERROR(CONCATENATE((INDEX($A$7:$A$30,SMALL(IF($T$7:$T$30&lt;&gt;"",IF($Q$7:$Q$30&lt;&gt;"",ROW($Q$7:$Q$30)-MIN(ROW($Q$7:$Q$30))+1,""),""),ROW()-ROW(A$32)+1))),),"")</f>
        <v>0</v>
      </c>
      <c r="W34">
        <f t="array" ref="W34">IFERROR(CONCATENATE((INDEX($Z$7:$Z$30,SMALL(IF($Z$7:$Z$30&lt;&gt;"",IF($W$7:$W$30&lt;&gt;"",ROW($W$7:$W$30)-MIN(ROW($W$7:$W$30))+1,""),""),ROW()-ROW(A$32)+1))),","),"")</f>
        <v>0</v>
      </c>
      <c r="X34">
        <f t="array" ref="X34">IFERROR(CONCATENATE(TEXT(INDEX($W$7:$W$30,SMALL(IF($Z$7:$Z$30&lt;&gt;"",IF($W$7:$W$30&lt;&gt;"",ROW($W$7:$W$30)-MIN(ROW($W$7:$W$30))+1,""),""),ROW()-ROW(A$32)+1)),"##0"),","),"")</f>
        <v>0</v>
      </c>
      <c r="Y34">
        <f t="array" ref="Y34">IFERROR(CONCATENATE((INDEX($A$7:$A$30,SMALL(IF($Z$7:$Z$30&lt;&gt;"",IF($W$7:$W$30&lt;&gt;"",ROW($W$7:$W$30)-MIN(ROW($W$7:$W$30))+1,""),""),ROW()-ROW(A$32)+1))),),"")</f>
        <v>0</v>
      </c>
    </row>
    <row r="35" spans="11:25">
      <c r="K35">
        <f t="array" ref="K35">IFERROR(CONCATENATE(TEXT(INDEX($K$7:$K$30,SMALL(IF($N$7:$N$30&lt;&gt;"",IF($K$7:$K$30&lt;&gt;"",ROW($K$7:$K$30)-MIN(ROW($K$7:$K$30))+1,""),""),ROW()-ROW(A$32)+1)),"##0"),","),"")</f>
        <v>0</v>
      </c>
      <c r="L35">
        <f t="array" ref="L35">IFERROR(CONCATENATE((INDEX($N$7:$N$30,SMALL(IF($N$7:$N$30&lt;&gt;"",IF($K$7:$K$30&lt;&gt;"",ROW($K$7:$K$30)-MIN(ROW($K$7:$K$30))+1,""),""),ROW()-ROW(A$32)+1))),","),"")</f>
        <v>0</v>
      </c>
      <c r="M35">
        <f t="array" ref="M35">IFERROR(CONCATENATE((INDEX($A$7:$A$30,SMALL(IF($N$7:$N$30&lt;&gt;"",IF($K$7:$K$30&lt;&gt;"",ROW($K$7:$K$30)-MIN(ROW($K$7:$K$30))+1,""),""),ROW()-ROW(A$32)+1))),),"")</f>
        <v>0</v>
      </c>
      <c r="Q35">
        <f t="array" ref="Q35">IFERROR(CONCATENATE((INDEX($T$7:$T$30,SMALL(IF($T$7:$T$30&lt;&gt;"",IF($Q$7:$Q$30&lt;&gt;"",ROW($Q$7:$Q$30)-MIN(ROW($Q$7:$Q$30))+1,""),""),ROW()-ROW(A$32)+1)))," "),"")</f>
        <v>0</v>
      </c>
      <c r="R35">
        <f t="array" ref="R35">IFERROR(CONCATENATE(TEXT(INDEX($Q$7:$Q$30,SMALL(IF($T$7:$T$30&lt;&gt;"",IF($Q$7:$Q$30&lt;&gt;"",ROW($Q$7:$Q$30)-MIN(ROW($Q$7:$Q$30))+1,""),""),ROW()-ROW(A$32)+1)),"##0")," "),"")</f>
        <v>0</v>
      </c>
      <c r="S35">
        <f t="array" ref="S35">IFERROR(CONCATENATE((INDEX($A$7:$A$30,SMALL(IF($T$7:$T$30&lt;&gt;"",IF($Q$7:$Q$30&lt;&gt;"",ROW($Q$7:$Q$30)-MIN(ROW($Q$7:$Q$30))+1,""),""),ROW()-ROW(A$32)+1))),),"")</f>
        <v>0</v>
      </c>
      <c r="W35">
        <f t="array" ref="W35">IFERROR(CONCATENATE((INDEX($Z$7:$Z$30,SMALL(IF($Z$7:$Z$30&lt;&gt;"",IF($W$7:$W$30&lt;&gt;"",ROW($W$7:$W$30)-MIN(ROW($W$7:$W$30))+1,""),""),ROW()-ROW(A$32)+1))),","),"")</f>
        <v>0</v>
      </c>
      <c r="X35">
        <f t="array" ref="X35">IFERROR(CONCATENATE(TEXT(INDEX($W$7:$W$30,SMALL(IF($Z$7:$Z$30&lt;&gt;"",IF($W$7:$W$30&lt;&gt;"",ROW($W$7:$W$30)-MIN(ROW($W$7:$W$30))+1,""),""),ROW()-ROW(A$32)+1)),"##0"),","),"")</f>
        <v>0</v>
      </c>
      <c r="Y35">
        <f t="array" ref="Y35">IFERROR(CONCATENATE((INDEX($A$7:$A$30,SMALL(IF($Z$7:$Z$30&lt;&gt;"",IF($W$7:$W$30&lt;&gt;"",ROW($W$7:$W$30)-MIN(ROW($W$7:$W$30))+1,""),""),ROW()-ROW(A$32)+1))),),"")</f>
        <v>0</v>
      </c>
    </row>
    <row r="36" spans="11:25">
      <c r="K36">
        <f t="array" ref="K36">IFERROR(CONCATENATE(TEXT(INDEX($K$7:$K$30,SMALL(IF($N$7:$N$30&lt;&gt;"",IF($K$7:$K$30&lt;&gt;"",ROW($K$7:$K$30)-MIN(ROW($K$7:$K$30))+1,""),""),ROW()-ROW(A$32)+1)),"##0"),","),"")</f>
        <v>0</v>
      </c>
      <c r="L36">
        <f t="array" ref="L36">IFERROR(CONCATENATE((INDEX($N$7:$N$30,SMALL(IF($N$7:$N$30&lt;&gt;"",IF($K$7:$K$30&lt;&gt;"",ROW($K$7:$K$30)-MIN(ROW($K$7:$K$30))+1,""),""),ROW()-ROW(A$32)+1))),","),"")</f>
        <v>0</v>
      </c>
      <c r="M36">
        <f t="array" ref="M36">IFERROR(CONCATENATE((INDEX($A$7:$A$30,SMALL(IF($N$7:$N$30&lt;&gt;"",IF($K$7:$K$30&lt;&gt;"",ROW($K$7:$K$30)-MIN(ROW($K$7:$K$30))+1,""),""),ROW()-ROW(A$32)+1))),),"")</f>
        <v>0</v>
      </c>
      <c r="Q36">
        <f t="array" ref="Q36">IFERROR(CONCATENATE((INDEX($T$7:$T$30,SMALL(IF($T$7:$T$30&lt;&gt;"",IF($Q$7:$Q$30&lt;&gt;"",ROW($Q$7:$Q$30)-MIN(ROW($Q$7:$Q$30))+1,""),""),ROW()-ROW(A$32)+1)))," "),"")</f>
        <v>0</v>
      </c>
      <c r="R36">
        <f t="array" ref="R36">IFERROR(CONCATENATE(TEXT(INDEX($Q$7:$Q$30,SMALL(IF($T$7:$T$30&lt;&gt;"",IF($Q$7:$Q$30&lt;&gt;"",ROW($Q$7:$Q$30)-MIN(ROW($Q$7:$Q$30))+1,""),""),ROW()-ROW(A$32)+1)),"##0")," "),"")</f>
        <v>0</v>
      </c>
      <c r="S36">
        <f t="array" ref="S36">IFERROR(CONCATENATE((INDEX($A$7:$A$30,SMALL(IF($T$7:$T$30&lt;&gt;"",IF($Q$7:$Q$30&lt;&gt;"",ROW($Q$7:$Q$30)-MIN(ROW($Q$7:$Q$30))+1,""),""),ROW()-ROW(A$32)+1))),),"")</f>
        <v>0</v>
      </c>
      <c r="W36">
        <f t="array" ref="W36">IFERROR(CONCATENATE((INDEX($Z$7:$Z$30,SMALL(IF($Z$7:$Z$30&lt;&gt;"",IF($W$7:$W$30&lt;&gt;"",ROW($W$7:$W$30)-MIN(ROW($W$7:$W$30))+1,""),""),ROW()-ROW(A$32)+1))),","),"")</f>
        <v>0</v>
      </c>
      <c r="X36">
        <f t="array" ref="X36">IFERROR(CONCATENATE(TEXT(INDEX($W$7:$W$30,SMALL(IF($Z$7:$Z$30&lt;&gt;"",IF($W$7:$W$30&lt;&gt;"",ROW($W$7:$W$30)-MIN(ROW($W$7:$W$30))+1,""),""),ROW()-ROW(A$32)+1)),"##0"),","),"")</f>
        <v>0</v>
      </c>
      <c r="Y36">
        <f t="array" ref="Y36">IFERROR(CONCATENATE((INDEX($A$7:$A$30,SMALL(IF($Z$7:$Z$30&lt;&gt;"",IF($W$7:$W$30&lt;&gt;"",ROW($W$7:$W$30)-MIN(ROW($W$7:$W$30))+1,""),""),ROW()-ROW(A$32)+1))),),"")</f>
        <v>0</v>
      </c>
    </row>
    <row r="37" spans="11:25">
      <c r="K37">
        <f t="array" ref="K37">IFERROR(CONCATENATE(TEXT(INDEX($K$7:$K$30,SMALL(IF($N$7:$N$30&lt;&gt;"",IF($K$7:$K$30&lt;&gt;"",ROW($K$7:$K$30)-MIN(ROW($K$7:$K$30))+1,""),""),ROW()-ROW(A$32)+1)),"##0"),","),"")</f>
        <v>0</v>
      </c>
      <c r="L37">
        <f t="array" ref="L37">IFERROR(CONCATENATE((INDEX($N$7:$N$30,SMALL(IF($N$7:$N$30&lt;&gt;"",IF($K$7:$K$30&lt;&gt;"",ROW($K$7:$K$30)-MIN(ROW($K$7:$K$30))+1,""),""),ROW()-ROW(A$32)+1))),","),"")</f>
        <v>0</v>
      </c>
      <c r="M37">
        <f t="array" ref="M37">IFERROR(CONCATENATE((INDEX($A$7:$A$30,SMALL(IF($N$7:$N$30&lt;&gt;"",IF($K$7:$K$30&lt;&gt;"",ROW($K$7:$K$30)-MIN(ROW($K$7:$K$30))+1,""),""),ROW()-ROW(A$32)+1))),),"")</f>
        <v>0</v>
      </c>
      <c r="Q37">
        <f t="array" ref="Q37">IFERROR(CONCATENATE((INDEX($T$7:$T$30,SMALL(IF($T$7:$T$30&lt;&gt;"",IF($Q$7:$Q$30&lt;&gt;"",ROW($Q$7:$Q$30)-MIN(ROW($Q$7:$Q$30))+1,""),""),ROW()-ROW(A$32)+1)))," "),"")</f>
        <v>0</v>
      </c>
      <c r="R37">
        <f t="array" ref="R37">IFERROR(CONCATENATE(TEXT(INDEX($Q$7:$Q$30,SMALL(IF($T$7:$T$30&lt;&gt;"",IF($Q$7:$Q$30&lt;&gt;"",ROW($Q$7:$Q$30)-MIN(ROW($Q$7:$Q$30))+1,""),""),ROW()-ROW(A$32)+1)),"##0")," "),"")</f>
        <v>0</v>
      </c>
      <c r="S37">
        <f t="array" ref="S37">IFERROR(CONCATENATE((INDEX($A$7:$A$30,SMALL(IF($T$7:$T$30&lt;&gt;"",IF($Q$7:$Q$30&lt;&gt;"",ROW($Q$7:$Q$30)-MIN(ROW($Q$7:$Q$30))+1,""),""),ROW()-ROW(A$32)+1))),),"")</f>
        <v>0</v>
      </c>
      <c r="W37">
        <f t="array" ref="W37">IFERROR(CONCATENATE((INDEX($Z$7:$Z$30,SMALL(IF($Z$7:$Z$30&lt;&gt;"",IF($W$7:$W$30&lt;&gt;"",ROW($W$7:$W$30)-MIN(ROW($W$7:$W$30))+1,""),""),ROW()-ROW(A$32)+1))),","),"")</f>
        <v>0</v>
      </c>
      <c r="X37">
        <f t="array" ref="X37">IFERROR(CONCATENATE(TEXT(INDEX($W$7:$W$30,SMALL(IF($Z$7:$Z$30&lt;&gt;"",IF($W$7:$W$30&lt;&gt;"",ROW($W$7:$W$30)-MIN(ROW($W$7:$W$30))+1,""),""),ROW()-ROW(A$32)+1)),"##0"),","),"")</f>
        <v>0</v>
      </c>
      <c r="Y37">
        <f t="array" ref="Y37">IFERROR(CONCATENATE((INDEX($A$7:$A$30,SMALL(IF($Z$7:$Z$30&lt;&gt;"",IF($W$7:$W$30&lt;&gt;"",ROW($W$7:$W$30)-MIN(ROW($W$7:$W$30))+1,""),""),ROW()-ROW(A$32)+1))),),"")</f>
        <v>0</v>
      </c>
    </row>
    <row r="38" spans="11:25">
      <c r="K38">
        <f t="array" ref="K38">IFERROR(CONCATENATE(TEXT(INDEX($K$7:$K$30,SMALL(IF($N$7:$N$30&lt;&gt;"",IF($K$7:$K$30&lt;&gt;"",ROW($K$7:$K$30)-MIN(ROW($K$7:$K$30))+1,""),""),ROW()-ROW(A$32)+1)),"##0"),","),"")</f>
        <v>0</v>
      </c>
      <c r="L38">
        <f t="array" ref="L38">IFERROR(CONCATENATE((INDEX($N$7:$N$30,SMALL(IF($N$7:$N$30&lt;&gt;"",IF($K$7:$K$30&lt;&gt;"",ROW($K$7:$K$30)-MIN(ROW($K$7:$K$30))+1,""),""),ROW()-ROW(A$32)+1))),","),"")</f>
        <v>0</v>
      </c>
      <c r="M38">
        <f t="array" ref="M38">IFERROR(CONCATENATE((INDEX($A$7:$A$30,SMALL(IF($N$7:$N$30&lt;&gt;"",IF($K$7:$K$30&lt;&gt;"",ROW($K$7:$K$30)-MIN(ROW($K$7:$K$30))+1,""),""),ROW()-ROW(A$32)+1))),),"")</f>
        <v>0</v>
      </c>
      <c r="Q38">
        <f t="array" ref="Q38">IFERROR(CONCATENATE((INDEX($T$7:$T$30,SMALL(IF($T$7:$T$30&lt;&gt;"",IF($Q$7:$Q$30&lt;&gt;"",ROW($Q$7:$Q$30)-MIN(ROW($Q$7:$Q$30))+1,""),""),ROW()-ROW(A$32)+1)))," "),"")</f>
        <v>0</v>
      </c>
      <c r="R38">
        <f t="array" ref="R38">IFERROR(CONCATENATE(TEXT(INDEX($Q$7:$Q$30,SMALL(IF($T$7:$T$30&lt;&gt;"",IF($Q$7:$Q$30&lt;&gt;"",ROW($Q$7:$Q$30)-MIN(ROW($Q$7:$Q$30))+1,""),""),ROW()-ROW(A$32)+1)),"##0")," "),"")</f>
        <v>0</v>
      </c>
      <c r="S38">
        <f t="array" ref="S38">IFERROR(CONCATENATE((INDEX($A$7:$A$30,SMALL(IF($T$7:$T$30&lt;&gt;"",IF($Q$7:$Q$30&lt;&gt;"",ROW($Q$7:$Q$30)-MIN(ROW($Q$7:$Q$30))+1,""),""),ROW()-ROW(A$32)+1))),),"")</f>
        <v>0</v>
      </c>
      <c r="W38">
        <f t="array" ref="W38">IFERROR(CONCATENATE((INDEX($Z$7:$Z$30,SMALL(IF($Z$7:$Z$30&lt;&gt;"",IF($W$7:$W$30&lt;&gt;"",ROW($W$7:$W$30)-MIN(ROW($W$7:$W$30))+1,""),""),ROW()-ROW(A$32)+1))),","),"")</f>
        <v>0</v>
      </c>
      <c r="X38">
        <f t="array" ref="X38">IFERROR(CONCATENATE(TEXT(INDEX($W$7:$W$30,SMALL(IF($Z$7:$Z$30&lt;&gt;"",IF($W$7:$W$30&lt;&gt;"",ROW($W$7:$W$30)-MIN(ROW($W$7:$W$30))+1,""),""),ROW()-ROW(A$32)+1)),"##0"),","),"")</f>
        <v>0</v>
      </c>
      <c r="Y38">
        <f t="array" ref="Y38">IFERROR(CONCATENATE((INDEX($A$7:$A$30,SMALL(IF($Z$7:$Z$30&lt;&gt;"",IF($W$7:$W$30&lt;&gt;"",ROW($W$7:$W$30)-MIN(ROW($W$7:$W$30))+1,""),""),ROW()-ROW(A$32)+1))),),"")</f>
        <v>0</v>
      </c>
    </row>
    <row r="39" spans="11:25">
      <c r="K39">
        <f t="array" ref="K39">IFERROR(CONCATENATE(TEXT(INDEX($K$7:$K$30,SMALL(IF($N$7:$N$30&lt;&gt;"",IF($K$7:$K$30&lt;&gt;"",ROW($K$7:$K$30)-MIN(ROW($K$7:$K$30))+1,""),""),ROW()-ROW(A$32)+1)),"##0"),","),"")</f>
        <v>0</v>
      </c>
      <c r="L39">
        <f t="array" ref="L39">IFERROR(CONCATENATE((INDEX($N$7:$N$30,SMALL(IF($N$7:$N$30&lt;&gt;"",IF($K$7:$K$30&lt;&gt;"",ROW($K$7:$K$30)-MIN(ROW($K$7:$K$30))+1,""),""),ROW()-ROW(A$32)+1))),","),"")</f>
        <v>0</v>
      </c>
      <c r="M39">
        <f t="array" ref="M39">IFERROR(CONCATENATE((INDEX($A$7:$A$30,SMALL(IF($N$7:$N$30&lt;&gt;"",IF($K$7:$K$30&lt;&gt;"",ROW($K$7:$K$30)-MIN(ROW($K$7:$K$30))+1,""),""),ROW()-ROW(A$32)+1))),),"")</f>
        <v>0</v>
      </c>
      <c r="Q39">
        <f t="array" ref="Q39">IFERROR(CONCATENATE((INDEX($T$7:$T$30,SMALL(IF($T$7:$T$30&lt;&gt;"",IF($Q$7:$Q$30&lt;&gt;"",ROW($Q$7:$Q$30)-MIN(ROW($Q$7:$Q$30))+1,""),""),ROW()-ROW(A$32)+1)))," "),"")</f>
        <v>0</v>
      </c>
      <c r="R39">
        <f t="array" ref="R39">IFERROR(CONCATENATE(TEXT(INDEX($Q$7:$Q$30,SMALL(IF($T$7:$T$30&lt;&gt;"",IF($Q$7:$Q$30&lt;&gt;"",ROW($Q$7:$Q$30)-MIN(ROW($Q$7:$Q$30))+1,""),""),ROW()-ROW(A$32)+1)),"##0")," "),"")</f>
        <v>0</v>
      </c>
      <c r="S39">
        <f t="array" ref="S39">IFERROR(CONCATENATE((INDEX($A$7:$A$30,SMALL(IF($T$7:$T$30&lt;&gt;"",IF($Q$7:$Q$30&lt;&gt;"",ROW($Q$7:$Q$30)-MIN(ROW($Q$7:$Q$30))+1,""),""),ROW()-ROW(A$32)+1))),),"")</f>
        <v>0</v>
      </c>
      <c r="W39">
        <f t="array" ref="W39">IFERROR(CONCATENATE((INDEX($Z$7:$Z$30,SMALL(IF($Z$7:$Z$30&lt;&gt;"",IF($W$7:$W$30&lt;&gt;"",ROW($W$7:$W$30)-MIN(ROW($W$7:$W$30))+1,""),""),ROW()-ROW(A$32)+1))),","),"")</f>
        <v>0</v>
      </c>
      <c r="X39">
        <f t="array" ref="X39">IFERROR(CONCATENATE(TEXT(INDEX($W$7:$W$30,SMALL(IF($Z$7:$Z$30&lt;&gt;"",IF($W$7:$W$30&lt;&gt;"",ROW($W$7:$W$30)-MIN(ROW($W$7:$W$30))+1,""),""),ROW()-ROW(A$32)+1)),"##0"),","),"")</f>
        <v>0</v>
      </c>
      <c r="Y39">
        <f t="array" ref="Y39">IFERROR(CONCATENATE((INDEX($A$7:$A$30,SMALL(IF($Z$7:$Z$30&lt;&gt;"",IF($W$7:$W$30&lt;&gt;"",ROW($W$7:$W$30)-MIN(ROW($W$7:$W$30))+1,""),""),ROW()-ROW(A$32)+1))),),"")</f>
        <v>0</v>
      </c>
    </row>
    <row r="40" spans="11:25">
      <c r="K40">
        <f t="array" ref="K40">IFERROR(CONCATENATE(TEXT(INDEX($K$7:$K$30,SMALL(IF($N$7:$N$30&lt;&gt;"",IF($K$7:$K$30&lt;&gt;"",ROW($K$7:$K$30)-MIN(ROW($K$7:$K$30))+1,""),""),ROW()-ROW(A$32)+1)),"##0"),","),"")</f>
        <v>0</v>
      </c>
      <c r="L40">
        <f t="array" ref="L40">IFERROR(CONCATENATE((INDEX($N$7:$N$30,SMALL(IF($N$7:$N$30&lt;&gt;"",IF($K$7:$K$30&lt;&gt;"",ROW($K$7:$K$30)-MIN(ROW($K$7:$K$30))+1,""),""),ROW()-ROW(A$32)+1))),","),"")</f>
        <v>0</v>
      </c>
      <c r="M40">
        <f t="array" ref="M40">IFERROR(CONCATENATE((INDEX($A$7:$A$30,SMALL(IF($N$7:$N$30&lt;&gt;"",IF($K$7:$K$30&lt;&gt;"",ROW($K$7:$K$30)-MIN(ROW($K$7:$K$30))+1,""),""),ROW()-ROW(A$32)+1))),),"")</f>
        <v>0</v>
      </c>
      <c r="Q40">
        <f t="array" ref="Q40">IFERROR(CONCATENATE((INDEX($T$7:$T$30,SMALL(IF($T$7:$T$30&lt;&gt;"",IF($Q$7:$Q$30&lt;&gt;"",ROW($Q$7:$Q$30)-MIN(ROW($Q$7:$Q$30))+1,""),""),ROW()-ROW(A$32)+1)))," "),"")</f>
        <v>0</v>
      </c>
      <c r="R40">
        <f t="array" ref="R40">IFERROR(CONCATENATE(TEXT(INDEX($Q$7:$Q$30,SMALL(IF($T$7:$T$30&lt;&gt;"",IF($Q$7:$Q$30&lt;&gt;"",ROW($Q$7:$Q$30)-MIN(ROW($Q$7:$Q$30))+1,""),""),ROW()-ROW(A$32)+1)),"##0")," "),"")</f>
        <v>0</v>
      </c>
      <c r="S40">
        <f t="array" ref="S40">IFERROR(CONCATENATE((INDEX($A$7:$A$30,SMALL(IF($T$7:$T$30&lt;&gt;"",IF($Q$7:$Q$30&lt;&gt;"",ROW($Q$7:$Q$30)-MIN(ROW($Q$7:$Q$30))+1,""),""),ROW()-ROW(A$32)+1))),),"")</f>
        <v>0</v>
      </c>
      <c r="W40">
        <f t="array" ref="W40">IFERROR(CONCATENATE((INDEX($Z$7:$Z$30,SMALL(IF($Z$7:$Z$30&lt;&gt;"",IF($W$7:$W$30&lt;&gt;"",ROW($W$7:$W$30)-MIN(ROW($W$7:$W$30))+1,""),""),ROW()-ROW(A$32)+1))),","),"")</f>
        <v>0</v>
      </c>
      <c r="X40">
        <f t="array" ref="X40">IFERROR(CONCATENATE(TEXT(INDEX($W$7:$W$30,SMALL(IF($Z$7:$Z$30&lt;&gt;"",IF($W$7:$W$30&lt;&gt;"",ROW($W$7:$W$30)-MIN(ROW($W$7:$W$30))+1,""),""),ROW()-ROW(A$32)+1)),"##0"),","),"")</f>
        <v>0</v>
      </c>
      <c r="Y40">
        <f t="array" ref="Y40">IFERROR(CONCATENATE((INDEX($A$7:$A$30,SMALL(IF($Z$7:$Z$30&lt;&gt;"",IF($W$7:$W$30&lt;&gt;"",ROW($W$7:$W$30)-MIN(ROW($W$7:$W$30))+1,""),""),ROW()-ROW(A$32)+1))),),"")</f>
        <v>0</v>
      </c>
    </row>
    <row r="41" spans="11:25">
      <c r="K41">
        <f t="array" ref="K41">IFERROR(CONCATENATE(TEXT(INDEX($K$7:$K$30,SMALL(IF($N$7:$N$30&lt;&gt;"",IF($K$7:$K$30&lt;&gt;"",ROW($K$7:$K$30)-MIN(ROW($K$7:$K$30))+1,""),""),ROW()-ROW(A$32)+1)),"##0"),","),"")</f>
        <v>0</v>
      </c>
      <c r="L41">
        <f t="array" ref="L41">IFERROR(CONCATENATE((INDEX($N$7:$N$30,SMALL(IF($N$7:$N$30&lt;&gt;"",IF($K$7:$K$30&lt;&gt;"",ROW($K$7:$K$30)-MIN(ROW($K$7:$K$30))+1,""),""),ROW()-ROW(A$32)+1))),","),"")</f>
        <v>0</v>
      </c>
      <c r="M41">
        <f t="array" ref="M41">IFERROR(CONCATENATE((INDEX($A$7:$A$30,SMALL(IF($N$7:$N$30&lt;&gt;"",IF($K$7:$K$30&lt;&gt;"",ROW($K$7:$K$30)-MIN(ROW($K$7:$K$30))+1,""),""),ROW()-ROW(A$32)+1))),),"")</f>
        <v>0</v>
      </c>
      <c r="Q41">
        <f t="array" ref="Q41">IFERROR(CONCATENATE((INDEX($T$7:$T$30,SMALL(IF($T$7:$T$30&lt;&gt;"",IF($Q$7:$Q$30&lt;&gt;"",ROW($Q$7:$Q$30)-MIN(ROW($Q$7:$Q$30))+1,""),""),ROW()-ROW(A$32)+1)))," "),"")</f>
        <v>0</v>
      </c>
      <c r="R41">
        <f t="array" ref="R41">IFERROR(CONCATENATE(TEXT(INDEX($Q$7:$Q$30,SMALL(IF($T$7:$T$30&lt;&gt;"",IF($Q$7:$Q$30&lt;&gt;"",ROW($Q$7:$Q$30)-MIN(ROW($Q$7:$Q$30))+1,""),""),ROW()-ROW(A$32)+1)),"##0")," "),"")</f>
        <v>0</v>
      </c>
      <c r="S41">
        <f t="array" ref="S41">IFERROR(CONCATENATE((INDEX($A$7:$A$30,SMALL(IF($T$7:$T$30&lt;&gt;"",IF($Q$7:$Q$30&lt;&gt;"",ROW($Q$7:$Q$30)-MIN(ROW($Q$7:$Q$30))+1,""),""),ROW()-ROW(A$32)+1))),),"")</f>
        <v>0</v>
      </c>
      <c r="W41">
        <f t="array" ref="W41">IFERROR(CONCATENATE((INDEX($Z$7:$Z$30,SMALL(IF($Z$7:$Z$30&lt;&gt;"",IF($W$7:$W$30&lt;&gt;"",ROW($W$7:$W$30)-MIN(ROW($W$7:$W$30))+1,""),""),ROW()-ROW(A$32)+1))),","),"")</f>
        <v>0</v>
      </c>
      <c r="X41">
        <f t="array" ref="X41">IFERROR(CONCATENATE(TEXT(INDEX($W$7:$W$30,SMALL(IF($Z$7:$Z$30&lt;&gt;"",IF($W$7:$W$30&lt;&gt;"",ROW($W$7:$W$30)-MIN(ROW($W$7:$W$30))+1,""),""),ROW()-ROW(A$32)+1)),"##0"),","),"")</f>
        <v>0</v>
      </c>
      <c r="Y41">
        <f t="array" ref="Y41">IFERROR(CONCATENATE((INDEX($A$7:$A$30,SMALL(IF($Z$7:$Z$30&lt;&gt;"",IF($W$7:$W$30&lt;&gt;"",ROW($W$7:$W$30)-MIN(ROW($W$7:$W$30))+1,""),""),ROW()-ROW(A$32)+1))),),"")</f>
        <v>0</v>
      </c>
    </row>
    <row r="42" spans="11:25">
      <c r="K42">
        <f t="array" ref="K42">IFERROR(CONCATENATE(TEXT(INDEX($K$7:$K$30,SMALL(IF($N$7:$N$30&lt;&gt;"",IF($K$7:$K$30&lt;&gt;"",ROW($K$7:$K$30)-MIN(ROW($K$7:$K$30))+1,""),""),ROW()-ROW(A$32)+1)),"##0"),","),"")</f>
        <v>0</v>
      </c>
      <c r="L42">
        <f t="array" ref="L42">IFERROR(CONCATENATE((INDEX($N$7:$N$30,SMALL(IF($N$7:$N$30&lt;&gt;"",IF($K$7:$K$30&lt;&gt;"",ROW($K$7:$K$30)-MIN(ROW($K$7:$K$30))+1,""),""),ROW()-ROW(A$32)+1))),","),"")</f>
        <v>0</v>
      </c>
      <c r="M42">
        <f t="array" ref="M42">IFERROR(CONCATENATE((INDEX($A$7:$A$30,SMALL(IF($N$7:$N$30&lt;&gt;"",IF($K$7:$K$30&lt;&gt;"",ROW($K$7:$K$30)-MIN(ROW($K$7:$K$30))+1,""),""),ROW()-ROW(A$32)+1))),),"")</f>
        <v>0</v>
      </c>
      <c r="Q42">
        <f t="array" ref="Q42">IFERROR(CONCATENATE((INDEX($T$7:$T$30,SMALL(IF($T$7:$T$30&lt;&gt;"",IF($Q$7:$Q$30&lt;&gt;"",ROW($Q$7:$Q$30)-MIN(ROW($Q$7:$Q$30))+1,""),""),ROW()-ROW(A$32)+1)))," "),"")</f>
        <v>0</v>
      </c>
      <c r="R42">
        <f t="array" ref="R42">IFERROR(CONCATENATE(TEXT(INDEX($Q$7:$Q$30,SMALL(IF($T$7:$T$30&lt;&gt;"",IF($Q$7:$Q$30&lt;&gt;"",ROW($Q$7:$Q$30)-MIN(ROW($Q$7:$Q$30))+1,""),""),ROW()-ROW(A$32)+1)),"##0")," "),"")</f>
        <v>0</v>
      </c>
      <c r="S42">
        <f t="array" ref="S42">IFERROR(CONCATENATE((INDEX($A$7:$A$30,SMALL(IF($T$7:$T$30&lt;&gt;"",IF($Q$7:$Q$30&lt;&gt;"",ROW($Q$7:$Q$30)-MIN(ROW($Q$7:$Q$30))+1,""),""),ROW()-ROW(A$32)+1))),),"")</f>
        <v>0</v>
      </c>
      <c r="W42">
        <f t="array" ref="W42">IFERROR(CONCATENATE((INDEX($Z$7:$Z$30,SMALL(IF($Z$7:$Z$30&lt;&gt;"",IF($W$7:$W$30&lt;&gt;"",ROW($W$7:$W$30)-MIN(ROW($W$7:$W$30))+1,""),""),ROW()-ROW(A$32)+1))),","),"")</f>
        <v>0</v>
      </c>
      <c r="X42">
        <f t="array" ref="X42">IFERROR(CONCATENATE(TEXT(INDEX($W$7:$W$30,SMALL(IF($Z$7:$Z$30&lt;&gt;"",IF($W$7:$W$30&lt;&gt;"",ROW($W$7:$W$30)-MIN(ROW($W$7:$W$30))+1,""),""),ROW()-ROW(A$32)+1)),"##0"),","),"")</f>
        <v>0</v>
      </c>
      <c r="Y42">
        <f t="array" ref="Y42">IFERROR(CONCATENATE((INDEX($A$7:$A$30,SMALL(IF($Z$7:$Z$30&lt;&gt;"",IF($W$7:$W$30&lt;&gt;"",ROW($W$7:$W$30)-MIN(ROW($W$7:$W$30))+1,""),""),ROW()-ROW(A$32)+1))),),"")</f>
        <v>0</v>
      </c>
    </row>
    <row r="43" spans="11:25">
      <c r="K43">
        <f t="array" ref="K43">IFERROR(CONCATENATE(TEXT(INDEX($K$7:$K$30,SMALL(IF($N$7:$N$30&lt;&gt;"",IF($K$7:$K$30&lt;&gt;"",ROW($K$7:$K$30)-MIN(ROW($K$7:$K$30))+1,""),""),ROW()-ROW(A$32)+1)),"##0"),","),"")</f>
        <v>0</v>
      </c>
      <c r="L43">
        <f t="array" ref="L43">IFERROR(CONCATENATE((INDEX($N$7:$N$30,SMALL(IF($N$7:$N$30&lt;&gt;"",IF($K$7:$K$30&lt;&gt;"",ROW($K$7:$K$30)-MIN(ROW($K$7:$K$30))+1,""),""),ROW()-ROW(A$32)+1))),","),"")</f>
        <v>0</v>
      </c>
      <c r="M43">
        <f t="array" ref="M43">IFERROR(CONCATENATE((INDEX($A$7:$A$30,SMALL(IF($N$7:$N$30&lt;&gt;"",IF($K$7:$K$30&lt;&gt;"",ROW($K$7:$K$30)-MIN(ROW($K$7:$K$30))+1,""),""),ROW()-ROW(A$32)+1))),),"")</f>
        <v>0</v>
      </c>
      <c r="Q43">
        <f t="array" ref="Q43">IFERROR(CONCATENATE((INDEX($T$7:$T$30,SMALL(IF($T$7:$T$30&lt;&gt;"",IF($Q$7:$Q$30&lt;&gt;"",ROW($Q$7:$Q$30)-MIN(ROW($Q$7:$Q$30))+1,""),""),ROW()-ROW(A$32)+1)))," "),"")</f>
        <v>0</v>
      </c>
      <c r="R43">
        <f t="array" ref="R43">IFERROR(CONCATENATE(TEXT(INDEX($Q$7:$Q$30,SMALL(IF($T$7:$T$30&lt;&gt;"",IF($Q$7:$Q$30&lt;&gt;"",ROW($Q$7:$Q$30)-MIN(ROW($Q$7:$Q$30))+1,""),""),ROW()-ROW(A$32)+1)),"##0")," "),"")</f>
        <v>0</v>
      </c>
      <c r="S43">
        <f t="array" ref="S43">IFERROR(CONCATENATE((INDEX($A$7:$A$30,SMALL(IF($T$7:$T$30&lt;&gt;"",IF($Q$7:$Q$30&lt;&gt;"",ROW($Q$7:$Q$30)-MIN(ROW($Q$7:$Q$30))+1,""),""),ROW()-ROW(A$32)+1))),),"")</f>
        <v>0</v>
      </c>
      <c r="W43">
        <f t="array" ref="W43">IFERROR(CONCATENATE((INDEX($Z$7:$Z$30,SMALL(IF($Z$7:$Z$30&lt;&gt;"",IF($W$7:$W$30&lt;&gt;"",ROW($W$7:$W$30)-MIN(ROW($W$7:$W$30))+1,""),""),ROW()-ROW(A$32)+1))),","),"")</f>
        <v>0</v>
      </c>
      <c r="X43">
        <f t="array" ref="X43">IFERROR(CONCATENATE(TEXT(INDEX($W$7:$W$30,SMALL(IF($Z$7:$Z$30&lt;&gt;"",IF($W$7:$W$30&lt;&gt;"",ROW($W$7:$W$30)-MIN(ROW($W$7:$W$30))+1,""),""),ROW()-ROW(A$32)+1)),"##0"),","),"")</f>
        <v>0</v>
      </c>
      <c r="Y43">
        <f t="array" ref="Y43">IFERROR(CONCATENATE((INDEX($A$7:$A$30,SMALL(IF($Z$7:$Z$30&lt;&gt;"",IF($W$7:$W$30&lt;&gt;"",ROW($W$7:$W$30)-MIN(ROW($W$7:$W$30))+1,""),""),ROW()-ROW(A$32)+1))),),"")</f>
        <v>0</v>
      </c>
    </row>
    <row r="44" spans="11:25">
      <c r="K44">
        <f t="array" ref="K44">IFERROR(CONCATENATE(TEXT(INDEX($K$7:$K$30,SMALL(IF($N$7:$N$30&lt;&gt;"",IF($K$7:$K$30&lt;&gt;"",ROW($K$7:$K$30)-MIN(ROW($K$7:$K$30))+1,""),""),ROW()-ROW(A$32)+1)),"##0"),","),"")</f>
        <v>0</v>
      </c>
      <c r="L44">
        <f t="array" ref="L44">IFERROR(CONCATENATE((INDEX($N$7:$N$30,SMALL(IF($N$7:$N$30&lt;&gt;"",IF($K$7:$K$30&lt;&gt;"",ROW($K$7:$K$30)-MIN(ROW($K$7:$K$30))+1,""),""),ROW()-ROW(A$32)+1))),","),"")</f>
        <v>0</v>
      </c>
      <c r="M44">
        <f t="array" ref="M44">IFERROR(CONCATENATE((INDEX($A$7:$A$30,SMALL(IF($N$7:$N$30&lt;&gt;"",IF($K$7:$K$30&lt;&gt;"",ROW($K$7:$K$30)-MIN(ROW($K$7:$K$30))+1,""),""),ROW()-ROW(A$32)+1))),),"")</f>
        <v>0</v>
      </c>
      <c r="Q44">
        <f t="array" ref="Q44">IFERROR(CONCATENATE((INDEX($T$7:$T$30,SMALL(IF($T$7:$T$30&lt;&gt;"",IF($Q$7:$Q$30&lt;&gt;"",ROW($Q$7:$Q$30)-MIN(ROW($Q$7:$Q$30))+1,""),""),ROW()-ROW(A$32)+1)))," "),"")</f>
        <v>0</v>
      </c>
      <c r="R44">
        <f t="array" ref="R44">IFERROR(CONCATENATE(TEXT(INDEX($Q$7:$Q$30,SMALL(IF($T$7:$T$30&lt;&gt;"",IF($Q$7:$Q$30&lt;&gt;"",ROW($Q$7:$Q$30)-MIN(ROW($Q$7:$Q$30))+1,""),""),ROW()-ROW(A$32)+1)),"##0")," "),"")</f>
        <v>0</v>
      </c>
      <c r="S44">
        <f t="array" ref="S44">IFERROR(CONCATENATE((INDEX($A$7:$A$30,SMALL(IF($T$7:$T$30&lt;&gt;"",IF($Q$7:$Q$30&lt;&gt;"",ROW($Q$7:$Q$30)-MIN(ROW($Q$7:$Q$30))+1,""),""),ROW()-ROW(A$32)+1))),),"")</f>
        <v>0</v>
      </c>
      <c r="W44">
        <f t="array" ref="W44">IFERROR(CONCATENATE((INDEX($Z$7:$Z$30,SMALL(IF($Z$7:$Z$30&lt;&gt;"",IF($W$7:$W$30&lt;&gt;"",ROW($W$7:$W$30)-MIN(ROW($W$7:$W$30))+1,""),""),ROW()-ROW(A$32)+1))),","),"")</f>
        <v>0</v>
      </c>
      <c r="X44">
        <f t="array" ref="X44">IFERROR(CONCATENATE(TEXT(INDEX($W$7:$W$30,SMALL(IF($Z$7:$Z$30&lt;&gt;"",IF($W$7:$W$30&lt;&gt;"",ROW($W$7:$W$30)-MIN(ROW($W$7:$W$30))+1,""),""),ROW()-ROW(A$32)+1)),"##0"),","),"")</f>
        <v>0</v>
      </c>
      <c r="Y44">
        <f t="array" ref="Y44">IFERROR(CONCATENATE((INDEX($A$7:$A$30,SMALL(IF($Z$7:$Z$30&lt;&gt;"",IF($W$7:$W$30&lt;&gt;"",ROW($W$7:$W$30)-MIN(ROW($W$7:$W$30))+1,""),""),ROW()-ROW(A$32)+1))),),"")</f>
        <v>0</v>
      </c>
    </row>
    <row r="45" spans="11:25">
      <c r="K45">
        <f t="array" ref="K45">IFERROR(CONCATENATE(TEXT(INDEX($K$7:$K$30,SMALL(IF($N$7:$N$30&lt;&gt;"",IF($K$7:$K$30&lt;&gt;"",ROW($K$7:$K$30)-MIN(ROW($K$7:$K$30))+1,""),""),ROW()-ROW(A$32)+1)),"##0"),","),"")</f>
        <v>0</v>
      </c>
      <c r="L45">
        <f t="array" ref="L45">IFERROR(CONCATENATE((INDEX($N$7:$N$30,SMALL(IF($N$7:$N$30&lt;&gt;"",IF($K$7:$K$30&lt;&gt;"",ROW($K$7:$K$30)-MIN(ROW($K$7:$K$30))+1,""),""),ROW()-ROW(A$32)+1))),","),"")</f>
        <v>0</v>
      </c>
      <c r="M45">
        <f t="array" ref="M45">IFERROR(CONCATENATE((INDEX($A$7:$A$30,SMALL(IF($N$7:$N$30&lt;&gt;"",IF($K$7:$K$30&lt;&gt;"",ROW($K$7:$K$30)-MIN(ROW($K$7:$K$30))+1,""),""),ROW()-ROW(A$32)+1))),),"")</f>
        <v>0</v>
      </c>
      <c r="Q45">
        <f t="array" ref="Q45">IFERROR(CONCATENATE((INDEX($T$7:$T$30,SMALL(IF($T$7:$T$30&lt;&gt;"",IF($Q$7:$Q$30&lt;&gt;"",ROW($Q$7:$Q$30)-MIN(ROW($Q$7:$Q$30))+1,""),""),ROW()-ROW(A$32)+1)))," "),"")</f>
        <v>0</v>
      </c>
      <c r="R45">
        <f t="array" ref="R45">IFERROR(CONCATENATE(TEXT(INDEX($Q$7:$Q$30,SMALL(IF($T$7:$T$30&lt;&gt;"",IF($Q$7:$Q$30&lt;&gt;"",ROW($Q$7:$Q$30)-MIN(ROW($Q$7:$Q$30))+1,""),""),ROW()-ROW(A$32)+1)),"##0")," "),"")</f>
        <v>0</v>
      </c>
      <c r="S45">
        <f t="array" ref="S45">IFERROR(CONCATENATE((INDEX($A$7:$A$30,SMALL(IF($T$7:$T$30&lt;&gt;"",IF($Q$7:$Q$30&lt;&gt;"",ROW($Q$7:$Q$30)-MIN(ROW($Q$7:$Q$30))+1,""),""),ROW()-ROW(A$32)+1))),),"")</f>
        <v>0</v>
      </c>
      <c r="W45">
        <f t="array" ref="W45">IFERROR(CONCATENATE((INDEX($Z$7:$Z$30,SMALL(IF($Z$7:$Z$30&lt;&gt;"",IF($W$7:$W$30&lt;&gt;"",ROW($W$7:$W$30)-MIN(ROW($W$7:$W$30))+1,""),""),ROW()-ROW(A$32)+1))),","),"")</f>
        <v>0</v>
      </c>
      <c r="X45">
        <f t="array" ref="X45">IFERROR(CONCATENATE(TEXT(INDEX($W$7:$W$30,SMALL(IF($Z$7:$Z$30&lt;&gt;"",IF($W$7:$W$30&lt;&gt;"",ROW($W$7:$W$30)-MIN(ROW($W$7:$W$30))+1,""),""),ROW()-ROW(A$32)+1)),"##0"),","),"")</f>
        <v>0</v>
      </c>
      <c r="Y45">
        <f t="array" ref="Y45">IFERROR(CONCATENATE((INDEX($A$7:$A$30,SMALL(IF($Z$7:$Z$30&lt;&gt;"",IF($W$7:$W$30&lt;&gt;"",ROW($W$7:$W$30)-MIN(ROW($W$7:$W$30))+1,""),""),ROW()-ROW(A$32)+1))),),"")</f>
        <v>0</v>
      </c>
    </row>
    <row r="46" spans="11:25">
      <c r="K46">
        <f t="array" ref="K46">IFERROR(CONCATENATE(TEXT(INDEX($K$7:$K$30,SMALL(IF($N$7:$N$30&lt;&gt;"",IF($K$7:$K$30&lt;&gt;"",ROW($K$7:$K$30)-MIN(ROW($K$7:$K$30))+1,""),""),ROW()-ROW(A$32)+1)),"##0"),","),"")</f>
        <v>0</v>
      </c>
      <c r="L46">
        <f t="array" ref="L46">IFERROR(CONCATENATE((INDEX($N$7:$N$30,SMALL(IF($N$7:$N$30&lt;&gt;"",IF($K$7:$K$30&lt;&gt;"",ROW($K$7:$K$30)-MIN(ROW($K$7:$K$30))+1,""),""),ROW()-ROW(A$32)+1))),","),"")</f>
        <v>0</v>
      </c>
      <c r="M46">
        <f t="array" ref="M46">IFERROR(CONCATENATE((INDEX($A$7:$A$30,SMALL(IF($N$7:$N$30&lt;&gt;"",IF($K$7:$K$30&lt;&gt;"",ROW($K$7:$K$30)-MIN(ROW($K$7:$K$30))+1,""),""),ROW()-ROW(A$32)+1))),),"")</f>
        <v>0</v>
      </c>
      <c r="Q46">
        <f t="array" ref="Q46">IFERROR(CONCATENATE((INDEX($T$7:$T$30,SMALL(IF($T$7:$T$30&lt;&gt;"",IF($Q$7:$Q$30&lt;&gt;"",ROW($Q$7:$Q$30)-MIN(ROW($Q$7:$Q$30))+1,""),""),ROW()-ROW(A$32)+1)))," "),"")</f>
        <v>0</v>
      </c>
      <c r="R46">
        <f t="array" ref="R46">IFERROR(CONCATENATE(TEXT(INDEX($Q$7:$Q$30,SMALL(IF($T$7:$T$30&lt;&gt;"",IF($Q$7:$Q$30&lt;&gt;"",ROW($Q$7:$Q$30)-MIN(ROW($Q$7:$Q$30))+1,""),""),ROW()-ROW(A$32)+1)),"##0")," "),"")</f>
        <v>0</v>
      </c>
      <c r="S46">
        <f t="array" ref="S46">IFERROR(CONCATENATE((INDEX($A$7:$A$30,SMALL(IF($T$7:$T$30&lt;&gt;"",IF($Q$7:$Q$30&lt;&gt;"",ROW($Q$7:$Q$30)-MIN(ROW($Q$7:$Q$30))+1,""),""),ROW()-ROW(A$32)+1))),),"")</f>
        <v>0</v>
      </c>
      <c r="W46">
        <f t="array" ref="W46">IFERROR(CONCATENATE((INDEX($Z$7:$Z$30,SMALL(IF($Z$7:$Z$30&lt;&gt;"",IF($W$7:$W$30&lt;&gt;"",ROW($W$7:$W$30)-MIN(ROW($W$7:$W$30))+1,""),""),ROW()-ROW(A$32)+1))),","),"")</f>
        <v>0</v>
      </c>
      <c r="X46">
        <f t="array" ref="X46">IFERROR(CONCATENATE(TEXT(INDEX($W$7:$W$30,SMALL(IF($Z$7:$Z$30&lt;&gt;"",IF($W$7:$W$30&lt;&gt;"",ROW($W$7:$W$30)-MIN(ROW($W$7:$W$30))+1,""),""),ROW()-ROW(A$32)+1)),"##0"),","),"")</f>
        <v>0</v>
      </c>
      <c r="Y46">
        <f t="array" ref="Y46">IFERROR(CONCATENATE((INDEX($A$7:$A$30,SMALL(IF($Z$7:$Z$30&lt;&gt;"",IF($W$7:$W$30&lt;&gt;"",ROW($W$7:$W$30)-MIN(ROW($W$7:$W$30))+1,""),""),ROW()-ROW(A$32)+1))),),"")</f>
        <v>0</v>
      </c>
    </row>
    <row r="47" spans="11:25">
      <c r="K47">
        <f t="array" ref="K47">IFERROR(CONCATENATE(TEXT(INDEX($K$7:$K$30,SMALL(IF($N$7:$N$30&lt;&gt;"",IF($K$7:$K$30&lt;&gt;"",ROW($K$7:$K$30)-MIN(ROW($K$7:$K$30))+1,""),""),ROW()-ROW(A$32)+1)),"##0"),","),"")</f>
        <v>0</v>
      </c>
      <c r="L47">
        <f t="array" ref="L47">IFERROR(CONCATENATE((INDEX($N$7:$N$30,SMALL(IF($N$7:$N$30&lt;&gt;"",IF($K$7:$K$30&lt;&gt;"",ROW($K$7:$K$30)-MIN(ROW($K$7:$K$30))+1,""),""),ROW()-ROW(A$32)+1))),","),"")</f>
        <v>0</v>
      </c>
      <c r="M47">
        <f t="array" ref="M47">IFERROR(CONCATENATE((INDEX($A$7:$A$30,SMALL(IF($N$7:$N$30&lt;&gt;"",IF($K$7:$K$30&lt;&gt;"",ROW($K$7:$K$30)-MIN(ROW($K$7:$K$30))+1,""),""),ROW()-ROW(A$32)+1))),),"")</f>
        <v>0</v>
      </c>
      <c r="Q47">
        <f t="array" ref="Q47">IFERROR(CONCATENATE((INDEX($T$7:$T$30,SMALL(IF($T$7:$T$30&lt;&gt;"",IF($Q$7:$Q$30&lt;&gt;"",ROW($Q$7:$Q$30)-MIN(ROW($Q$7:$Q$30))+1,""),""),ROW()-ROW(A$32)+1)))," "),"")</f>
        <v>0</v>
      </c>
      <c r="R47">
        <f t="array" ref="R47">IFERROR(CONCATENATE(TEXT(INDEX($Q$7:$Q$30,SMALL(IF($T$7:$T$30&lt;&gt;"",IF($Q$7:$Q$30&lt;&gt;"",ROW($Q$7:$Q$30)-MIN(ROW($Q$7:$Q$30))+1,""),""),ROW()-ROW(A$32)+1)),"##0")," "),"")</f>
        <v>0</v>
      </c>
      <c r="S47">
        <f t="array" ref="S47">IFERROR(CONCATENATE((INDEX($A$7:$A$30,SMALL(IF($T$7:$T$30&lt;&gt;"",IF($Q$7:$Q$30&lt;&gt;"",ROW($Q$7:$Q$30)-MIN(ROW($Q$7:$Q$30))+1,""),""),ROW()-ROW(A$32)+1))),),"")</f>
        <v>0</v>
      </c>
      <c r="W47">
        <f t="array" ref="W47">IFERROR(CONCATENATE((INDEX($Z$7:$Z$30,SMALL(IF($Z$7:$Z$30&lt;&gt;"",IF($W$7:$W$30&lt;&gt;"",ROW($W$7:$W$30)-MIN(ROW($W$7:$W$30))+1,""),""),ROW()-ROW(A$32)+1))),","),"")</f>
        <v>0</v>
      </c>
      <c r="X47">
        <f t="array" ref="X47">IFERROR(CONCATENATE(TEXT(INDEX($W$7:$W$30,SMALL(IF($Z$7:$Z$30&lt;&gt;"",IF($W$7:$W$30&lt;&gt;"",ROW($W$7:$W$30)-MIN(ROW($W$7:$W$30))+1,""),""),ROW()-ROW(A$32)+1)),"##0"),","),"")</f>
        <v>0</v>
      </c>
      <c r="Y47">
        <f t="array" ref="Y47">IFERROR(CONCATENATE((INDEX($A$7:$A$30,SMALL(IF($Z$7:$Z$30&lt;&gt;"",IF($W$7:$W$30&lt;&gt;"",ROW($W$7:$W$30)-MIN(ROW($W$7:$W$30))+1,""),""),ROW()-ROW(A$32)+1))),),"")</f>
        <v>0</v>
      </c>
    </row>
    <row r="48" spans="11:25">
      <c r="K48">
        <f t="array" ref="K48">IFERROR(CONCATENATE(TEXT(INDEX($K$7:$K$30,SMALL(IF($N$7:$N$30&lt;&gt;"",IF($K$7:$K$30&lt;&gt;"",ROW($K$7:$K$30)-MIN(ROW($K$7:$K$30))+1,""),""),ROW()-ROW(A$32)+1)),"##0"),","),"")</f>
        <v>0</v>
      </c>
      <c r="L48">
        <f t="array" ref="L48">IFERROR(CONCATENATE((INDEX($N$7:$N$30,SMALL(IF($N$7:$N$30&lt;&gt;"",IF($K$7:$K$30&lt;&gt;"",ROW($K$7:$K$30)-MIN(ROW($K$7:$K$30))+1,""),""),ROW()-ROW(A$32)+1))),","),"")</f>
        <v>0</v>
      </c>
      <c r="M48">
        <f t="array" ref="M48">IFERROR(CONCATENATE((INDEX($A$7:$A$30,SMALL(IF($N$7:$N$30&lt;&gt;"",IF($K$7:$K$30&lt;&gt;"",ROW($K$7:$K$30)-MIN(ROW($K$7:$K$30))+1,""),""),ROW()-ROW(A$32)+1))),),"")</f>
        <v>0</v>
      </c>
      <c r="Q48">
        <f t="array" ref="Q48">IFERROR(CONCATENATE((INDEX($T$7:$T$30,SMALL(IF($T$7:$T$30&lt;&gt;"",IF($Q$7:$Q$30&lt;&gt;"",ROW($Q$7:$Q$30)-MIN(ROW($Q$7:$Q$30))+1,""),""),ROW()-ROW(A$32)+1)))," "),"")</f>
        <v>0</v>
      </c>
      <c r="R48">
        <f t="array" ref="R48">IFERROR(CONCATENATE(TEXT(INDEX($Q$7:$Q$30,SMALL(IF($T$7:$T$30&lt;&gt;"",IF($Q$7:$Q$30&lt;&gt;"",ROW($Q$7:$Q$30)-MIN(ROW($Q$7:$Q$30))+1,""),""),ROW()-ROW(A$32)+1)),"##0")," "),"")</f>
        <v>0</v>
      </c>
      <c r="S48">
        <f t="array" ref="S48">IFERROR(CONCATENATE((INDEX($A$7:$A$30,SMALL(IF($T$7:$T$30&lt;&gt;"",IF($Q$7:$Q$30&lt;&gt;"",ROW($Q$7:$Q$30)-MIN(ROW($Q$7:$Q$30))+1,""),""),ROW()-ROW(A$32)+1))),),"")</f>
        <v>0</v>
      </c>
      <c r="W48">
        <f t="array" ref="W48">IFERROR(CONCATENATE((INDEX($Z$7:$Z$30,SMALL(IF($Z$7:$Z$30&lt;&gt;"",IF($W$7:$W$30&lt;&gt;"",ROW($W$7:$W$30)-MIN(ROW($W$7:$W$30))+1,""),""),ROW()-ROW(A$32)+1))),","),"")</f>
        <v>0</v>
      </c>
      <c r="X48">
        <f t="array" ref="X48">IFERROR(CONCATENATE(TEXT(INDEX($W$7:$W$30,SMALL(IF($Z$7:$Z$30&lt;&gt;"",IF($W$7:$W$30&lt;&gt;"",ROW($W$7:$W$30)-MIN(ROW($W$7:$W$30))+1,""),""),ROW()-ROW(A$32)+1)),"##0"),","),"")</f>
        <v>0</v>
      </c>
      <c r="Y48">
        <f t="array" ref="Y48">IFERROR(CONCATENATE((INDEX($A$7:$A$30,SMALL(IF($Z$7:$Z$30&lt;&gt;"",IF($W$7:$W$30&lt;&gt;"",ROW($W$7:$W$30)-MIN(ROW($W$7:$W$30))+1,""),""),ROW()-ROW(A$32)+1))),),"")</f>
        <v>0</v>
      </c>
    </row>
    <row r="49" spans="11:25">
      <c r="K49">
        <f t="array" ref="K49">IFERROR(CONCATENATE(TEXT(INDEX($K$7:$K$30,SMALL(IF($N$7:$N$30&lt;&gt;"",IF($K$7:$K$30&lt;&gt;"",ROW($K$7:$K$30)-MIN(ROW($K$7:$K$30))+1,""),""),ROW()-ROW(A$32)+1)),"##0"),","),"")</f>
        <v>0</v>
      </c>
      <c r="L49">
        <f t="array" ref="L49">IFERROR(CONCATENATE((INDEX($N$7:$N$30,SMALL(IF($N$7:$N$30&lt;&gt;"",IF($K$7:$K$30&lt;&gt;"",ROW($K$7:$K$30)-MIN(ROW($K$7:$K$30))+1,""),""),ROW()-ROW(A$32)+1))),","),"")</f>
        <v>0</v>
      </c>
      <c r="M49">
        <f t="array" ref="M49">IFERROR(CONCATENATE((INDEX($A$7:$A$30,SMALL(IF($N$7:$N$30&lt;&gt;"",IF($K$7:$K$30&lt;&gt;"",ROW($K$7:$K$30)-MIN(ROW($K$7:$K$30))+1,""),""),ROW()-ROW(A$32)+1))),),"")</f>
        <v>0</v>
      </c>
      <c r="Q49">
        <f t="array" ref="Q49">IFERROR(CONCATENATE((INDEX($T$7:$T$30,SMALL(IF($T$7:$T$30&lt;&gt;"",IF($Q$7:$Q$30&lt;&gt;"",ROW($Q$7:$Q$30)-MIN(ROW($Q$7:$Q$30))+1,""),""),ROW()-ROW(A$32)+1)))," "),"")</f>
        <v>0</v>
      </c>
      <c r="R49">
        <f t="array" ref="R49">IFERROR(CONCATENATE(TEXT(INDEX($Q$7:$Q$30,SMALL(IF($T$7:$T$30&lt;&gt;"",IF($Q$7:$Q$30&lt;&gt;"",ROW($Q$7:$Q$30)-MIN(ROW($Q$7:$Q$30))+1,""),""),ROW()-ROW(A$32)+1)),"##0")," "),"")</f>
        <v>0</v>
      </c>
      <c r="S49">
        <f t="array" ref="S49">IFERROR(CONCATENATE((INDEX($A$7:$A$30,SMALL(IF($T$7:$T$30&lt;&gt;"",IF($Q$7:$Q$30&lt;&gt;"",ROW($Q$7:$Q$30)-MIN(ROW($Q$7:$Q$30))+1,""),""),ROW()-ROW(A$32)+1))),),"")</f>
        <v>0</v>
      </c>
      <c r="W49">
        <f t="array" ref="W49">IFERROR(CONCATENATE((INDEX($Z$7:$Z$30,SMALL(IF($Z$7:$Z$30&lt;&gt;"",IF($W$7:$W$30&lt;&gt;"",ROW($W$7:$W$30)-MIN(ROW($W$7:$W$30))+1,""),""),ROW()-ROW(A$32)+1))),","),"")</f>
        <v>0</v>
      </c>
      <c r="X49">
        <f t="array" ref="X49">IFERROR(CONCATENATE(TEXT(INDEX($W$7:$W$30,SMALL(IF($Z$7:$Z$30&lt;&gt;"",IF($W$7:$W$30&lt;&gt;"",ROW($W$7:$W$30)-MIN(ROW($W$7:$W$30))+1,""),""),ROW()-ROW(A$32)+1)),"##0"),","),"")</f>
        <v>0</v>
      </c>
      <c r="Y49">
        <f t="array" ref="Y49">IFERROR(CONCATENATE((INDEX($A$7:$A$30,SMALL(IF($Z$7:$Z$30&lt;&gt;"",IF($W$7:$W$30&lt;&gt;"",ROW($W$7:$W$30)-MIN(ROW($W$7:$W$30))+1,""),""),ROW()-ROW(A$32)+1))),),"")</f>
        <v>0</v>
      </c>
    </row>
    <row r="50" spans="11:25">
      <c r="K50">
        <f t="array" ref="K50">IFERROR(CONCATENATE(TEXT(INDEX($K$7:$K$30,SMALL(IF($N$7:$N$30&lt;&gt;"",IF($K$7:$K$30&lt;&gt;"",ROW($K$7:$K$30)-MIN(ROW($K$7:$K$30))+1,""),""),ROW()-ROW(A$32)+1)),"##0"),","),"")</f>
        <v>0</v>
      </c>
      <c r="L50">
        <f t="array" ref="L50">IFERROR(CONCATENATE((INDEX($N$7:$N$30,SMALL(IF($N$7:$N$30&lt;&gt;"",IF($K$7:$K$30&lt;&gt;"",ROW($K$7:$K$30)-MIN(ROW($K$7:$K$30))+1,""),""),ROW()-ROW(A$32)+1))),","),"")</f>
        <v>0</v>
      </c>
      <c r="M50">
        <f t="array" ref="M50">IFERROR(CONCATENATE((INDEX($A$7:$A$30,SMALL(IF($N$7:$N$30&lt;&gt;"",IF($K$7:$K$30&lt;&gt;"",ROW($K$7:$K$30)-MIN(ROW($K$7:$K$30))+1,""),""),ROW()-ROW(A$32)+1))),),"")</f>
        <v>0</v>
      </c>
      <c r="Q50">
        <f t="array" ref="Q50">IFERROR(CONCATENATE((INDEX($T$7:$T$30,SMALL(IF($T$7:$T$30&lt;&gt;"",IF($Q$7:$Q$30&lt;&gt;"",ROW($Q$7:$Q$30)-MIN(ROW($Q$7:$Q$30))+1,""),""),ROW()-ROW(A$32)+1)))," "),"")</f>
        <v>0</v>
      </c>
      <c r="R50">
        <f t="array" ref="R50">IFERROR(CONCATENATE(TEXT(INDEX($Q$7:$Q$30,SMALL(IF($T$7:$T$30&lt;&gt;"",IF($Q$7:$Q$30&lt;&gt;"",ROW($Q$7:$Q$30)-MIN(ROW($Q$7:$Q$30))+1,""),""),ROW()-ROW(A$32)+1)),"##0")," "),"")</f>
        <v>0</v>
      </c>
      <c r="S50">
        <f t="array" ref="S50">IFERROR(CONCATENATE((INDEX($A$7:$A$30,SMALL(IF($T$7:$T$30&lt;&gt;"",IF($Q$7:$Q$30&lt;&gt;"",ROW($Q$7:$Q$30)-MIN(ROW($Q$7:$Q$30))+1,""),""),ROW()-ROW(A$32)+1))),),"")</f>
        <v>0</v>
      </c>
      <c r="W50">
        <f t="array" ref="W50">IFERROR(CONCATENATE((INDEX($Z$7:$Z$30,SMALL(IF($Z$7:$Z$30&lt;&gt;"",IF($W$7:$W$30&lt;&gt;"",ROW($W$7:$W$30)-MIN(ROW($W$7:$W$30))+1,""),""),ROW()-ROW(A$32)+1))),","),"")</f>
        <v>0</v>
      </c>
      <c r="X50">
        <f t="array" ref="X50">IFERROR(CONCATENATE(TEXT(INDEX($W$7:$W$30,SMALL(IF($Z$7:$Z$30&lt;&gt;"",IF($W$7:$W$30&lt;&gt;"",ROW($W$7:$W$30)-MIN(ROW($W$7:$W$30))+1,""),""),ROW()-ROW(A$32)+1)),"##0"),","),"")</f>
        <v>0</v>
      </c>
      <c r="Y50">
        <f t="array" ref="Y50">IFERROR(CONCATENATE((INDEX($A$7:$A$30,SMALL(IF($Z$7:$Z$30&lt;&gt;"",IF($W$7:$W$30&lt;&gt;"",ROW($W$7:$W$30)-MIN(ROW($W$7:$W$30))+1,""),""),ROW()-ROW(A$32)+1))),),"")</f>
        <v>0</v>
      </c>
    </row>
    <row r="51" spans="11:25">
      <c r="K51">
        <f t="array" ref="K51">IFERROR(CONCATENATE(TEXT(INDEX($K$7:$K$30,SMALL(IF($N$7:$N$30&lt;&gt;"",IF($K$7:$K$30&lt;&gt;"",ROW($K$7:$K$30)-MIN(ROW($K$7:$K$30))+1,""),""),ROW()-ROW(A$32)+1)),"##0"),","),"")</f>
        <v>0</v>
      </c>
      <c r="L51">
        <f t="array" ref="L51">IFERROR(CONCATENATE((INDEX($N$7:$N$30,SMALL(IF($N$7:$N$30&lt;&gt;"",IF($K$7:$K$30&lt;&gt;"",ROW($K$7:$K$30)-MIN(ROW($K$7:$K$30))+1,""),""),ROW()-ROW(A$32)+1))),","),"")</f>
        <v>0</v>
      </c>
      <c r="M51">
        <f t="array" ref="M51">IFERROR(CONCATENATE((INDEX($A$7:$A$30,SMALL(IF($N$7:$N$30&lt;&gt;"",IF($K$7:$K$30&lt;&gt;"",ROW($K$7:$K$30)-MIN(ROW($K$7:$K$30))+1,""),""),ROW()-ROW(A$32)+1))),),"")</f>
        <v>0</v>
      </c>
      <c r="Q51">
        <f t="array" ref="Q51">IFERROR(CONCATENATE((INDEX($T$7:$T$30,SMALL(IF($T$7:$T$30&lt;&gt;"",IF($Q$7:$Q$30&lt;&gt;"",ROW($Q$7:$Q$30)-MIN(ROW($Q$7:$Q$30))+1,""),""),ROW()-ROW(A$32)+1)))," "),"")</f>
        <v>0</v>
      </c>
      <c r="R51">
        <f t="array" ref="R51">IFERROR(CONCATENATE(TEXT(INDEX($Q$7:$Q$30,SMALL(IF($T$7:$T$30&lt;&gt;"",IF($Q$7:$Q$30&lt;&gt;"",ROW($Q$7:$Q$30)-MIN(ROW($Q$7:$Q$30))+1,""),""),ROW()-ROW(A$32)+1)),"##0")," "),"")</f>
        <v>0</v>
      </c>
      <c r="S51">
        <f t="array" ref="S51">IFERROR(CONCATENATE((INDEX($A$7:$A$30,SMALL(IF($T$7:$T$30&lt;&gt;"",IF($Q$7:$Q$30&lt;&gt;"",ROW($Q$7:$Q$30)-MIN(ROW($Q$7:$Q$30))+1,""),""),ROW()-ROW(A$32)+1))),),"")</f>
        <v>0</v>
      </c>
      <c r="W51">
        <f t="array" ref="W51">IFERROR(CONCATENATE((INDEX($Z$7:$Z$30,SMALL(IF($Z$7:$Z$30&lt;&gt;"",IF($W$7:$W$30&lt;&gt;"",ROW($W$7:$W$30)-MIN(ROW($W$7:$W$30))+1,""),""),ROW()-ROW(A$32)+1))),","),"")</f>
        <v>0</v>
      </c>
      <c r="X51">
        <f t="array" ref="X51">IFERROR(CONCATENATE(TEXT(INDEX($W$7:$W$30,SMALL(IF($Z$7:$Z$30&lt;&gt;"",IF($W$7:$W$30&lt;&gt;"",ROW($W$7:$W$30)-MIN(ROW($W$7:$W$30))+1,""),""),ROW()-ROW(A$32)+1)),"##0"),","),"")</f>
        <v>0</v>
      </c>
      <c r="Y51">
        <f t="array" ref="Y51">IFERROR(CONCATENATE((INDEX($A$7:$A$30,SMALL(IF($Z$7:$Z$30&lt;&gt;"",IF($W$7:$W$30&lt;&gt;"",ROW($W$7:$W$30)-MIN(ROW($W$7:$W$30))+1,""),""),ROW()-ROW(A$32)+1))),),"")</f>
        <v>0</v>
      </c>
    </row>
    <row r="52" spans="11:25">
      <c r="K52">
        <f t="array" ref="K52">IFERROR(CONCATENATE(TEXT(INDEX($K$7:$K$30,SMALL(IF($N$7:$N$30&lt;&gt;"",IF($K$7:$K$30&lt;&gt;"",ROW($K$7:$K$30)-MIN(ROW($K$7:$K$30))+1,""),""),ROW()-ROW(A$32)+1)),"##0"),","),"")</f>
        <v>0</v>
      </c>
      <c r="L52">
        <f t="array" ref="L52">IFERROR(CONCATENATE((INDEX($N$7:$N$30,SMALL(IF($N$7:$N$30&lt;&gt;"",IF($K$7:$K$30&lt;&gt;"",ROW($K$7:$K$30)-MIN(ROW($K$7:$K$30))+1,""),""),ROW()-ROW(A$32)+1))),","),"")</f>
        <v>0</v>
      </c>
      <c r="M52">
        <f t="array" ref="M52">IFERROR(CONCATENATE((INDEX($A$7:$A$30,SMALL(IF($N$7:$N$30&lt;&gt;"",IF($K$7:$K$30&lt;&gt;"",ROW($K$7:$K$30)-MIN(ROW($K$7:$K$30))+1,""),""),ROW()-ROW(A$32)+1))),),"")</f>
        <v>0</v>
      </c>
      <c r="Q52">
        <f t="array" ref="Q52">IFERROR(CONCATENATE((INDEX($T$7:$T$30,SMALL(IF($T$7:$T$30&lt;&gt;"",IF($Q$7:$Q$30&lt;&gt;"",ROW($Q$7:$Q$30)-MIN(ROW($Q$7:$Q$30))+1,""),""),ROW()-ROW(A$32)+1)))," "),"")</f>
        <v>0</v>
      </c>
      <c r="R52">
        <f t="array" ref="R52">IFERROR(CONCATENATE(TEXT(INDEX($Q$7:$Q$30,SMALL(IF($T$7:$T$30&lt;&gt;"",IF($Q$7:$Q$30&lt;&gt;"",ROW($Q$7:$Q$30)-MIN(ROW($Q$7:$Q$30))+1,""),""),ROW()-ROW(A$32)+1)),"##0")," "),"")</f>
        <v>0</v>
      </c>
      <c r="S52">
        <f t="array" ref="S52">IFERROR(CONCATENATE((INDEX($A$7:$A$30,SMALL(IF($T$7:$T$30&lt;&gt;"",IF($Q$7:$Q$30&lt;&gt;"",ROW($Q$7:$Q$30)-MIN(ROW($Q$7:$Q$30))+1,""),""),ROW()-ROW(A$32)+1))),),"")</f>
        <v>0</v>
      </c>
      <c r="W52">
        <f t="array" ref="W52">IFERROR(CONCATENATE((INDEX($Z$7:$Z$30,SMALL(IF($Z$7:$Z$30&lt;&gt;"",IF($W$7:$W$30&lt;&gt;"",ROW($W$7:$W$30)-MIN(ROW($W$7:$W$30))+1,""),""),ROW()-ROW(A$32)+1))),","),"")</f>
        <v>0</v>
      </c>
      <c r="X52">
        <f t="array" ref="X52">IFERROR(CONCATENATE(TEXT(INDEX($W$7:$W$30,SMALL(IF($Z$7:$Z$30&lt;&gt;"",IF($W$7:$W$30&lt;&gt;"",ROW($W$7:$W$30)-MIN(ROW($W$7:$W$30))+1,""),""),ROW()-ROW(A$32)+1)),"##0"),","),"")</f>
        <v>0</v>
      </c>
      <c r="Y52">
        <f t="array" ref="Y52">IFERROR(CONCATENATE((INDEX($A$7:$A$30,SMALL(IF($Z$7:$Z$30&lt;&gt;"",IF($W$7:$W$30&lt;&gt;"",ROW($W$7:$W$30)-MIN(ROW($W$7:$W$30))+1,""),""),ROW()-ROW(A$32)+1))),),"")</f>
        <v>0</v>
      </c>
    </row>
    <row r="53" spans="11:25">
      <c r="K53">
        <f t="array" ref="K53">IFERROR(CONCATENATE(TEXT(INDEX($K$7:$K$30,SMALL(IF($N$7:$N$30&lt;&gt;"",IF($K$7:$K$30&lt;&gt;"",ROW($K$7:$K$30)-MIN(ROW($K$7:$K$30))+1,""),""),ROW()-ROW(A$32)+1)),"##0"),","),"")</f>
        <v>0</v>
      </c>
      <c r="L53">
        <f t="array" ref="L53">IFERROR(CONCATENATE((INDEX($N$7:$N$30,SMALL(IF($N$7:$N$30&lt;&gt;"",IF($K$7:$K$30&lt;&gt;"",ROW($K$7:$K$30)-MIN(ROW($K$7:$K$30))+1,""),""),ROW()-ROW(A$32)+1))),","),"")</f>
        <v>0</v>
      </c>
      <c r="M53">
        <f t="array" ref="M53">IFERROR(CONCATENATE((INDEX($A$7:$A$30,SMALL(IF($N$7:$N$30&lt;&gt;"",IF($K$7:$K$30&lt;&gt;"",ROW($K$7:$K$30)-MIN(ROW($K$7:$K$30))+1,""),""),ROW()-ROW(A$32)+1))),),"")</f>
        <v>0</v>
      </c>
      <c r="Q53">
        <f t="array" ref="Q53">IFERROR(CONCATENATE((INDEX($T$7:$T$30,SMALL(IF($T$7:$T$30&lt;&gt;"",IF($Q$7:$Q$30&lt;&gt;"",ROW($Q$7:$Q$30)-MIN(ROW($Q$7:$Q$30))+1,""),""),ROW()-ROW(A$32)+1)))," "),"")</f>
        <v>0</v>
      </c>
      <c r="R53">
        <f t="array" ref="R53">IFERROR(CONCATENATE(TEXT(INDEX($Q$7:$Q$30,SMALL(IF($T$7:$T$30&lt;&gt;"",IF($Q$7:$Q$30&lt;&gt;"",ROW($Q$7:$Q$30)-MIN(ROW($Q$7:$Q$30))+1,""),""),ROW()-ROW(A$32)+1)),"##0")," "),"")</f>
        <v>0</v>
      </c>
      <c r="S53">
        <f t="array" ref="S53">IFERROR(CONCATENATE((INDEX($A$7:$A$30,SMALL(IF($T$7:$T$30&lt;&gt;"",IF($Q$7:$Q$30&lt;&gt;"",ROW($Q$7:$Q$30)-MIN(ROW($Q$7:$Q$30))+1,""),""),ROW()-ROW(A$32)+1))),),"")</f>
        <v>0</v>
      </c>
      <c r="W53">
        <f t="array" ref="W53">IFERROR(CONCATENATE((INDEX($Z$7:$Z$30,SMALL(IF($Z$7:$Z$30&lt;&gt;"",IF($W$7:$W$30&lt;&gt;"",ROW($W$7:$W$30)-MIN(ROW($W$7:$W$30))+1,""),""),ROW()-ROW(A$32)+1))),","),"")</f>
        <v>0</v>
      </c>
      <c r="X53">
        <f t="array" ref="X53">IFERROR(CONCATENATE(TEXT(INDEX($W$7:$W$30,SMALL(IF($Z$7:$Z$30&lt;&gt;"",IF($W$7:$W$30&lt;&gt;"",ROW($W$7:$W$30)-MIN(ROW($W$7:$W$30))+1,""),""),ROW()-ROW(A$32)+1)),"##0"),","),"")</f>
        <v>0</v>
      </c>
      <c r="Y53">
        <f t="array" ref="Y53">IFERROR(CONCATENATE((INDEX($A$7:$A$30,SMALL(IF($Z$7:$Z$30&lt;&gt;"",IF($W$7:$W$30&lt;&gt;"",ROW($W$7:$W$30)-MIN(ROW($W$7:$W$30))+1,""),""),ROW()-ROW(A$32)+1))),),"")</f>
        <v>0</v>
      </c>
    </row>
    <row r="54" spans="11:25">
      <c r="K54">
        <f t="array" ref="K54">IFERROR(CONCATENATE(TEXT(INDEX($K$7:$K$30,SMALL(IF($N$7:$N$30&lt;&gt;"",IF($K$7:$K$30&lt;&gt;"",ROW($K$7:$K$30)-MIN(ROW($K$7:$K$30))+1,""),""),ROW()-ROW(A$32)+1)),"##0"),","),"")</f>
        <v>0</v>
      </c>
      <c r="L54">
        <f t="array" ref="L54">IFERROR(CONCATENATE((INDEX($N$7:$N$30,SMALL(IF($N$7:$N$30&lt;&gt;"",IF($K$7:$K$30&lt;&gt;"",ROW($K$7:$K$30)-MIN(ROW($K$7:$K$30))+1,""),""),ROW()-ROW(A$32)+1))),","),"")</f>
        <v>0</v>
      </c>
      <c r="M54">
        <f t="array" ref="M54">IFERROR(CONCATENATE((INDEX($A$7:$A$30,SMALL(IF($N$7:$N$30&lt;&gt;"",IF($K$7:$K$30&lt;&gt;"",ROW($K$7:$K$30)-MIN(ROW($K$7:$K$30))+1,""),""),ROW()-ROW(A$32)+1))),),"")</f>
        <v>0</v>
      </c>
      <c r="Q54">
        <f t="array" ref="Q54">IFERROR(CONCATENATE((INDEX($T$7:$T$30,SMALL(IF($T$7:$T$30&lt;&gt;"",IF($Q$7:$Q$30&lt;&gt;"",ROW($Q$7:$Q$30)-MIN(ROW($Q$7:$Q$30))+1,""),""),ROW()-ROW(A$32)+1)))," "),"")</f>
        <v>0</v>
      </c>
      <c r="R54">
        <f t="array" ref="R54">IFERROR(CONCATENATE(TEXT(INDEX($Q$7:$Q$30,SMALL(IF($T$7:$T$30&lt;&gt;"",IF($Q$7:$Q$30&lt;&gt;"",ROW($Q$7:$Q$30)-MIN(ROW($Q$7:$Q$30))+1,""),""),ROW()-ROW(A$32)+1)),"##0")," "),"")</f>
        <v>0</v>
      </c>
      <c r="S54">
        <f t="array" ref="S54">IFERROR(CONCATENATE((INDEX($A$7:$A$30,SMALL(IF($T$7:$T$30&lt;&gt;"",IF($Q$7:$Q$30&lt;&gt;"",ROW($Q$7:$Q$30)-MIN(ROW($Q$7:$Q$30))+1,""),""),ROW()-ROW(A$32)+1))),),"")</f>
        <v>0</v>
      </c>
      <c r="W54">
        <f t="array" ref="W54">IFERROR(CONCATENATE((INDEX($Z$7:$Z$30,SMALL(IF($Z$7:$Z$30&lt;&gt;"",IF($W$7:$W$30&lt;&gt;"",ROW($W$7:$W$30)-MIN(ROW($W$7:$W$30))+1,""),""),ROW()-ROW(A$32)+1))),","),"")</f>
        <v>0</v>
      </c>
      <c r="X54">
        <f t="array" ref="X54">IFERROR(CONCATENATE(TEXT(INDEX($W$7:$W$30,SMALL(IF($Z$7:$Z$30&lt;&gt;"",IF($W$7:$W$30&lt;&gt;"",ROW($W$7:$W$30)-MIN(ROW($W$7:$W$30))+1,""),""),ROW()-ROW(A$32)+1)),"##0"),","),"")</f>
        <v>0</v>
      </c>
      <c r="Y54">
        <f t="array" ref="Y54">IFERROR(CONCATENATE((INDEX($A$7:$A$30,SMALL(IF($Z$7:$Z$30&lt;&gt;"",IF($W$7:$W$30&lt;&gt;"",ROW($W$7:$W$30)-MIN(ROW($W$7:$W$30))+1,""),""),ROW()-ROW(A$32)+1))),),"")</f>
        <v>0</v>
      </c>
    </row>
    <row r="55" spans="11:25">
      <c r="K55">
        <f t="array" ref="K55">IFERROR(CONCATENATE(TEXT(INDEX($K$7:$K$30,SMALL(IF($N$7:$N$30&lt;&gt;"",IF($K$7:$K$30&lt;&gt;"",ROW($K$7:$K$30)-MIN(ROW($K$7:$K$30))+1,""),""),ROW()-ROW(A$32)+1)),"##0"),","),"")</f>
        <v>0</v>
      </c>
      <c r="L55">
        <f t="array" ref="L55">IFERROR(CONCATENATE((INDEX($N$7:$N$30,SMALL(IF($N$7:$N$30&lt;&gt;"",IF($K$7:$K$30&lt;&gt;"",ROW($K$7:$K$30)-MIN(ROW($K$7:$K$30))+1,""),""),ROW()-ROW(A$32)+1))),","),"")</f>
        <v>0</v>
      </c>
      <c r="M55">
        <f t="array" ref="M55">IFERROR(CONCATENATE((INDEX($A$7:$A$30,SMALL(IF($N$7:$N$30&lt;&gt;"",IF($K$7:$K$30&lt;&gt;"",ROW($K$7:$K$30)-MIN(ROW($K$7:$K$30))+1,""),""),ROW()-ROW(A$32)+1))),),"")</f>
        <v>0</v>
      </c>
      <c r="Q55">
        <f t="array" ref="Q55">IFERROR(CONCATENATE((INDEX($T$7:$T$30,SMALL(IF($T$7:$T$30&lt;&gt;"",IF($Q$7:$Q$30&lt;&gt;"",ROW($Q$7:$Q$30)-MIN(ROW($Q$7:$Q$30))+1,""),""),ROW()-ROW(A$32)+1)))," "),"")</f>
        <v>0</v>
      </c>
      <c r="R55">
        <f t="array" ref="R55">IFERROR(CONCATENATE(TEXT(INDEX($Q$7:$Q$30,SMALL(IF($T$7:$T$30&lt;&gt;"",IF($Q$7:$Q$30&lt;&gt;"",ROW($Q$7:$Q$30)-MIN(ROW($Q$7:$Q$30))+1,""),""),ROW()-ROW(A$32)+1)),"##0")," "),"")</f>
        <v>0</v>
      </c>
      <c r="S55">
        <f t="array" ref="S55">IFERROR(CONCATENATE((INDEX($A$7:$A$30,SMALL(IF($T$7:$T$30&lt;&gt;"",IF($Q$7:$Q$30&lt;&gt;"",ROW($Q$7:$Q$30)-MIN(ROW($Q$7:$Q$30))+1,""),""),ROW()-ROW(A$32)+1))),),"")</f>
        <v>0</v>
      </c>
      <c r="W55">
        <f t="array" ref="W55">IFERROR(CONCATENATE((INDEX($Z$7:$Z$30,SMALL(IF($Z$7:$Z$30&lt;&gt;"",IF($W$7:$W$30&lt;&gt;"",ROW($W$7:$W$30)-MIN(ROW($W$7:$W$30))+1,""),""),ROW()-ROW(A$32)+1))),","),"")</f>
        <v>0</v>
      </c>
      <c r="X55">
        <f t="array" ref="X55">IFERROR(CONCATENATE(TEXT(INDEX($W$7:$W$30,SMALL(IF($Z$7:$Z$30&lt;&gt;"",IF($W$7:$W$30&lt;&gt;"",ROW($W$7:$W$30)-MIN(ROW($W$7:$W$30))+1,""),""),ROW()-ROW(A$32)+1)),"##0"),","),"")</f>
        <v>0</v>
      </c>
      <c r="Y55">
        <f t="array" ref="Y55">IFERROR(CONCATENATE((INDEX($A$7:$A$30,SMALL(IF($Z$7:$Z$30&lt;&gt;"",IF($W$7:$W$30&lt;&gt;"",ROW($W$7:$W$30)-MIN(ROW($W$7:$W$30))+1,""),""),ROW()-ROW(A$32)+1))),),"")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1" operator="lessThanOrEqual">
      <formula>H10</formula>
    </cfRule>
  </conditionalFormatting>
  <conditionalFormatting sqref="L11">
    <cfRule type="cellIs" dxfId="0" priority="3" operator="lessThanOrEqual">
      <formula>H11</formula>
    </cfRule>
  </conditionalFormatting>
  <conditionalFormatting sqref="L12">
    <cfRule type="cellIs" dxfId="0" priority="5" operator="lessThanOrEqual">
      <formula>H12</formula>
    </cfRule>
  </conditionalFormatting>
  <conditionalFormatting sqref="L13">
    <cfRule type="cellIs" dxfId="0" priority="7" operator="lessThanOrEqual">
      <formula>H13</formula>
    </cfRule>
  </conditionalFormatting>
  <conditionalFormatting sqref="L19">
    <cfRule type="cellIs" dxfId="0" priority="9" operator="lessThanOrEqual">
      <formula>H19</formula>
    </cfRule>
  </conditionalFormatting>
  <conditionalFormatting sqref="L21">
    <cfRule type="cellIs" dxfId="0" priority="11" operator="lessThanOrEqual">
      <formula>H21</formula>
    </cfRule>
  </conditionalFormatting>
  <conditionalFormatting sqref="L29">
    <cfRule type="cellIs" dxfId="0" priority="13" operator="lessThanOrEqual">
      <formula>H29</formula>
    </cfRule>
  </conditionalFormatting>
  <conditionalFormatting sqref="M10">
    <cfRule type="cellIs" dxfId="0" priority="2" operator="lessThanOrEqual">
      <formula>I10</formula>
    </cfRule>
  </conditionalFormatting>
  <conditionalFormatting sqref="M11">
    <cfRule type="cellIs" dxfId="0" priority="4" operator="lessThanOrEqual">
      <formula>I11</formula>
    </cfRule>
  </conditionalFormatting>
  <conditionalFormatting sqref="M12">
    <cfRule type="cellIs" dxfId="0" priority="6" operator="lessThanOrEqual">
      <formula>I12</formula>
    </cfRule>
  </conditionalFormatting>
  <conditionalFormatting sqref="M13">
    <cfRule type="cellIs" dxfId="0" priority="8" operator="lessThanOrEqual">
      <formula>I13</formula>
    </cfRule>
  </conditionalFormatting>
  <conditionalFormatting sqref="M19">
    <cfRule type="cellIs" dxfId="0" priority="10" operator="lessThanOrEqual">
      <formula>I19</formula>
    </cfRule>
  </conditionalFormatting>
  <conditionalFormatting sqref="M21">
    <cfRule type="cellIs" dxfId="0" priority="12" operator="lessThanOrEqual">
      <formula>I21</formula>
    </cfRule>
  </conditionalFormatting>
  <conditionalFormatting sqref="M29">
    <cfRule type="cellIs" dxfId="0" priority="14" operator="lessThanOrEqual">
      <formula>I29</formula>
    </cfRule>
  </conditionalFormatting>
  <conditionalFormatting sqref="R10">
    <cfRule type="cellIs" dxfId="0" priority="15" operator="lessThanOrEqual">
      <formula>H10</formula>
    </cfRule>
  </conditionalFormatting>
  <conditionalFormatting sqref="R11">
    <cfRule type="cellIs" dxfId="0" priority="17" operator="lessThanOrEqual">
      <formula>H11</formula>
    </cfRule>
  </conditionalFormatting>
  <conditionalFormatting sqref="R12">
    <cfRule type="cellIs" dxfId="0" priority="19" operator="lessThanOrEqual">
      <formula>H12</formula>
    </cfRule>
  </conditionalFormatting>
  <conditionalFormatting sqref="R13">
    <cfRule type="cellIs" dxfId="0" priority="21" operator="lessThanOrEqual">
      <formula>H13</formula>
    </cfRule>
  </conditionalFormatting>
  <conditionalFormatting sqref="R17">
    <cfRule type="cellIs" dxfId="0" priority="23" operator="lessThanOrEqual">
      <formula>H17</formula>
    </cfRule>
  </conditionalFormatting>
  <conditionalFormatting sqref="R19">
    <cfRule type="cellIs" dxfId="0" priority="25" operator="lessThanOrEqual">
      <formula>H19</formula>
    </cfRule>
  </conditionalFormatting>
  <conditionalFormatting sqref="R20">
    <cfRule type="cellIs" dxfId="0" priority="27" operator="lessThanOrEqual">
      <formula>H20</formula>
    </cfRule>
  </conditionalFormatting>
  <conditionalFormatting sqref="R21">
    <cfRule type="cellIs" dxfId="0" priority="29" operator="lessThanOrEqual">
      <formula>H21</formula>
    </cfRule>
  </conditionalFormatting>
  <conditionalFormatting sqref="R29">
    <cfRule type="cellIs" dxfId="0" priority="31" operator="lessThanOrEqual">
      <formula>H29</formula>
    </cfRule>
  </conditionalFormatting>
  <conditionalFormatting sqref="S10">
    <cfRule type="cellIs" dxfId="0" priority="16" operator="lessThanOrEqual">
      <formula>I10</formula>
    </cfRule>
  </conditionalFormatting>
  <conditionalFormatting sqref="S11">
    <cfRule type="cellIs" dxfId="0" priority="18" operator="lessThanOrEqual">
      <formula>I11</formula>
    </cfRule>
  </conditionalFormatting>
  <conditionalFormatting sqref="S12">
    <cfRule type="cellIs" dxfId="0" priority="20" operator="lessThanOrEqual">
      <formula>I12</formula>
    </cfRule>
  </conditionalFormatting>
  <conditionalFormatting sqref="S13">
    <cfRule type="cellIs" dxfId="0" priority="22" operator="lessThanOrEqual">
      <formula>I13</formula>
    </cfRule>
  </conditionalFormatting>
  <conditionalFormatting sqref="S17">
    <cfRule type="cellIs" dxfId="0" priority="24" operator="lessThanOrEqual">
      <formula>I17</formula>
    </cfRule>
  </conditionalFormatting>
  <conditionalFormatting sqref="S19">
    <cfRule type="cellIs" dxfId="0" priority="26" operator="lessThanOrEqual">
      <formula>I19</formula>
    </cfRule>
  </conditionalFormatting>
  <conditionalFormatting sqref="S20">
    <cfRule type="cellIs" dxfId="0" priority="28" operator="lessThanOrEqual">
      <formula>I20</formula>
    </cfRule>
  </conditionalFormatting>
  <conditionalFormatting sqref="S21">
    <cfRule type="cellIs" dxfId="0" priority="30" operator="lessThanOrEqual">
      <formula>I21</formula>
    </cfRule>
  </conditionalFormatting>
  <conditionalFormatting sqref="S29">
    <cfRule type="cellIs" dxfId="0" priority="32" operator="lessThanOrEqual">
      <formula>I29</formula>
    </cfRule>
  </conditionalFormatting>
  <conditionalFormatting sqref="X11">
    <cfRule type="cellIs" dxfId="0" priority="33" operator="lessThanOrEqual">
      <formula>H11</formula>
    </cfRule>
  </conditionalFormatting>
  <conditionalFormatting sqref="X12">
    <cfRule type="cellIs" dxfId="0" priority="35" operator="lessThanOrEqual">
      <formula>H12</formula>
    </cfRule>
  </conditionalFormatting>
  <conditionalFormatting sqref="X13">
    <cfRule type="cellIs" dxfId="0" priority="37" operator="lessThanOrEqual">
      <formula>H13</formula>
    </cfRule>
  </conditionalFormatting>
  <conditionalFormatting sqref="X17">
    <cfRule type="cellIs" dxfId="0" priority="39" operator="lessThanOrEqual">
      <formula>H17</formula>
    </cfRule>
  </conditionalFormatting>
  <conditionalFormatting sqref="X19">
    <cfRule type="cellIs" dxfId="0" priority="41" operator="lessThanOrEqual">
      <formula>H19</formula>
    </cfRule>
  </conditionalFormatting>
  <conditionalFormatting sqref="X21">
    <cfRule type="cellIs" dxfId="0" priority="43" operator="lessThanOrEqual">
      <formula>H21</formula>
    </cfRule>
  </conditionalFormatting>
  <conditionalFormatting sqref="Y11">
    <cfRule type="cellIs" dxfId="0" priority="34" operator="lessThanOrEqual">
      <formula>I11</formula>
    </cfRule>
  </conditionalFormatting>
  <conditionalFormatting sqref="Y12">
    <cfRule type="cellIs" dxfId="0" priority="36" operator="lessThanOrEqual">
      <formula>I12</formula>
    </cfRule>
  </conditionalFormatting>
  <conditionalFormatting sqref="Y13">
    <cfRule type="cellIs" dxfId="0" priority="38" operator="lessThanOrEqual">
      <formula>I13</formula>
    </cfRule>
  </conditionalFormatting>
  <conditionalFormatting sqref="Y17">
    <cfRule type="cellIs" dxfId="0" priority="40" operator="lessThanOrEqual">
      <formula>I17</formula>
    </cfRule>
  </conditionalFormatting>
  <conditionalFormatting sqref="Y19">
    <cfRule type="cellIs" dxfId="0" priority="42" operator="lessThanOrEqual">
      <formula>I19</formula>
    </cfRule>
  </conditionalFormatting>
  <conditionalFormatting sqref="Y21">
    <cfRule type="cellIs" dxfId="0" priority="44" operator="lessThanOrEqual">
      <formula>I21</formula>
    </cfRule>
  </conditionalFormatting>
  <hyperlinks>
    <hyperlink ref="O10" r:id="rId1"/>
    <hyperlink ref="U10" r:id="rId2"/>
    <hyperlink ref="O11" r:id="rId3"/>
    <hyperlink ref="U11" r:id="rId4"/>
    <hyperlink ref="AA11" r:id="rId5"/>
    <hyperlink ref="O12" r:id="rId6"/>
    <hyperlink ref="U12" r:id="rId7"/>
    <hyperlink ref="AA12" r:id="rId8"/>
    <hyperlink ref="O13" r:id="rId9"/>
    <hyperlink ref="U13" r:id="rId10"/>
    <hyperlink ref="AA13" r:id="rId11"/>
    <hyperlink ref="U17" r:id="rId12"/>
    <hyperlink ref="AA17" r:id="rId13"/>
    <hyperlink ref="O19" r:id="rId14"/>
    <hyperlink ref="U19" r:id="rId15"/>
    <hyperlink ref="AA19" r:id="rId16"/>
    <hyperlink ref="U20" r:id="rId17"/>
    <hyperlink ref="O21" r:id="rId18"/>
    <hyperlink ref="U21" r:id="rId19"/>
    <hyperlink ref="AA21" r:id="rId20"/>
    <hyperlink ref="O29" r:id="rId21"/>
    <hyperlink ref="U29" r:id="rId22"/>
  </hyperlinks>
  <pageMargins left="0.7" right="0.7" top="0.75" bottom="0.75" header="0.3" footer="0.3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2016-01-06T22:57:18Z</dcterms:created>
  <dcterms:modified xsi:type="dcterms:W3CDTF">2016-01-06T22:57:18Z</dcterms:modified>
</cp:coreProperties>
</file>