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OM X 20 boards" sheetId="1" state="visible" r:id="rId2"/>
    <sheet name="KiCost" sheetId="2" state="visible" r:id="rId3"/>
  </sheets>
  <definedNames>
    <definedName function="false" hidden="false" name="BoardQty" vbProcedure="false">KiCost!$I$1</definedName>
    <definedName function="false" hidden="false" name="digikey_part_data" vbProcedure="false">KiCost!$J$5:$O$30</definedName>
    <definedName function="false" hidden="false" name="global_part_data" vbProcedure="false">KiCost!$A$5:$I$30</definedName>
    <definedName function="false" hidden="false" name="local_part_data" vbProcedure="false">KiCost!$AB$5:$AG$30</definedName>
    <definedName function="false" hidden="false" name="mouser_part_data" vbProcedure="false">KiCost!$P$5:$U$30</definedName>
    <definedName function="false" hidden="false" name="newark_part_data" vbProcedure="false">KiCost!$V$5:$AA$30</definedName>
    <definedName function="false" hidden="false" name="seeedstudio_part_data" vbProcedure="false">KiCost!$AH$5:$AM$30</definedName>
    <definedName function="false" hidden="false" name="TotalCost" vbProcedure="false">KiCost!$I$2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sz val="11"/>
            <color rgb="FF000000"/>
            <rFont val="Calibri"/>
            <family val="2"/>
            <charset val="1"/>
          </rPr>
          <t>Schematic identifier for each part.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>Value of each part.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>Description of each part.</t>
        </r>
      </text>
    </comment>
    <comment ref="D6" authorId="0">
      <text>
        <r>
          <rPr>
            <sz val="11"/>
            <color rgb="FF000000"/>
            <rFont val="Calibri"/>
            <family val="2"/>
            <charset val="1"/>
          </rPr>
          <t>PCB footprint for each part.</t>
        </r>
      </text>
    </comment>
    <comment ref="E6" authorId="0">
      <text>
        <r>
          <rPr>
            <sz val="11"/>
            <color rgb="FF000000"/>
            <rFont val="Calibri"/>
            <family val="2"/>
            <charset val="1"/>
          </rPr>
          <t>Manufacturer of each part.</t>
        </r>
      </text>
    </comment>
    <comment ref="F6" authorId="0">
      <text>
        <r>
          <rPr>
            <sz val="11"/>
            <color rgb="FF000000"/>
            <rFont val="Calibri"/>
            <family val="2"/>
            <charset val="1"/>
          </rPr>
          <t>Manufacturer number for each part.</t>
        </r>
      </text>
    </comment>
    <comment ref="G6" authorId="0">
      <text>
        <r>
          <rPr>
            <sz val="11"/>
            <color rgb="FF000000"/>
            <rFont val="Calibri"/>
            <family val="2"/>
            <charset val="1"/>
          </rPr>
          <t>Total number of each part needed to assemble the board.</t>
        </r>
      </text>
    </comment>
    <comment ref="H6" authorId="0">
      <text>
        <r>
          <rPr>
            <sz val="11"/>
            <color rgb="FF000000"/>
            <rFont val="Calibri"/>
            <family val="2"/>
            <charset val="1"/>
          </rPr>
          <t>Minimum unit price for each part across all distributors.</t>
        </r>
      </text>
    </comment>
    <comment ref="I6" authorId="0">
      <text>
        <r>
          <rPr>
            <sz val="11"/>
            <color rgb="FF000000"/>
            <rFont val="Calibri"/>
            <family val="2"/>
            <charset val="1"/>
          </rPr>
          <t>Minimum extended price for each part across all distributors.</t>
        </r>
      </text>
    </comment>
    <comment ref="J6" authorId="0">
      <text>
        <r>
          <rPr>
            <sz val="11"/>
            <color rgb="FF000000"/>
            <rFont val="Calibri"/>
            <family val="2"/>
            <charset val="1"/>
          </rPr>
          <t>Available quantity of each part at the distributor.</t>
        </r>
      </text>
    </comment>
    <comment ref="K6" authorId="0">
      <text>
        <r>
          <rPr>
            <sz val="11"/>
            <color rgb="FF000000"/>
            <rFont val="Calibri"/>
            <family val="2"/>
            <charset val="1"/>
          </rPr>
          <t>Purchase quantity of each part from this distributor.</t>
        </r>
      </text>
    </comment>
    <comment ref="L6" authorId="0">
      <text>
        <r>
          <rPr>
            <sz val="11"/>
            <color rgb="FF000000"/>
            <rFont val="Calibri"/>
            <family val="2"/>
            <charset val="1"/>
          </rPr>
          <t>Unit price of each part from this distributor.</t>
        </r>
      </text>
    </comment>
    <comment ref="M6" authorId="0">
      <text>
        <r>
          <rPr>
            <sz val="11"/>
            <color rgb="FF000000"/>
            <rFont val="Calibri"/>
            <family val="2"/>
            <charset val="1"/>
          </rPr>
          <t>(Unit Price) x (Purchase Qty) of each part from this distributor.</t>
        </r>
      </text>
    </comment>
    <comment ref="N6" authorId="0">
      <text>
        <r>
          <rPr>
            <sz val="11"/>
            <color rgb="FF000000"/>
            <rFont val="Calibri"/>
            <family val="2"/>
            <charset val="1"/>
          </rPr>
          <t>Distributor-assigned part number for each part.</t>
        </r>
      </text>
    </comment>
    <comment ref="O6" authorId="0">
      <text>
        <r>
          <rPr>
            <sz val="11"/>
            <color rgb="FF000000"/>
            <rFont val="Calibri"/>
            <family val="2"/>
            <charset val="1"/>
          </rPr>
          <t>Link to distributor webpage for each part.</t>
        </r>
      </text>
    </comment>
    <comment ref="P6" authorId="0">
      <text>
        <r>
          <rPr>
            <sz val="11"/>
            <color rgb="FF000000"/>
            <rFont val="Calibri"/>
            <family val="2"/>
            <charset val="1"/>
          </rPr>
          <t>Available quantity of each part at the distributor.</t>
        </r>
      </text>
    </comment>
    <comment ref="Q6" authorId="0">
      <text>
        <r>
          <rPr>
            <sz val="11"/>
            <color rgb="FF000000"/>
            <rFont val="Calibri"/>
            <family val="2"/>
            <charset val="1"/>
          </rPr>
          <t>Purchase quantity of each part from this distributor.</t>
        </r>
      </text>
    </comment>
    <comment ref="R6" authorId="0">
      <text>
        <r>
          <rPr>
            <sz val="11"/>
            <color rgb="FF000000"/>
            <rFont val="Calibri"/>
            <family val="2"/>
            <charset val="1"/>
          </rPr>
          <t>Unit price of each part from this distributor.</t>
        </r>
      </text>
    </comment>
    <comment ref="S6" authorId="0">
      <text>
        <r>
          <rPr>
            <sz val="11"/>
            <color rgb="FF000000"/>
            <rFont val="Calibri"/>
            <family val="2"/>
            <charset val="1"/>
          </rPr>
          <t>(Unit Price) x (Purchase Qty) of each part from this distributor.</t>
        </r>
      </text>
    </comment>
    <comment ref="T6" authorId="0">
      <text>
        <r>
          <rPr>
            <sz val="11"/>
            <color rgb="FF000000"/>
            <rFont val="Calibri"/>
            <family val="2"/>
            <charset val="1"/>
          </rPr>
          <t>Distributor-assigned part number for each part.</t>
        </r>
      </text>
    </comment>
    <comment ref="U6" authorId="0">
      <text>
        <r>
          <rPr>
            <sz val="11"/>
            <color rgb="FF000000"/>
            <rFont val="Calibri"/>
            <family val="2"/>
            <charset val="1"/>
          </rPr>
          <t>Link to distributor webpage for each part.</t>
        </r>
      </text>
    </comment>
    <comment ref="V6" authorId="0">
      <text>
        <r>
          <rPr>
            <sz val="11"/>
            <color rgb="FF000000"/>
            <rFont val="Calibri"/>
            <family val="2"/>
            <charset val="1"/>
          </rPr>
          <t>Available quantity of each part at the distributor.</t>
        </r>
      </text>
    </comment>
    <comment ref="W6" authorId="0">
      <text>
        <r>
          <rPr>
            <sz val="11"/>
            <color rgb="FF000000"/>
            <rFont val="Calibri"/>
            <family val="2"/>
            <charset val="1"/>
          </rPr>
          <t>Purchase quantity of each part from this distributor.</t>
        </r>
      </text>
    </comment>
    <comment ref="X6" authorId="0">
      <text>
        <r>
          <rPr>
            <sz val="11"/>
            <color rgb="FF000000"/>
            <rFont val="Calibri"/>
            <family val="2"/>
            <charset val="1"/>
          </rPr>
          <t>Unit price of each part from this distributor.</t>
        </r>
      </text>
    </comment>
    <comment ref="Y6" authorId="0">
      <text>
        <r>
          <rPr>
            <sz val="11"/>
            <color rgb="FF000000"/>
            <rFont val="Calibri"/>
            <family val="2"/>
            <charset val="1"/>
          </rPr>
          <t>(Unit Price) x (Purchase Qty) of each part from this distributor.</t>
        </r>
      </text>
    </comment>
    <comment ref="Z6" authorId="0">
      <text>
        <r>
          <rPr>
            <sz val="11"/>
            <color rgb="FF000000"/>
            <rFont val="Calibri"/>
            <family val="2"/>
            <charset val="1"/>
          </rPr>
          <t>Distributor-assigned part number for each part.</t>
        </r>
      </text>
    </comment>
    <comment ref="AA6" authorId="0">
      <text>
        <r>
          <rPr>
            <sz val="11"/>
            <color rgb="FF000000"/>
            <rFont val="Calibri"/>
            <family val="2"/>
            <charset val="1"/>
          </rPr>
          <t>Link to distributor webpage for each part.</t>
        </r>
      </text>
    </comment>
    <comment ref="AB6" authorId="0">
      <text>
        <r>
          <rPr>
            <sz val="11"/>
            <color rgb="FF000000"/>
            <rFont val="Calibri"/>
            <family val="2"/>
            <charset val="1"/>
          </rPr>
          <t>Available quantity of each part at the distributor.</t>
        </r>
      </text>
    </comment>
    <comment ref="AC6" authorId="0">
      <text>
        <r>
          <rPr>
            <sz val="11"/>
            <color rgb="FF000000"/>
            <rFont val="Calibri"/>
            <family val="2"/>
            <charset val="1"/>
          </rPr>
          <t>Purchase quantity of each part from this distributor.</t>
        </r>
      </text>
    </comment>
    <comment ref="AD6" authorId="0">
      <text>
        <r>
          <rPr>
            <sz val="11"/>
            <color rgb="FF000000"/>
            <rFont val="Calibri"/>
            <family val="2"/>
            <charset val="1"/>
          </rPr>
          <t>Unit price of each part from this distributor.</t>
        </r>
      </text>
    </comment>
    <comment ref="AE6" authorId="0">
      <text>
        <r>
          <rPr>
            <sz val="11"/>
            <color rgb="FF000000"/>
            <rFont val="Calibri"/>
            <family val="2"/>
            <charset val="1"/>
          </rPr>
          <t>(Unit Price) x (Purchase Qty) of each part from this distributor.</t>
        </r>
      </text>
    </comment>
    <comment ref="AF6" authorId="0">
      <text>
        <r>
          <rPr>
            <sz val="11"/>
            <color rgb="FF000000"/>
            <rFont val="Calibri"/>
            <family val="2"/>
            <charset val="1"/>
          </rPr>
          <t>Distributor-assigned part number for each part.</t>
        </r>
      </text>
    </comment>
    <comment ref="AG6" authorId="0">
      <text>
        <r>
          <rPr>
            <sz val="11"/>
            <color rgb="FF000000"/>
            <rFont val="Calibri"/>
            <family val="2"/>
            <charset val="1"/>
          </rPr>
          <t>Link to distributor webpage for each part.</t>
        </r>
      </text>
    </comment>
    <comment ref="AH6" authorId="0">
      <text>
        <r>
          <rPr>
            <sz val="11"/>
            <color rgb="FF000000"/>
            <rFont val="Calibri"/>
            <family val="2"/>
            <charset val="1"/>
          </rPr>
          <t>Available quantity of each part at the distributor.</t>
        </r>
      </text>
    </comment>
    <comment ref="AI6" authorId="0">
      <text>
        <r>
          <rPr>
            <sz val="11"/>
            <color rgb="FF000000"/>
            <rFont val="Calibri"/>
            <family val="2"/>
            <charset val="1"/>
          </rPr>
          <t>Purchase quantity of each part from this distributor.</t>
        </r>
      </text>
    </comment>
    <comment ref="AJ6" authorId="0">
      <text>
        <r>
          <rPr>
            <sz val="11"/>
            <color rgb="FF000000"/>
            <rFont val="Calibri"/>
            <family val="2"/>
            <charset val="1"/>
          </rPr>
          <t>Unit price of each part from this distributor.</t>
        </r>
      </text>
    </comment>
    <comment ref="AK6" authorId="0">
      <text>
        <r>
          <rPr>
            <sz val="11"/>
            <color rgb="FF000000"/>
            <rFont val="Calibri"/>
            <family val="2"/>
            <charset val="1"/>
          </rPr>
          <t>(Unit Price) x (Purchase Qty) of each part from this distributor.</t>
        </r>
      </text>
    </comment>
    <comment ref="AL6" authorId="0">
      <text>
        <r>
          <rPr>
            <sz val="11"/>
            <color rgb="FF000000"/>
            <rFont val="Calibri"/>
            <family val="2"/>
            <charset val="1"/>
          </rPr>
          <t>Distributor-assigned part number for each part.</t>
        </r>
      </text>
    </comment>
    <comment ref="AM6" authorId="0">
      <text>
        <r>
          <rPr>
            <sz val="11"/>
            <color rgb="FF000000"/>
            <rFont val="Calibri"/>
            <family val="2"/>
            <charset val="1"/>
          </rPr>
          <t>Link to distributor webpage for each part.</t>
        </r>
      </text>
    </comment>
  </commentList>
</comments>
</file>

<file path=xl/sharedStrings.xml><?xml version="1.0" encoding="utf-8"?>
<sst xmlns="http://schemas.openxmlformats.org/spreadsheetml/2006/main" count="307" uniqueCount="141">
  <si>
    <t>Refs</t>
  </si>
  <si>
    <t>Value</t>
  </si>
  <si>
    <t>Desc</t>
  </si>
  <si>
    <t>Footprint</t>
  </si>
  <si>
    <t>Manf</t>
  </si>
  <si>
    <t>Manufacturer Part No</t>
  </si>
  <si>
    <t>Qty</t>
  </si>
  <si>
    <t>Unit$</t>
  </si>
  <si>
    <t>Ext$</t>
  </si>
  <si>
    <t>minQty</t>
  </si>
  <si>
    <t>minQtyPrice</t>
  </si>
  <si>
    <t>SKU to ORDER</t>
  </si>
  <si>
    <t>real price</t>
  </si>
  <si>
    <t>order from</t>
  </si>
  <si>
    <t>R1</t>
  </si>
  <si>
    <t>1M</t>
  </si>
  <si>
    <t>hack-footprints:R_0603_HandSoldering</t>
  </si>
  <si>
    <t>301010151</t>
  </si>
  <si>
    <t>Seeed</t>
  </si>
  <si>
    <t>R3</t>
  </si>
  <si>
    <t>10k</t>
  </si>
  <si>
    <t>301010299</t>
  </si>
  <si>
    <t>R2,R4</t>
  </si>
  <si>
    <t>330</t>
  </si>
  <si>
    <t>301010300</t>
  </si>
  <si>
    <t>C6,C7</t>
  </si>
  <si>
    <t>10pF</t>
  </si>
  <si>
    <t>hack-footprints:C_0603_HandSoldering</t>
  </si>
  <si>
    <t>302010097</t>
  </si>
  <si>
    <t>C8-C11</t>
  </si>
  <si>
    <t>100nF</t>
  </si>
  <si>
    <t>302010138</t>
  </si>
  <si>
    <t>C5</t>
  </si>
  <si>
    <t>4.7nF</t>
  </si>
  <si>
    <t>302010144</t>
  </si>
  <si>
    <t>D1</t>
  </si>
  <si>
    <t>RED</t>
  </si>
  <si>
    <t>hack-footprints:LED_0603_HandSoldering</t>
  </si>
  <si>
    <t>304090042</t>
  </si>
  <si>
    <t>X1</t>
  </si>
  <si>
    <t>ABS07</t>
  </si>
  <si>
    <t>hack-footprints:xtal_3.2x1.5mm</t>
  </si>
  <si>
    <t>306010055</t>
  </si>
  <si>
    <t>S1</t>
  </si>
  <si>
    <t>RST</t>
  </si>
  <si>
    <t>hack-footprints:SPST-PTS_810</t>
  </si>
  <si>
    <t>311020045</t>
  </si>
  <si>
    <t>P1</t>
  </si>
  <si>
    <t>USB_micro</t>
  </si>
  <si>
    <t>hack-footprints:ST-USB-001G</t>
  </si>
  <si>
    <t>320010000</t>
  </si>
  <si>
    <t>P2,P3</t>
  </si>
  <si>
    <t>CONN_01X13</t>
  </si>
  <si>
    <t>hack-footprints:Pin_Castellated_1x13</t>
  </si>
  <si>
    <t>320020128</t>
  </si>
  <si>
    <t>U3</t>
  </si>
  <si>
    <t>ATSAMD21E</t>
  </si>
  <si>
    <t>hack-footprints:QFN-32-1EP_5x5mm_Pitch0.5mm</t>
  </si>
  <si>
    <t>ATSAMD21E18A-MU</t>
  </si>
  <si>
    <t>Newark</t>
  </si>
  <si>
    <t>L1</t>
  </si>
  <si>
    <t>BLM18EG221</t>
  </si>
  <si>
    <t>hack-footprints:L_0603_HandSoldering</t>
  </si>
  <si>
    <t>BLM18EG221SN1D</t>
  </si>
  <si>
    <t>C1,C2</t>
  </si>
  <si>
    <t>2.2uF</t>
  </si>
  <si>
    <t>CC0603MRX5R5BB225</t>
  </si>
  <si>
    <t>Mouser</t>
  </si>
  <si>
    <t>L2</t>
  </si>
  <si>
    <t>10uH</t>
  </si>
  <si>
    <t>hack-footprints:ELLVFG</t>
  </si>
  <si>
    <t>ELL-VFG100MC</t>
  </si>
  <si>
    <t>U1</t>
  </si>
  <si>
    <t>MIC5528</t>
  </si>
  <si>
    <t>hack-footprints:DFN-6-1EP_1.2x1.2mm_Pitch0.4mm</t>
  </si>
  <si>
    <t>MIC5528-3.3YMT-TR</t>
  </si>
  <si>
    <t>U2</t>
  </si>
  <si>
    <t>STF202</t>
  </si>
  <si>
    <t>hack-footprints:TSOP-6</t>
  </si>
  <si>
    <t>STF202-22T1G</t>
  </si>
  <si>
    <t>C3,C4</t>
  </si>
  <si>
    <t>10uF</t>
  </si>
  <si>
    <t>hack-footprints:c_elec_3x5.3</t>
  </si>
  <si>
    <t>UWX1C100MCL2GB</t>
  </si>
  <si>
    <t>Board Qty:</t>
  </si>
  <si>
    <t>Total Cost:</t>
  </si>
  <si>
    <t>Unit Cost:</t>
  </si>
  <si>
    <t>Global Part Info</t>
  </si>
  <si>
    <t>Digi-Key</t>
  </si>
  <si>
    <t>Local</t>
  </si>
  <si>
    <t>Seeedstudio</t>
  </si>
  <si>
    <t>Manf#</t>
  </si>
  <si>
    <t>Avail</t>
  </si>
  <si>
    <t>Purch</t>
  </si>
  <si>
    <t>Cat#</t>
  </si>
  <si>
    <t>Doc</t>
  </si>
  <si>
    <t>493-2099-1-ND</t>
  </si>
  <si>
    <t>Link</t>
  </si>
  <si>
    <t>647-UWX1C100MCL2</t>
  </si>
  <si>
    <t>58R3619</t>
  </si>
  <si>
    <t>STF202-22T1GOSCT-ND</t>
  </si>
  <si>
    <t>863-STF202-22T1G</t>
  </si>
  <si>
    <t>45J2271</t>
  </si>
  <si>
    <t>PCD2293CT-ND</t>
  </si>
  <si>
    <t>667-ELL-VFG100MC</t>
  </si>
  <si>
    <t>15R1033</t>
  </si>
  <si>
    <t>JP1</t>
  </si>
  <si>
    <t>Jumper_NO_Small</t>
  </si>
  <si>
    <t>hack-footprints:SMD_Jumper</t>
  </si>
  <si>
    <t>ATSAMD21E18A-MU-ND</t>
  </si>
  <si>
    <t>556-ATSAMD21E18A-MU</t>
  </si>
  <si>
    <t>45X9914</t>
  </si>
  <si>
    <t>490-3992-1-ND</t>
  </si>
  <si>
    <t>81-BLM18EG221SN1D</t>
  </si>
  <si>
    <t>73M9090</t>
  </si>
  <si>
    <t>FID1-FID3</t>
  </si>
  <si>
    <t>FIDUCIAL</t>
  </si>
  <si>
    <t>hack-footprints:FIDUCIAL</t>
  </si>
  <si>
    <t>LOGO3</t>
  </si>
  <si>
    <t>HACK</t>
  </si>
  <si>
    <t>hack-footprints:HACK-LOGO</t>
  </si>
  <si>
    <t>653-VAL</t>
  </si>
  <si>
    <t>P4</t>
  </si>
  <si>
    <t>CONN_01X01</t>
  </si>
  <si>
    <t>hack-footprints:Pin_Castellated_1x01</t>
  </si>
  <si>
    <t>13410-63200100000-ND</t>
  </si>
  <si>
    <t>972-XLH3200100004X</t>
  </si>
  <si>
    <t>311-1814-1-ND</t>
  </si>
  <si>
    <t>603-CC603MRX5R5BB225</t>
  </si>
  <si>
    <t>90R7669</t>
  </si>
  <si>
    <t>576-4766-1-ND</t>
  </si>
  <si>
    <t>998-MIC5528-3.3YMTTR</t>
  </si>
  <si>
    <t>LOGO2</t>
  </si>
  <si>
    <t>HACKADAY</t>
  </si>
  <si>
    <t>hack-footprints:HACKADAY-LOGO</t>
  </si>
  <si>
    <t>mfr_pn</t>
  </si>
  <si>
    <t>LOGO1</t>
  </si>
  <si>
    <t>OSHW</t>
  </si>
  <si>
    <t>hack-footprints:OSHW-LOGO</t>
  </si>
  <si>
    <t>575-3301010300240000</t>
  </si>
  <si>
    <t>76T1133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</si>
</sst>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[$$-409]#,##0.000"/>
    <numFmt numFmtId="167" formatCode="\$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3"/>
      <color rgb="FF008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303030"/>
        <bgColor rgb="FF333300"/>
      </patternFill>
    </fill>
    <fill>
      <patternFill patternType="solid">
        <fgColor rgb="FFCC0000"/>
        <bgColor rgb="FFFF0000"/>
      </patternFill>
    </fill>
    <fill>
      <patternFill patternType="solid">
        <fgColor rgb="FF004A85"/>
        <bgColor rgb="FF0066CC"/>
      </patternFill>
    </fill>
    <fill>
      <patternFill patternType="solid">
        <fgColor rgb="FFA2AE06"/>
        <bgColor rgb="FF808000"/>
      </patternFill>
    </fill>
    <fill>
      <patternFill patternType="solid">
        <fgColor rgb="FFC0C0C0"/>
        <bgColor rgb="FFCCCCFF"/>
      </patternFill>
    </fill>
    <fill>
      <patternFill patternType="solid">
        <fgColor rgb="FF909090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4"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0FF80"/>
      <rgbColor rgb="FFFFFF99"/>
      <rgbColor rgb="FF99CCFF"/>
      <rgbColor rgb="FFFF99CC"/>
      <rgbColor rgb="FFCC99FF"/>
      <rgbColor rgb="FFFFCC99"/>
      <rgbColor rgb="FF3366FF"/>
      <rgbColor rgb="FF33CCCC"/>
      <rgbColor rgb="FFA2AE06"/>
      <rgbColor rgb="FFFFCC00"/>
      <rgbColor rgb="FFFF9900"/>
      <rgbColor rgb="FFFF6600"/>
      <rgbColor rgb="FF666699"/>
      <rgbColor rgb="FF909090"/>
      <rgbColor rgb="FF004A85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www.digikey.com/product-detail/en/UWX1C100MCL2GB/493-2099-1-ND/590074" TargetMode="External"/><Relationship Id="rId3" Type="http://schemas.openxmlformats.org/officeDocument/2006/relationships/hyperlink" Target="http://www.mouser.com/Search/Refine.aspx?Keyword=UWX1C100MCL2GB" TargetMode="External"/><Relationship Id="rId4" Type="http://schemas.openxmlformats.org/officeDocument/2006/relationships/hyperlink" Target="http://www.newark.com/nichicon/uwx1c100mcl2gb/aluminum-electrolytic-capacitor/dp/58R3619" TargetMode="External"/><Relationship Id="rId5" Type="http://schemas.openxmlformats.org/officeDocument/2006/relationships/hyperlink" Target="http://www.digikey.com/product-detail/en/STF202-22T1G/STF202-22T1GOSCT-ND/720944" TargetMode="External"/><Relationship Id="rId6" Type="http://schemas.openxmlformats.org/officeDocument/2006/relationships/hyperlink" Target="http://www.mouser.com/Search/Refine.aspx?Keyword=STF202-22T1G" TargetMode="External"/><Relationship Id="rId7" Type="http://schemas.openxmlformats.org/officeDocument/2006/relationships/hyperlink" Target="http://www.newark.com/on-semiconductor/stf202-22t1g/rc-n-w-filter-22-ohm-68pf-tsop/dp/45J2271" TargetMode="External"/><Relationship Id="rId8" Type="http://schemas.openxmlformats.org/officeDocument/2006/relationships/hyperlink" Target="http://www.digikey.com/product-detail/en/ELL-VFG100MC/PCD2293CT-ND/1938502" TargetMode="External"/><Relationship Id="rId9" Type="http://schemas.openxmlformats.org/officeDocument/2006/relationships/hyperlink" Target="http://www.mouser.com/Search/Refine.aspx?Keyword=ELL-VFG100MC" TargetMode="External"/><Relationship Id="rId10" Type="http://schemas.openxmlformats.org/officeDocument/2006/relationships/hyperlink" Target="http://www.newark.com/webapp/wcs/stores/servlet/Search?catalogId=15003&amp;langId=-1&amp;storeId=10194&amp;gs=true&amp;st=ELL-VFG100MC" TargetMode="External"/><Relationship Id="rId11" Type="http://schemas.openxmlformats.org/officeDocument/2006/relationships/hyperlink" Target="http://www.digikey.com/product-detail/en/ATSAMD21E18A-MU/ATSAMD21E18A-MU-ND/4935887" TargetMode="External"/><Relationship Id="rId12" Type="http://schemas.openxmlformats.org/officeDocument/2006/relationships/hyperlink" Target="http://www.mouser.com/ProductDetail/Atmel/ATSAMD21E18A-MU/?qs=sGAEpiMZZMuoKKEcg8mMKHVqFrYvdykFyyXa6Kfju1rM9GkwryGRIw%3D%3D" TargetMode="External"/><Relationship Id="rId13" Type="http://schemas.openxmlformats.org/officeDocument/2006/relationships/hyperlink" Target="http://www.newark.com/atmel/atsamd21e18a-mu/cortex-m0-64kb-flash-8kb-sram/dp/45X9914" TargetMode="External"/><Relationship Id="rId14" Type="http://schemas.openxmlformats.org/officeDocument/2006/relationships/hyperlink" Target="http://www.digikey.com/product-detail/en/BLM18EG221SN1D/490-3992-1-ND/1016252" TargetMode="External"/><Relationship Id="rId15" Type="http://schemas.openxmlformats.org/officeDocument/2006/relationships/hyperlink" Target="http://www.mouser.com/Search/Refine.aspx?Keyword=BLM18EG221SN1D" TargetMode="External"/><Relationship Id="rId16" Type="http://schemas.openxmlformats.org/officeDocument/2006/relationships/hyperlink" Target="http://www.newark.com/murata/blm18eg221sn1d/ferrite-bead-0-05ohm-2a-0603/dp/73M9090" TargetMode="External"/><Relationship Id="rId17" Type="http://schemas.openxmlformats.org/officeDocument/2006/relationships/hyperlink" Target="http://www.mouser.com/ProductDetail/Omron-Electronics/VAL/?qs=sGAEpiMZZMtzFpQ%252bfsc2VG9FapavGxSS" TargetMode="External"/><Relationship Id="rId18" Type="http://schemas.openxmlformats.org/officeDocument/2006/relationships/hyperlink" Target="http://www.digikey.com/product-detail/en/134-10-632-00-100000/13410-63200100000-ND/472993" TargetMode="External"/><Relationship Id="rId19" Type="http://schemas.openxmlformats.org/officeDocument/2006/relationships/hyperlink" Target="http://www.mouser.com/ProductDetail/IDT/XLH320010000JX4X/?qs=sGAEpiMZZMu6TJb8E8Cjr7ZSCn5lr7aW5kOAqkwhzGM%3D" TargetMode="External"/><Relationship Id="rId20" Type="http://schemas.openxmlformats.org/officeDocument/2006/relationships/hyperlink" Target="http://www.digikey.com/product-detail/en/CC0603MRX5R5BB225/311-1814-1-ND/5195716" TargetMode="External"/><Relationship Id="rId21" Type="http://schemas.openxmlformats.org/officeDocument/2006/relationships/hyperlink" Target="http://www.mouser.com/Search/Refine.aspx?Keyword=CC0603MRX5R5BB225" TargetMode="External"/><Relationship Id="rId22" Type="http://schemas.openxmlformats.org/officeDocument/2006/relationships/hyperlink" Target="http://www.newark.com/tdk/c1608x5r0j225m080ab/ceramic-capacitor-2-2uf-6-3v-x5r/dp/90R7669" TargetMode="External"/><Relationship Id="rId23" Type="http://schemas.openxmlformats.org/officeDocument/2006/relationships/hyperlink" Target="http://www.digikey.com/product-detail/en/MIC5528-3.3YMT-TR/576-4766-1-ND/4864030" TargetMode="External"/><Relationship Id="rId24" Type="http://schemas.openxmlformats.org/officeDocument/2006/relationships/hyperlink" Target="http://www.mouser.com/Search/Refine.aspx?Keyword=MIC5528-3.3YMT-TR" TargetMode="External"/><Relationship Id="rId25" Type="http://schemas.openxmlformats.org/officeDocument/2006/relationships/hyperlink" Target="http://www.mouser.com/Search/Refine.aspx?Keyword=301010300" TargetMode="External"/><Relationship Id="rId26" Type="http://schemas.openxmlformats.org/officeDocument/2006/relationships/hyperlink" Target="http://www.newark.com/webapp/wcs/stores/servlet/Search?catalogId=15003&amp;langId=-1&amp;storeId=10194&amp;gs=true&amp;st=301010300" TargetMode="External"/><Relationship Id="rId2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3.8"/>
  <cols>
    <col collapsed="false" hidden="true" max="5" min="3" style="0" width="0"/>
    <col collapsed="false" hidden="false" max="6" min="6" style="0" width="21.7651821862348"/>
    <col collapsed="false" hidden="false" max="7" min="7" style="1" width="9.68421052631579"/>
    <col collapsed="false" hidden="false" max="8" min="8" style="2" width="9"/>
    <col collapsed="false" hidden="true" max="13" min="9" style="0" width="0"/>
    <col collapsed="false" hidden="false" max="14" min="14" style="1" width="10.5101214574899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</row>
    <row r="2" customFormat="false" ht="13.8" hidden="false" customHeight="false" outlineLevel="0" collapsed="false">
      <c r="A2" s="0" t="s">
        <v>14</v>
      </c>
      <c r="B2" s="0" t="s">
        <v>15</v>
      </c>
      <c r="D2" s="0" t="s">
        <v>16</v>
      </c>
      <c r="F2" s="0" t="s">
        <v>17</v>
      </c>
      <c r="G2" s="1" t="n">
        <v>1</v>
      </c>
      <c r="H2" s="6" t="n">
        <v>0.01</v>
      </c>
      <c r="I2" s="0" t="n">
        <v>0.2</v>
      </c>
      <c r="J2" s="0" t="n">
        <v>100</v>
      </c>
      <c r="K2" s="7" t="n">
        <f aca="false">H2*J2</f>
        <v>1</v>
      </c>
      <c r="L2" s="0" t="n">
        <f aca="false">CEILING(G2/J2,1)</f>
        <v>1</v>
      </c>
      <c r="M2" s="7" t="n">
        <f aca="false">L2*K2</f>
        <v>1</v>
      </c>
      <c r="N2" s="1" t="s">
        <v>18</v>
      </c>
    </row>
    <row r="3" customFormat="false" ht="13.8" hidden="false" customHeight="false" outlineLevel="0" collapsed="false">
      <c r="A3" s="0" t="s">
        <v>19</v>
      </c>
      <c r="B3" s="0" t="s">
        <v>20</v>
      </c>
      <c r="D3" s="0" t="s">
        <v>16</v>
      </c>
      <c r="F3" s="0" t="s">
        <v>21</v>
      </c>
      <c r="G3" s="1" t="n">
        <v>1</v>
      </c>
      <c r="H3" s="6" t="n">
        <v>0.01</v>
      </c>
      <c r="I3" s="0" t="n">
        <v>0.2</v>
      </c>
      <c r="J3" s="0" t="n">
        <v>100</v>
      </c>
      <c r="K3" s="7" t="n">
        <f aca="false">H3*J3</f>
        <v>1</v>
      </c>
      <c r="L3" s="0" t="n">
        <f aca="false">CEILING(G3/J3,1)</f>
        <v>1</v>
      </c>
      <c r="M3" s="7" t="n">
        <f aca="false">L3*K3</f>
        <v>1</v>
      </c>
      <c r="N3" s="1" t="s">
        <v>18</v>
      </c>
    </row>
    <row r="4" customFormat="false" ht="13.8" hidden="false" customHeight="false" outlineLevel="0" collapsed="false">
      <c r="A4" s="0" t="s">
        <v>22</v>
      </c>
      <c r="B4" s="0" t="s">
        <v>23</v>
      </c>
      <c r="D4" s="0" t="s">
        <v>16</v>
      </c>
      <c r="F4" s="0" t="s">
        <v>24</v>
      </c>
      <c r="G4" s="1" t="n">
        <v>2</v>
      </c>
      <c r="H4" s="6" t="n">
        <v>0.01</v>
      </c>
      <c r="I4" s="0" t="n">
        <v>0.4</v>
      </c>
      <c r="J4" s="0" t="n">
        <v>100</v>
      </c>
      <c r="K4" s="7" t="n">
        <f aca="false">H4*J4</f>
        <v>1</v>
      </c>
      <c r="L4" s="0" t="n">
        <f aca="false">CEILING(G4/J4,1)</f>
        <v>1</v>
      </c>
      <c r="M4" s="7" t="n">
        <f aca="false">L4*K4</f>
        <v>1</v>
      </c>
      <c r="N4" s="1" t="s">
        <v>18</v>
      </c>
    </row>
    <row r="5" customFormat="false" ht="13.8" hidden="false" customHeight="false" outlineLevel="0" collapsed="false">
      <c r="A5" s="0" t="s">
        <v>25</v>
      </c>
      <c r="B5" s="0" t="s">
        <v>26</v>
      </c>
      <c r="D5" s="0" t="s">
        <v>27</v>
      </c>
      <c r="F5" s="0" t="s">
        <v>28</v>
      </c>
      <c r="G5" s="1" t="n">
        <v>2</v>
      </c>
      <c r="H5" s="6" t="n">
        <v>0.01</v>
      </c>
      <c r="I5" s="0" t="n">
        <v>0.4</v>
      </c>
      <c r="J5" s="0" t="n">
        <v>100</v>
      </c>
      <c r="K5" s="7" t="n">
        <f aca="false">H5*J5</f>
        <v>1</v>
      </c>
      <c r="L5" s="0" t="n">
        <f aca="false">CEILING(G5/J5,1)</f>
        <v>1</v>
      </c>
      <c r="M5" s="7" t="n">
        <f aca="false">L5*K5</f>
        <v>1</v>
      </c>
      <c r="N5" s="1" t="s">
        <v>18</v>
      </c>
    </row>
    <row r="6" customFormat="false" ht="13.8" hidden="false" customHeight="false" outlineLevel="0" collapsed="false">
      <c r="A6" s="0" t="s">
        <v>29</v>
      </c>
      <c r="B6" s="0" t="s">
        <v>30</v>
      </c>
      <c r="D6" s="0" t="s">
        <v>27</v>
      </c>
      <c r="F6" s="0" t="s">
        <v>31</v>
      </c>
      <c r="G6" s="1" t="n">
        <v>4</v>
      </c>
      <c r="H6" s="6" t="n">
        <v>0.02</v>
      </c>
      <c r="I6" s="0" t="n">
        <v>1.6</v>
      </c>
      <c r="J6" s="0" t="n">
        <v>100</v>
      </c>
      <c r="K6" s="7" t="n">
        <f aca="false">H6*J6</f>
        <v>2</v>
      </c>
      <c r="L6" s="0" t="n">
        <f aca="false">CEILING(G6/J6,1)</f>
        <v>1</v>
      </c>
      <c r="M6" s="7" t="n">
        <f aca="false">L6*K6</f>
        <v>2</v>
      </c>
      <c r="N6" s="1" t="s">
        <v>18</v>
      </c>
    </row>
    <row r="7" customFormat="false" ht="13.8" hidden="false" customHeight="false" outlineLevel="0" collapsed="false">
      <c r="A7" s="0" t="s">
        <v>32</v>
      </c>
      <c r="B7" s="0" t="s">
        <v>33</v>
      </c>
      <c r="D7" s="0" t="s">
        <v>27</v>
      </c>
      <c r="F7" s="0" t="s">
        <v>34</v>
      </c>
      <c r="G7" s="1" t="n">
        <v>1</v>
      </c>
      <c r="H7" s="6" t="n">
        <v>0.01</v>
      </c>
      <c r="I7" s="0" t="n">
        <v>0.2</v>
      </c>
      <c r="J7" s="0" t="n">
        <v>100</v>
      </c>
      <c r="K7" s="7" t="n">
        <f aca="false">H7*J7</f>
        <v>1</v>
      </c>
      <c r="L7" s="0" t="n">
        <f aca="false">CEILING(G7/J7,1)</f>
        <v>1</v>
      </c>
      <c r="M7" s="7" t="n">
        <f aca="false">L7*K7</f>
        <v>1</v>
      </c>
      <c r="N7" s="1" t="s">
        <v>18</v>
      </c>
    </row>
    <row r="8" customFormat="false" ht="13.8" hidden="false" customHeight="false" outlineLevel="0" collapsed="false">
      <c r="A8" s="0" t="s">
        <v>35</v>
      </c>
      <c r="B8" s="0" t="s">
        <v>36</v>
      </c>
      <c r="D8" s="0" t="s">
        <v>37</v>
      </c>
      <c r="F8" s="0" t="s">
        <v>38</v>
      </c>
      <c r="G8" s="1" t="n">
        <v>1</v>
      </c>
      <c r="H8" s="6" t="n">
        <v>0.03</v>
      </c>
      <c r="I8" s="0" t="n">
        <v>0.6</v>
      </c>
      <c r="J8" s="0" t="n">
        <v>50</v>
      </c>
      <c r="K8" s="7" t="n">
        <f aca="false">H8*J8</f>
        <v>1.5</v>
      </c>
      <c r="L8" s="0" t="n">
        <f aca="false">CEILING(G8/J8,1)</f>
        <v>1</v>
      </c>
      <c r="M8" s="7" t="n">
        <f aca="false">L8*K8</f>
        <v>1.5</v>
      </c>
      <c r="N8" s="1" t="s">
        <v>18</v>
      </c>
    </row>
    <row r="9" customFormat="false" ht="13.8" hidden="false" customHeight="false" outlineLevel="0" collapsed="false">
      <c r="A9" s="0" t="s">
        <v>39</v>
      </c>
      <c r="B9" s="0" t="s">
        <v>40</v>
      </c>
      <c r="D9" s="0" t="s">
        <v>41</v>
      </c>
      <c r="F9" s="0" t="s">
        <v>42</v>
      </c>
      <c r="G9" s="1" t="n">
        <v>1</v>
      </c>
      <c r="H9" s="6" t="n">
        <v>0.35</v>
      </c>
      <c r="I9" s="0" t="n">
        <v>7</v>
      </c>
      <c r="J9" s="0" t="n">
        <v>5</v>
      </c>
      <c r="K9" s="7" t="n">
        <f aca="false">H9*J9</f>
        <v>1.75</v>
      </c>
      <c r="L9" s="0" t="n">
        <f aca="false">CEILING(G9/J9,1)</f>
        <v>1</v>
      </c>
      <c r="M9" s="7" t="n">
        <f aca="false">L9*K9</f>
        <v>1.75</v>
      </c>
      <c r="N9" s="1" t="s">
        <v>18</v>
      </c>
    </row>
    <row r="10" customFormat="false" ht="13.8" hidden="false" customHeight="false" outlineLevel="0" collapsed="false">
      <c r="A10" s="0" t="s">
        <v>43</v>
      </c>
      <c r="B10" s="0" t="s">
        <v>44</v>
      </c>
      <c r="D10" s="0" t="s">
        <v>45</v>
      </c>
      <c r="F10" s="0" t="s">
        <v>46</v>
      </c>
      <c r="G10" s="1" t="n">
        <v>1</v>
      </c>
      <c r="H10" s="6" t="n">
        <v>0.2036</v>
      </c>
      <c r="I10" s="0" t="n">
        <v>4.072</v>
      </c>
      <c r="J10" s="0" t="n">
        <v>10</v>
      </c>
      <c r="K10" s="7" t="n">
        <f aca="false">H10*J10</f>
        <v>2.036</v>
      </c>
      <c r="L10" s="0" t="n">
        <f aca="false">CEILING(G10/J10,1)</f>
        <v>1</v>
      </c>
      <c r="M10" s="7" t="n">
        <f aca="false">L10*K10</f>
        <v>2.036</v>
      </c>
      <c r="N10" s="1" t="s">
        <v>18</v>
      </c>
    </row>
    <row r="11" customFormat="false" ht="13.8" hidden="false" customHeight="false" outlineLevel="0" collapsed="false">
      <c r="A11" s="0" t="s">
        <v>47</v>
      </c>
      <c r="B11" s="0" t="s">
        <v>48</v>
      </c>
      <c r="D11" s="0" t="s">
        <v>49</v>
      </c>
      <c r="F11" s="0" t="s">
        <v>50</v>
      </c>
      <c r="G11" s="1" t="n">
        <v>1</v>
      </c>
      <c r="H11" s="6" t="n">
        <v>0.3</v>
      </c>
      <c r="I11" s="0" t="n">
        <v>6</v>
      </c>
      <c r="J11" s="0" t="n">
        <v>10</v>
      </c>
      <c r="K11" s="7" t="n">
        <f aca="false">H11*J11</f>
        <v>3</v>
      </c>
      <c r="L11" s="0" t="n">
        <f aca="false">CEILING(G11/J11,1)</f>
        <v>1</v>
      </c>
      <c r="M11" s="7" t="n">
        <f aca="false">L11*K11</f>
        <v>3</v>
      </c>
      <c r="N11" s="1" t="s">
        <v>18</v>
      </c>
    </row>
    <row r="12" customFormat="false" ht="13.8" hidden="false" customHeight="false" outlineLevel="0" collapsed="false">
      <c r="A12" s="0" t="s">
        <v>51</v>
      </c>
      <c r="B12" s="0" t="s">
        <v>52</v>
      </c>
      <c r="D12" s="0" t="s">
        <v>53</v>
      </c>
      <c r="F12" s="0" t="s">
        <v>54</v>
      </c>
      <c r="G12" s="1" t="n">
        <v>2</v>
      </c>
      <c r="H12" s="6" t="n">
        <v>0.08</v>
      </c>
      <c r="I12" s="0" t="n">
        <v>3.2</v>
      </c>
      <c r="J12" s="0" t="n">
        <v>30</v>
      </c>
      <c r="K12" s="7" t="n">
        <f aca="false">H12*J12</f>
        <v>2.4</v>
      </c>
      <c r="L12" s="0" t="n">
        <f aca="false">CEILING(G12/J12,1)</f>
        <v>1</v>
      </c>
      <c r="M12" s="7" t="n">
        <f aca="false">L12*K12</f>
        <v>2.4</v>
      </c>
      <c r="N12" s="1" t="s">
        <v>18</v>
      </c>
    </row>
    <row r="13" customFormat="false" ht="13.8" hidden="false" customHeight="false" outlineLevel="0" collapsed="false">
      <c r="A13" s="0" t="s">
        <v>55</v>
      </c>
      <c r="B13" s="0" t="s">
        <v>56</v>
      </c>
      <c r="D13" s="0" t="s">
        <v>57</v>
      </c>
      <c r="F13" s="0" t="s">
        <v>58</v>
      </c>
      <c r="G13" s="1" t="n">
        <v>1</v>
      </c>
      <c r="H13" s="6" t="n">
        <v>3.04</v>
      </c>
      <c r="I13" s="0" t="n">
        <v>60.8</v>
      </c>
      <c r="L13" s="0" t="n">
        <v>20</v>
      </c>
      <c r="M13" s="7" t="n">
        <v>60.8</v>
      </c>
      <c r="N13" s="1" t="s">
        <v>59</v>
      </c>
    </row>
    <row r="14" customFormat="false" ht="13.8" hidden="false" customHeight="false" outlineLevel="0" collapsed="false">
      <c r="A14" s="0" t="s">
        <v>60</v>
      </c>
      <c r="B14" s="0" t="s">
        <v>61</v>
      </c>
      <c r="D14" s="0" t="s">
        <v>62</v>
      </c>
      <c r="F14" s="0" t="s">
        <v>63</v>
      </c>
      <c r="G14" s="1" t="n">
        <v>1</v>
      </c>
      <c r="H14" s="6" t="n">
        <v>0.103</v>
      </c>
      <c r="I14" s="0" t="n">
        <v>2.06</v>
      </c>
      <c r="L14" s="0" t="n">
        <v>20</v>
      </c>
      <c r="M14" s="7" t="n">
        <v>2.06</v>
      </c>
      <c r="N14" s="1" t="s">
        <v>59</v>
      </c>
    </row>
    <row r="15" customFormat="false" ht="13.8" hidden="false" customHeight="false" outlineLevel="0" collapsed="false">
      <c r="A15" s="0" t="s">
        <v>64</v>
      </c>
      <c r="B15" s="0" t="s">
        <v>65</v>
      </c>
      <c r="D15" s="0" t="s">
        <v>27</v>
      </c>
      <c r="F15" s="0" t="s">
        <v>66</v>
      </c>
      <c r="G15" s="1" t="n">
        <v>2</v>
      </c>
      <c r="H15" s="6" t="n">
        <v>0.0508</v>
      </c>
      <c r="I15" s="0" t="n">
        <v>2.032</v>
      </c>
      <c r="L15" s="0" t="n">
        <v>40</v>
      </c>
      <c r="M15" s="7" t="n">
        <v>2.032</v>
      </c>
      <c r="N15" s="1" t="s">
        <v>67</v>
      </c>
    </row>
    <row r="16" customFormat="false" ht="13.8" hidden="false" customHeight="false" outlineLevel="0" collapsed="false">
      <c r="A16" s="0" t="s">
        <v>68</v>
      </c>
      <c r="B16" s="0" t="s">
        <v>69</v>
      </c>
      <c r="D16" s="0" t="s">
        <v>70</v>
      </c>
      <c r="F16" s="0" t="s">
        <v>71</v>
      </c>
      <c r="G16" s="1" t="n">
        <v>1</v>
      </c>
      <c r="H16" s="6" t="n">
        <v>0.212</v>
      </c>
      <c r="I16" s="0" t="n">
        <v>4.24</v>
      </c>
      <c r="L16" s="0" t="n">
        <v>20</v>
      </c>
      <c r="M16" s="7" t="n">
        <v>4.24</v>
      </c>
      <c r="N16" s="1" t="s">
        <v>59</v>
      </c>
    </row>
    <row r="17" customFormat="false" ht="13.8" hidden="false" customHeight="false" outlineLevel="0" collapsed="false">
      <c r="A17" s="0" t="s">
        <v>72</v>
      </c>
      <c r="B17" s="0" t="s">
        <v>73</v>
      </c>
      <c r="D17" s="0" t="s">
        <v>74</v>
      </c>
      <c r="F17" s="0" t="s">
        <v>75</v>
      </c>
      <c r="G17" s="1" t="n">
        <v>1</v>
      </c>
      <c r="H17" s="6" t="n">
        <v>0.187</v>
      </c>
      <c r="I17" s="0" t="n">
        <v>3.74</v>
      </c>
      <c r="L17" s="0" t="n">
        <v>20</v>
      </c>
      <c r="M17" s="7" t="n">
        <v>3.74</v>
      </c>
      <c r="N17" s="1" t="s">
        <v>67</v>
      </c>
    </row>
    <row r="18" customFormat="false" ht="13.8" hidden="false" customHeight="false" outlineLevel="0" collapsed="false">
      <c r="A18" s="0" t="s">
        <v>76</v>
      </c>
      <c r="B18" s="0" t="s">
        <v>77</v>
      </c>
      <c r="D18" s="0" t="s">
        <v>78</v>
      </c>
      <c r="F18" s="0" t="s">
        <v>79</v>
      </c>
      <c r="G18" s="1" t="n">
        <v>1</v>
      </c>
      <c r="H18" s="6" t="n">
        <v>0.492</v>
      </c>
      <c r="I18" s="0" t="n">
        <v>9.84</v>
      </c>
      <c r="L18" s="0" t="n">
        <v>20</v>
      </c>
      <c r="M18" s="7" t="n">
        <v>9.84</v>
      </c>
      <c r="N18" s="1" t="s">
        <v>67</v>
      </c>
    </row>
    <row r="19" customFormat="false" ht="13.8" hidden="false" customHeight="false" outlineLevel="0" collapsed="false">
      <c r="A19" s="0" t="s">
        <v>80</v>
      </c>
      <c r="B19" s="0" t="s">
        <v>81</v>
      </c>
      <c r="D19" s="0" t="s">
        <v>82</v>
      </c>
      <c r="F19" s="0" t="s">
        <v>83</v>
      </c>
      <c r="G19" s="1" t="n">
        <v>2</v>
      </c>
      <c r="H19" s="6" t="n">
        <v>0.134</v>
      </c>
      <c r="I19" s="0" t="n">
        <v>5.36</v>
      </c>
      <c r="L19" s="0" t="n">
        <v>40</v>
      </c>
      <c r="M19" s="7" t="n">
        <v>5.36</v>
      </c>
      <c r="N19" s="1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9" ySplit="6" topLeftCell="O7" activePane="bottomRight" state="frozen"/>
      <selection pane="topLeft" activeCell="A1" activeCellId="0" sqref="A1"/>
      <selection pane="topRight" activeCell="O1" activeCellId="0" sqref="O1"/>
      <selection pane="bottomLeft" activeCell="A7" activeCellId="0" sqref="A7"/>
      <selection pane="bottomRight" activeCell="Z11" activeCellId="0" sqref="Z11"/>
    </sheetView>
  </sheetViews>
  <sheetFormatPr defaultRowHeight="15"/>
  <cols>
    <col collapsed="false" hidden="false" max="5" min="5" style="0" width="10.6275303643725"/>
    <col collapsed="false" hidden="false" max="9" min="9" style="0" width="18.165991902834"/>
    <col collapsed="false" hidden="false" max="12" min="10" style="0" width="10.5425101214575"/>
    <col collapsed="false" hidden="false" max="13" min="13" style="0" width="18.165991902834"/>
    <col collapsed="false" hidden="false" max="18" min="14" style="0" width="10.5425101214575"/>
    <col collapsed="false" hidden="false" max="19" min="19" style="0" width="18.165991902834"/>
    <col collapsed="false" hidden="false" max="24" min="20" style="0" width="10.5425101214575"/>
    <col collapsed="false" hidden="false" max="25" min="25" style="0" width="18.165991902834"/>
    <col collapsed="false" hidden="false" max="30" min="26" style="0" width="10.5425101214575"/>
    <col collapsed="false" hidden="false" max="31" min="31" style="0" width="18.165991902834"/>
    <col collapsed="false" hidden="false" max="36" min="32" style="0" width="10.5425101214575"/>
    <col collapsed="false" hidden="false" max="37" min="37" style="0" width="18.165991902834"/>
    <col collapsed="false" hidden="false" max="39" min="38" style="0" width="10.5425101214575"/>
  </cols>
  <sheetData>
    <row r="1" customFormat="false" ht="17.25" hidden="false" customHeight="false" outlineLevel="0" collapsed="false">
      <c r="H1" s="8" t="s">
        <v>84</v>
      </c>
      <c r="I1" s="8" t="n">
        <v>20</v>
      </c>
    </row>
    <row r="2" customFormat="false" ht="17.25" hidden="false" customHeight="false" outlineLevel="0" collapsed="false">
      <c r="H2" s="9" t="s">
        <v>85</v>
      </c>
      <c r="I2" s="10" t="n">
        <f aca="false">SUM(I7:I30)</f>
        <v>133.944</v>
      </c>
      <c r="M2" s="10" t="n">
        <f aca="false">SUM(M7:M30)</f>
        <v>577.454</v>
      </c>
      <c r="S2" s="10" t="n">
        <f aca="false">SUM(S7:S30)</f>
        <v>750.54</v>
      </c>
      <c r="Y2" s="10" t="n">
        <f aca="false">SUM(Y7:Y30)</f>
        <v>3342.5</v>
      </c>
      <c r="AE2" s="10" t="n">
        <f aca="false">SUM(AE7:AE30)</f>
        <v>23.872</v>
      </c>
      <c r="AK2" s="10" t="n">
        <f aca="false">SUM(AK7:AK30)</f>
        <v>40</v>
      </c>
    </row>
    <row r="3" customFormat="false" ht="17.25" hidden="false" customHeight="false" outlineLevel="0" collapsed="false">
      <c r="H3" s="9" t="s">
        <v>86</v>
      </c>
      <c r="I3" s="11" t="n">
        <f aca="false">TotalCost/BoardQty</f>
        <v>6.6972</v>
      </c>
    </row>
    <row r="5" customFormat="false" ht="18.75" hidden="false" customHeight="false" outlineLevel="0" collapsed="false">
      <c r="A5" s="12" t="s">
        <v>87</v>
      </c>
      <c r="B5" s="12"/>
      <c r="C5" s="12"/>
      <c r="D5" s="12"/>
      <c r="E5" s="12"/>
      <c r="F5" s="12"/>
      <c r="G5" s="12"/>
      <c r="H5" s="12"/>
      <c r="I5" s="12"/>
      <c r="J5" s="13" t="s">
        <v>88</v>
      </c>
      <c r="K5" s="13"/>
      <c r="L5" s="13"/>
      <c r="M5" s="13"/>
      <c r="N5" s="13"/>
      <c r="O5" s="13"/>
      <c r="P5" s="14" t="s">
        <v>67</v>
      </c>
      <c r="Q5" s="14"/>
      <c r="R5" s="14"/>
      <c r="S5" s="14"/>
      <c r="T5" s="14"/>
      <c r="U5" s="14"/>
      <c r="V5" s="15" t="s">
        <v>59</v>
      </c>
      <c r="W5" s="15"/>
      <c r="X5" s="15"/>
      <c r="Y5" s="15"/>
      <c r="Z5" s="15"/>
      <c r="AA5" s="15"/>
      <c r="AB5" s="16" t="s">
        <v>89</v>
      </c>
      <c r="AC5" s="16"/>
      <c r="AD5" s="16"/>
      <c r="AE5" s="16"/>
      <c r="AF5" s="16"/>
      <c r="AG5" s="16"/>
      <c r="AH5" s="17" t="s">
        <v>90</v>
      </c>
      <c r="AI5" s="17"/>
      <c r="AJ5" s="17"/>
      <c r="AK5" s="17"/>
      <c r="AL5" s="17"/>
      <c r="AM5" s="17"/>
    </row>
    <row r="6" customFormat="false" ht="31.5" hidden="false" customHeight="false" outlineLevel="0" collapsed="false">
      <c r="A6" s="18" t="s">
        <v>0</v>
      </c>
      <c r="B6" s="18" t="s">
        <v>1</v>
      </c>
      <c r="C6" s="18" t="s">
        <v>2</v>
      </c>
      <c r="D6" s="18" t="s">
        <v>3</v>
      </c>
      <c r="E6" s="18" t="s">
        <v>4</v>
      </c>
      <c r="F6" s="18" t="s">
        <v>91</v>
      </c>
      <c r="G6" s="18" t="s">
        <v>6</v>
      </c>
      <c r="H6" s="18" t="s">
        <v>7</v>
      </c>
      <c r="I6" s="18" t="s">
        <v>8</v>
      </c>
      <c r="J6" s="18" t="s">
        <v>92</v>
      </c>
      <c r="K6" s="18" t="s">
        <v>93</v>
      </c>
      <c r="L6" s="18" t="s">
        <v>7</v>
      </c>
      <c r="M6" s="18" t="s">
        <v>8</v>
      </c>
      <c r="N6" s="18" t="s">
        <v>94</v>
      </c>
      <c r="O6" s="18" t="s">
        <v>95</v>
      </c>
      <c r="P6" s="18" t="s">
        <v>92</v>
      </c>
      <c r="Q6" s="18" t="s">
        <v>93</v>
      </c>
      <c r="R6" s="18" t="s">
        <v>7</v>
      </c>
      <c r="S6" s="18" t="s">
        <v>8</v>
      </c>
      <c r="T6" s="18" t="s">
        <v>94</v>
      </c>
      <c r="U6" s="18" t="s">
        <v>95</v>
      </c>
      <c r="V6" s="18" t="s">
        <v>92</v>
      </c>
      <c r="W6" s="18" t="s">
        <v>93</v>
      </c>
      <c r="X6" s="18" t="s">
        <v>7</v>
      </c>
      <c r="Y6" s="18" t="s">
        <v>8</v>
      </c>
      <c r="Z6" s="18" t="s">
        <v>94</v>
      </c>
      <c r="AA6" s="18" t="s">
        <v>95</v>
      </c>
      <c r="AB6" s="18" t="s">
        <v>92</v>
      </c>
      <c r="AC6" s="18" t="s">
        <v>93</v>
      </c>
      <c r="AD6" s="18" t="s">
        <v>7</v>
      </c>
      <c r="AE6" s="18" t="s">
        <v>8</v>
      </c>
      <c r="AF6" s="18" t="s">
        <v>94</v>
      </c>
      <c r="AG6" s="18" t="s">
        <v>95</v>
      </c>
      <c r="AH6" s="18" t="s">
        <v>92</v>
      </c>
      <c r="AI6" s="18" t="s">
        <v>93</v>
      </c>
      <c r="AJ6" s="18" t="s">
        <v>7</v>
      </c>
      <c r="AK6" s="18" t="s">
        <v>8</v>
      </c>
      <c r="AL6" s="18" t="s">
        <v>94</v>
      </c>
      <c r="AM6" s="18" t="s">
        <v>95</v>
      </c>
    </row>
    <row r="7" customFormat="false" ht="15" hidden="false" customHeight="false" outlineLevel="0" collapsed="false">
      <c r="A7" s="0" t="s">
        <v>80</v>
      </c>
      <c r="B7" s="0" t="s">
        <v>81</v>
      </c>
      <c r="D7" s="0" t="s">
        <v>82</v>
      </c>
      <c r="F7" s="0" t="s">
        <v>83</v>
      </c>
      <c r="G7" s="0" t="n">
        <f aca="false">BoardQty*2</f>
        <v>40</v>
      </c>
      <c r="H7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0.134</v>
      </c>
      <c r="I7" s="19" t="n">
        <f aca="false">IFERROR(G7*H7,"")</f>
        <v>5.36</v>
      </c>
      <c r="J7" s="0" t="n">
        <v>147965</v>
      </c>
      <c r="L7" s="19" t="n">
        <f aca="false">IFERROR(LOOKUP(IF(K7="",G7,K7),{0,1,10,25,50,100,250,500,1000,2000,4000,10000,14000,50000,100000},{0,0.28,0.237,0.1628,0.1332,0.1184,0.0888,0.07844,0.06956,0.0592,0.05476,0.0518,0.04914,0.0444,0.03922}),"")</f>
        <v>0.1628</v>
      </c>
      <c r="M7" s="19" t="n">
        <f aca="false">IFERROR(IF(K7="",G7,K7)*L7,"")</f>
        <v>6.512</v>
      </c>
      <c r="N7" s="0" t="s">
        <v>96</v>
      </c>
      <c r="O7" s="20" t="s">
        <v>97</v>
      </c>
      <c r="P7" s="0" t="n">
        <v>23290</v>
      </c>
      <c r="R7" s="19" t="n">
        <f aca="false">IFERROR(LOOKUP(IF(Q7="",G7,Q7),{0,1,10,100,1000,2000,10000,24000,50000,100000},{0,0.279,0.134,0.078,0.07,0.055,0.05,0.048,0.045,0.04}),"")</f>
        <v>0.134</v>
      </c>
      <c r="S7" s="19" t="n">
        <f aca="false">IFERROR(IF(Q7="",G7,Q7)*R7,"")</f>
        <v>5.36</v>
      </c>
      <c r="T7" s="0" t="s">
        <v>98</v>
      </c>
      <c r="U7" s="20" t="s">
        <v>97</v>
      </c>
      <c r="V7" s="0" t="n">
        <v>1079</v>
      </c>
      <c r="X7" s="19" t="n">
        <f aca="false">IFERROR(LOOKUP(IF(W7="",G7,W7),{0,1,10,25,50,100,250,500,1000},{0,0.318,0.296,0.195,0.162,0.138,0.111,0.098,0.087}),"")</f>
        <v>0.195</v>
      </c>
      <c r="Y7" s="19" t="n">
        <f aca="false">IFERROR(IF(W7="",G7,W7)*X7,"")</f>
        <v>7.8</v>
      </c>
      <c r="Z7" s="0" t="s">
        <v>99</v>
      </c>
      <c r="AA7" s="20" t="s">
        <v>97</v>
      </c>
    </row>
    <row r="8" customFormat="false" ht="15" hidden="false" customHeight="false" outlineLevel="0" collapsed="false">
      <c r="A8" s="0" t="s">
        <v>35</v>
      </c>
      <c r="B8" s="0" t="s">
        <v>36</v>
      </c>
      <c r="D8" s="0" t="s">
        <v>37</v>
      </c>
      <c r="F8" s="0" t="s">
        <v>38</v>
      </c>
      <c r="G8" s="0" t="n">
        <f aca="false">BoardQty*1</f>
        <v>20</v>
      </c>
      <c r="H8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0.03</v>
      </c>
      <c r="I8" s="19" t="n">
        <f aca="false">IFERROR(G8*H8,"")</f>
        <v>0.6</v>
      </c>
      <c r="AD8" s="19" t="n">
        <f aca="false">IFERROR(LOOKUP(IF(AC8="",G8,AC8),{0,1},{0,0.03}),"")</f>
        <v>0.03</v>
      </c>
      <c r="AE8" s="19" t="n">
        <f aca="false">IFERROR(IF(AC8="",G8,AC8)*AD8,"")</f>
        <v>0.6</v>
      </c>
      <c r="AF8" s="0" t="s">
        <v>38</v>
      </c>
    </row>
    <row r="9" customFormat="false" ht="15" hidden="false" customHeight="false" outlineLevel="0" collapsed="false">
      <c r="A9" s="0" t="s">
        <v>76</v>
      </c>
      <c r="B9" s="0" t="s">
        <v>77</v>
      </c>
      <c r="D9" s="0" t="s">
        <v>78</v>
      </c>
      <c r="F9" s="0" t="s">
        <v>79</v>
      </c>
      <c r="G9" s="0" t="n">
        <f aca="false">BoardQty*1</f>
        <v>20</v>
      </c>
      <c r="H9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0.492</v>
      </c>
      <c r="I9" s="19" t="n">
        <f aca="false">IFERROR(G9*H9,"")</f>
        <v>9.84</v>
      </c>
      <c r="J9" s="0" t="n">
        <v>10898</v>
      </c>
      <c r="L9" s="19" t="n">
        <f aca="false">IFERROR(LOOKUP(IF(K9="",G9,K9),{0,1,10,25,100,250,500,1000,3000,6000,15000,30000,75000,150000},{0,0.67,0.569,0.498,0.4264,0.36984,0.31326,0.2415,0.2139,0.2001,0.1863,0.17664,0.1725,0.1656}),"")</f>
        <v>0.569</v>
      </c>
      <c r="M9" s="19" t="n">
        <f aca="false">IFERROR(IF(K9="",G9,K9)*L9,"")</f>
        <v>11.38</v>
      </c>
      <c r="N9" s="0" t="s">
        <v>100</v>
      </c>
      <c r="O9" s="20" t="s">
        <v>97</v>
      </c>
      <c r="P9" s="0" t="n">
        <v>13023</v>
      </c>
      <c r="R9" s="19" t="n">
        <f aca="false">IFERROR(LOOKUP(IF(Q9="",G9,Q9),{0,1,10,100,1000,3000,9000,24000},{0,0.651,0.492,0.308,0.232,0.197,0.183,0.18}),"")</f>
        <v>0.492</v>
      </c>
      <c r="S9" s="19" t="n">
        <f aca="false">IFERROR(IF(Q9="",G9,Q9)*R9,"")</f>
        <v>9.84</v>
      </c>
      <c r="T9" s="0" t="s">
        <v>101</v>
      </c>
      <c r="U9" s="20" t="s">
        <v>97</v>
      </c>
      <c r="V9" s="0" t="n">
        <v>7937</v>
      </c>
      <c r="X9" s="19" t="n">
        <f aca="false">IFERROR(LOOKUP(IF(W9="",G9,W9),{0,1,25,100,250,500,1000,3000,9000},{0,0.66,0.483,0.304,0.294,0.286,0.235,0.201,0.187}),"")</f>
        <v>0.66</v>
      </c>
      <c r="Y9" s="19" t="n">
        <f aca="false">IFERROR(IF(W9="",G9,W9)*X9,"")</f>
        <v>13.2</v>
      </c>
      <c r="Z9" s="0" t="s">
        <v>102</v>
      </c>
      <c r="AA9" s="20" t="s">
        <v>97</v>
      </c>
    </row>
    <row r="10" customFormat="false" ht="15" hidden="false" customHeight="false" outlineLevel="0" collapsed="false">
      <c r="A10" s="0" t="s">
        <v>32</v>
      </c>
      <c r="B10" s="0" t="s">
        <v>33</v>
      </c>
      <c r="D10" s="0" t="s">
        <v>27</v>
      </c>
      <c r="F10" s="0" t="s">
        <v>34</v>
      </c>
      <c r="G10" s="0" t="n">
        <f aca="false">BoardQty*1</f>
        <v>20</v>
      </c>
      <c r="H10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0.01</v>
      </c>
      <c r="I10" s="19" t="n">
        <f aca="false">IFERROR(G10*H10,"")</f>
        <v>0.2</v>
      </c>
      <c r="AD10" s="19" t="n">
        <f aca="false">IFERROR(LOOKUP(IF(AC10="",G10,AC10),{0,1},{0,0.01}),"")</f>
        <v>0.01</v>
      </c>
      <c r="AE10" s="19" t="n">
        <f aca="false">IFERROR(IF(AC10="",G10,AC10)*AD10,"")</f>
        <v>0.2</v>
      </c>
      <c r="AF10" s="0" t="s">
        <v>34</v>
      </c>
    </row>
    <row r="11" customFormat="false" ht="15" hidden="false" customHeight="false" outlineLevel="0" collapsed="false">
      <c r="A11" s="0" t="s">
        <v>68</v>
      </c>
      <c r="B11" s="0" t="s">
        <v>69</v>
      </c>
      <c r="D11" s="0" t="s">
        <v>70</v>
      </c>
      <c r="F11" s="0" t="s">
        <v>71</v>
      </c>
      <c r="G11" s="0" t="n">
        <f aca="false">BoardQty*1</f>
        <v>20</v>
      </c>
      <c r="H11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0.212</v>
      </c>
      <c r="I11" s="19" t="n">
        <f aca="false">IFERROR(G11*H11,"")</f>
        <v>4.24</v>
      </c>
      <c r="J11" s="0" t="n">
        <v>2526</v>
      </c>
      <c r="L11" s="19" t="n">
        <f aca="false">IFERROR(LOOKUP(IF(K11="",G11,K11),{0,1,10,50,100,500,2000,4000,6000,10000,20000},{0,0.54,0.51,0.4786,0.4466,0.3509,0.1914,0.18502,0.17864,0.17226,0.16397}),"")</f>
        <v>0.51</v>
      </c>
      <c r="M11" s="19" t="n">
        <f aca="false">IFERROR(IF(K11="",G11,K11)*L11,"")</f>
        <v>10.2</v>
      </c>
      <c r="N11" s="0" t="s">
        <v>103</v>
      </c>
      <c r="O11" s="20" t="s">
        <v>97</v>
      </c>
      <c r="P11" s="0" t="n">
        <v>1767</v>
      </c>
      <c r="R11" s="19" t="n">
        <f aca="false">IFERROR(LOOKUP(IF(Q11="",G11,Q11),{0,1,10,100,1000,2000,10000,24000,50000},{0,0.533,0.472,0.347,0.283,0.182,0.177,0.17,0.167}),"")</f>
        <v>0.472</v>
      </c>
      <c r="S11" s="19" t="n">
        <f aca="false">IFERROR(IF(Q11="",G11,Q11)*R11,"")</f>
        <v>9.44</v>
      </c>
      <c r="T11" s="0" t="s">
        <v>104</v>
      </c>
      <c r="U11" s="20" t="s">
        <v>97</v>
      </c>
      <c r="V11" s="0" t="n">
        <v>0</v>
      </c>
      <c r="X11" s="19" t="n">
        <f aca="false">IFERROR(LOOKUP(IF(W11="",G11,W11),{0,1,2000,4000,10000,20000,40000},{0,0.212,0.212,0.203,0.191,0.179,0.166}),"")</f>
        <v>0.212</v>
      </c>
      <c r="Y11" s="19" t="n">
        <f aca="false">IFERROR(IF(W11="",G11,W11)*X11,"")</f>
        <v>4.24</v>
      </c>
      <c r="Z11" s="0" t="s">
        <v>105</v>
      </c>
      <c r="AA11" s="20" t="s">
        <v>97</v>
      </c>
    </row>
    <row r="12" customFormat="false" ht="15" hidden="true" customHeight="false" outlineLevel="0" collapsed="false">
      <c r="A12" s="0" t="s">
        <v>106</v>
      </c>
      <c r="B12" s="0" t="s">
        <v>107</v>
      </c>
      <c r="D12" s="0" t="s">
        <v>108</v>
      </c>
      <c r="G12" s="0" t="n">
        <f aca="false">BoardQty*1</f>
        <v>20</v>
      </c>
      <c r="H12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0</v>
      </c>
      <c r="I12" s="19" t="n">
        <f aca="false">IFERROR(G12*H12,"")</f>
        <v>0</v>
      </c>
    </row>
    <row r="13" customFormat="false" ht="15" hidden="false" customHeight="false" outlineLevel="0" collapsed="false">
      <c r="A13" s="0" t="s">
        <v>55</v>
      </c>
      <c r="B13" s="0" t="s">
        <v>56</v>
      </c>
      <c r="D13" s="0" t="s">
        <v>57</v>
      </c>
      <c r="F13" s="0" t="s">
        <v>58</v>
      </c>
      <c r="G13" s="0" t="n">
        <f aca="false">BoardQty*1</f>
        <v>20</v>
      </c>
      <c r="H13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3.04</v>
      </c>
      <c r="I13" s="19" t="n">
        <f aca="false">IFERROR(G13*H13,"")</f>
        <v>60.8</v>
      </c>
      <c r="J13" s="0" t="n">
        <v>956</v>
      </c>
      <c r="L13" s="19" t="n">
        <f aca="false">IFERROR(LOOKUP(IF(K13="",G13,K13),{0,1,10,100,250,500,1000},{0,5.03,4.493,3.6845,3.325,2.98352,2.51622}),"")</f>
        <v>4.493</v>
      </c>
      <c r="M13" s="19" t="n">
        <f aca="false">IFERROR(IF(K13="",G13,K13)*L13,"")</f>
        <v>89.86</v>
      </c>
      <c r="N13" s="0" t="s">
        <v>109</v>
      </c>
      <c r="O13" s="20" t="s">
        <v>97</v>
      </c>
      <c r="P13" s="0" t="n">
        <v>328</v>
      </c>
      <c r="R13" s="19" t="n">
        <f aca="false">IFERROR(LOOKUP(IF(Q13="",G13,Q13),{0,1,10,25,50,100,250,500,1000},{0,4.96,4.43,3.99,3.74,3.63,3.27,2.92,2.61}),"")</f>
        <v>4.43</v>
      </c>
      <c r="S13" s="19" t="n">
        <f aca="false">IFERROR(IF(Q13="",G13,Q13)*R13,"")</f>
        <v>88.6</v>
      </c>
      <c r="T13" s="0" t="s">
        <v>110</v>
      </c>
      <c r="U13" s="20" t="s">
        <v>97</v>
      </c>
      <c r="V13" s="0" t="n">
        <v>0</v>
      </c>
      <c r="X13" s="19" t="n">
        <f aca="false">IFERROR(LOOKUP(IF(W13="",G13,W13),{0,1,500,1000},{0,3.04,3.04,2.68}),"")</f>
        <v>3.04</v>
      </c>
      <c r="Y13" s="19" t="n">
        <f aca="false">IFERROR(IF(W13="",G13,W13)*X13,"")</f>
        <v>60.8</v>
      </c>
      <c r="Z13" s="0" t="s">
        <v>111</v>
      </c>
      <c r="AA13" s="20" t="s">
        <v>97</v>
      </c>
    </row>
    <row r="14" customFormat="false" ht="15" hidden="false" customHeight="false" outlineLevel="0" collapsed="false">
      <c r="A14" s="0" t="s">
        <v>60</v>
      </c>
      <c r="B14" s="0" t="s">
        <v>61</v>
      </c>
      <c r="D14" s="0" t="s">
        <v>62</v>
      </c>
      <c r="F14" s="0" t="s">
        <v>63</v>
      </c>
      <c r="G14" s="0" t="n">
        <f aca="false">BoardQty*1</f>
        <v>20</v>
      </c>
      <c r="H14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0.103</v>
      </c>
      <c r="I14" s="19" t="n">
        <f aca="false">IFERROR(G14*H14,"")</f>
        <v>2.06</v>
      </c>
      <c r="J14" s="0" t="n">
        <v>317304</v>
      </c>
      <c r="L14" s="19" t="n">
        <f aca="false">IFERROR(LOOKUP(IF(K14="",G14,K14),{0,1,10,50,100,250,500,1000,4000,8000,12000},{0,0.23,0.175,0.1252,0.1126,0.09508,0.08508,0.07257,0.0637,0.05847,0.05688}),"")</f>
        <v>0.175</v>
      </c>
      <c r="M14" s="19" t="n">
        <f aca="false">IFERROR(IF(K14="",G14,K14)*L14,"")</f>
        <v>3.5</v>
      </c>
      <c r="N14" s="0" t="s">
        <v>112</v>
      </c>
      <c r="O14" s="20" t="s">
        <v>97</v>
      </c>
      <c r="P14" s="0" t="n">
        <v>82768</v>
      </c>
      <c r="R14" s="19" t="n">
        <f aca="false">IFERROR(LOOKUP(IF(Q14="",G14,Q14),{0,1,10,100,500,1000,4000,8000},{0,0.227,0.124,0.095,0.085,0.072,0.063,0.06}),"")</f>
        <v>0.124</v>
      </c>
      <c r="S14" s="19" t="n">
        <f aca="false">IFERROR(IF(Q14="",G14,Q14)*R14,"")</f>
        <v>2.48</v>
      </c>
      <c r="T14" s="0" t="s">
        <v>113</v>
      </c>
      <c r="U14" s="20" t="s">
        <v>97</v>
      </c>
      <c r="V14" s="0" t="n">
        <v>6460</v>
      </c>
      <c r="X14" s="19" t="n">
        <f aca="false">IFERROR(LOOKUP(IF(W14="",G14,W14),{0,1,50,100,500,1000,2500,5000,10000},{0,0.103,0.093,0.075,0.067,0.061,0.056,0.053,0.05}),"")</f>
        <v>0.103</v>
      </c>
      <c r="Y14" s="19" t="n">
        <f aca="false">IFERROR(IF(W14="",G14,W14)*X14,"")</f>
        <v>2.06</v>
      </c>
      <c r="Z14" s="0" t="s">
        <v>114</v>
      </c>
      <c r="AA14" s="20" t="s">
        <v>97</v>
      </c>
    </row>
    <row r="15" customFormat="false" ht="15" hidden="false" customHeight="false" outlineLevel="0" collapsed="false">
      <c r="A15" s="0" t="s">
        <v>19</v>
      </c>
      <c r="B15" s="0" t="s">
        <v>20</v>
      </c>
      <c r="D15" s="0" t="s">
        <v>16</v>
      </c>
      <c r="F15" s="0" t="s">
        <v>21</v>
      </c>
      <c r="G15" s="0" t="n">
        <f aca="false">BoardQty*1</f>
        <v>20</v>
      </c>
      <c r="H15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0.01</v>
      </c>
      <c r="I15" s="19" t="n">
        <f aca="false">IFERROR(G15*H15,"")</f>
        <v>0.2</v>
      </c>
      <c r="AD15" s="19" t="n">
        <f aca="false">IFERROR(LOOKUP(IF(AC15="",G15,AC15),{0,1},{0,0.01}),"")</f>
        <v>0.01</v>
      </c>
      <c r="AE15" s="19" t="n">
        <f aca="false">IFERROR(IF(AC15="",G15,AC15)*AD15,"")</f>
        <v>0.2</v>
      </c>
      <c r="AF15" s="0" t="s">
        <v>21</v>
      </c>
    </row>
    <row r="16" customFormat="false" ht="15" hidden="true" customHeight="false" outlineLevel="0" collapsed="false">
      <c r="A16" s="0" t="s">
        <v>115</v>
      </c>
      <c r="B16" s="0" t="s">
        <v>116</v>
      </c>
      <c r="D16" s="0" t="s">
        <v>117</v>
      </c>
      <c r="G16" s="0" t="n">
        <f aca="false">BoardQty*3</f>
        <v>60</v>
      </c>
      <c r="H16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0</v>
      </c>
      <c r="I16" s="19" t="n">
        <f aca="false">IFERROR(G16*H16,"")</f>
        <v>0</v>
      </c>
    </row>
    <row r="17" customFormat="false" ht="15" hidden="false" customHeight="false" outlineLevel="0" collapsed="false">
      <c r="A17" s="0" t="s">
        <v>43</v>
      </c>
      <c r="B17" s="0" t="s">
        <v>44</v>
      </c>
      <c r="D17" s="0" t="s">
        <v>45</v>
      </c>
      <c r="F17" s="0" t="s">
        <v>46</v>
      </c>
      <c r="G17" s="0" t="n">
        <f aca="false">BoardQty*1</f>
        <v>20</v>
      </c>
      <c r="H17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0.2036</v>
      </c>
      <c r="I17" s="19" t="n">
        <f aca="false">IFERROR(G17*H17,"")</f>
        <v>4.072</v>
      </c>
      <c r="AD17" s="19" t="n">
        <f aca="false">IFERROR(LOOKUP(IF(AC17="",G17,AC17),{0,1},{0,0.2036}),"")</f>
        <v>0.2036</v>
      </c>
      <c r="AE17" s="19" t="n">
        <f aca="false">IFERROR(IF(AC17="",G17,AC17)*AD17,"")</f>
        <v>4.072</v>
      </c>
      <c r="AF17" s="0" t="s">
        <v>46</v>
      </c>
    </row>
    <row r="18" customFormat="false" ht="15" hidden="true" customHeight="false" outlineLevel="0" collapsed="false">
      <c r="A18" s="0" t="s">
        <v>118</v>
      </c>
      <c r="B18" s="0" t="s">
        <v>119</v>
      </c>
      <c r="D18" s="0" t="s">
        <v>120</v>
      </c>
      <c r="F18" s="0" t="s">
        <v>1</v>
      </c>
      <c r="G18" s="0" t="n">
        <f aca="false">BoardQty*1</f>
        <v>20</v>
      </c>
      <c r="H18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1.1</v>
      </c>
      <c r="I18" s="19" t="n">
        <f aca="false">IFERROR(G18*H18,"")</f>
        <v>22</v>
      </c>
      <c r="P18" s="0" t="n">
        <v>149</v>
      </c>
      <c r="R18" s="19" t="n">
        <f aca="false">IFERROR(LOOKUP(IF(Q18="",G18,Q18),{0,1,25,50,100,200,500},{0,1.1,1.02,0.937,0.859,0.799,0.749}),"")</f>
        <v>1.1</v>
      </c>
      <c r="S18" s="19" t="n">
        <f aca="false">IFERROR(IF(Q18="",G18,Q18)*R18,"")</f>
        <v>22</v>
      </c>
      <c r="T18" s="0" t="s">
        <v>121</v>
      </c>
      <c r="U18" s="20" t="s">
        <v>97</v>
      </c>
    </row>
    <row r="19" customFormat="false" ht="15" hidden="true" customHeight="false" outlineLevel="0" collapsed="false">
      <c r="A19" s="0" t="s">
        <v>122</v>
      </c>
      <c r="B19" s="0" t="s">
        <v>123</v>
      </c>
      <c r="D19" s="0" t="s">
        <v>124</v>
      </c>
      <c r="G19" s="0" t="n">
        <f aca="false">BoardQty*1</f>
        <v>20</v>
      </c>
      <c r="H19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0</v>
      </c>
      <c r="I19" s="19" t="n">
        <f aca="false">IFERROR(G19*H19,"")</f>
        <v>0</v>
      </c>
    </row>
    <row r="20" customFormat="false" ht="15" hidden="false" customHeight="false" outlineLevel="0" collapsed="false">
      <c r="A20" s="0" t="s">
        <v>47</v>
      </c>
      <c r="B20" s="0" t="s">
        <v>48</v>
      </c>
      <c r="D20" s="0" t="s">
        <v>49</v>
      </c>
      <c r="F20" s="0" t="s">
        <v>50</v>
      </c>
      <c r="G20" s="0" t="n">
        <f aca="false">BoardQty*1</f>
        <v>20</v>
      </c>
      <c r="H20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0.3</v>
      </c>
      <c r="I20" s="19" t="n">
        <f aca="false">IFERROR(G20*H20,"")</f>
        <v>6</v>
      </c>
      <c r="J20" s="0" t="n">
        <v>0</v>
      </c>
      <c r="L20" s="19" t="n">
        <f aca="false">IFERROR(LOOKUP(IF(K20="",G20,K20),{0,1,60,120,300},{0,22.5085,22.5085,16.58542,12.8061}),"")</f>
        <v>22.5085</v>
      </c>
      <c r="M20" s="19" t="n">
        <f aca="false">IFERROR(IF(K20="",G20,K20)*L20,"")</f>
        <v>450.17</v>
      </c>
      <c r="N20" s="0" t="s">
        <v>125</v>
      </c>
      <c r="O20" s="20" t="s">
        <v>97</v>
      </c>
      <c r="P20" s="0" t="n">
        <v>0</v>
      </c>
      <c r="R20" s="19" t="n">
        <f aca="false">IFERROR(LOOKUP(IF(Q20="",G20,Q20),{0,1,100,200,500,1000,2000,5000},{0,1.93,1.93,1.83,1.69,1.4,1.3,1.29}),"")</f>
        <v>1.93</v>
      </c>
      <c r="S20" s="19" t="n">
        <f aca="false">IFERROR(IF(Q20="",G20,Q20)*R20,"")</f>
        <v>38.6</v>
      </c>
      <c r="T20" s="0" t="s">
        <v>126</v>
      </c>
      <c r="U20" s="20" t="s">
        <v>97</v>
      </c>
      <c r="AD20" s="19" t="n">
        <f aca="false">IFERROR(LOOKUP(IF(AC20="",G20,AC20),{0,1},{0,0.3}),"")</f>
        <v>0.3</v>
      </c>
      <c r="AE20" s="19" t="n">
        <f aca="false">IFERROR(IF(AC20="",G20,AC20)*AD20,"")</f>
        <v>6</v>
      </c>
      <c r="AF20" s="0" t="s">
        <v>50</v>
      </c>
    </row>
    <row r="21" customFormat="false" ht="15" hidden="false" customHeight="false" outlineLevel="0" collapsed="false">
      <c r="A21" s="0" t="s">
        <v>39</v>
      </c>
      <c r="B21" s="0" t="s">
        <v>40</v>
      </c>
      <c r="D21" s="0" t="s">
        <v>41</v>
      </c>
      <c r="F21" s="0" t="s">
        <v>42</v>
      </c>
      <c r="G21" s="0" t="n">
        <f aca="false">BoardQty*1</f>
        <v>20</v>
      </c>
      <c r="H21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0.35</v>
      </c>
      <c r="I21" s="19" t="n">
        <f aca="false">IFERROR(G21*H21,"")</f>
        <v>7</v>
      </c>
      <c r="AD21" s="19" t="n">
        <f aca="false">IFERROR(LOOKUP(IF(AC21="",G21,AC21),{0,1},{0,0.35}),"")</f>
        <v>0.35</v>
      </c>
      <c r="AE21" s="19" t="n">
        <f aca="false">IFERROR(IF(AC21="",G21,AC21)*AD21,"")</f>
        <v>7</v>
      </c>
      <c r="AF21" s="0" t="s">
        <v>42</v>
      </c>
    </row>
    <row r="22" customFormat="false" ht="15" hidden="false" customHeight="false" outlineLevel="0" collapsed="false">
      <c r="A22" s="0" t="s">
        <v>64</v>
      </c>
      <c r="B22" s="0" t="s">
        <v>65</v>
      </c>
      <c r="D22" s="0" t="s">
        <v>27</v>
      </c>
      <c r="F22" s="0" t="s">
        <v>66</v>
      </c>
      <c r="G22" s="0" t="n">
        <f aca="false">BoardQty*2</f>
        <v>40</v>
      </c>
      <c r="H22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0.0508</v>
      </c>
      <c r="I22" s="19" t="n">
        <f aca="false">IFERROR(G22*H22,"")</f>
        <v>2.032</v>
      </c>
      <c r="J22" s="0" t="n">
        <v>6174</v>
      </c>
      <c r="L22" s="19" t="n">
        <f aca="false">IFERROR(LOOKUP(IF(K22="",G22,K22),{0,1,10,25,100,250,500,1000,4000,8000,12000,28000,100000},{0,0.1,0.072,0.0508,0.0329,0.02692,0.02302,0.01794,0.01376,0.01256,0.01196,0.01136,0.00822}),"")</f>
        <v>0.0508</v>
      </c>
      <c r="M22" s="19" t="n">
        <f aca="false">IFERROR(IF(K22="",G22,K22)*L22,"")</f>
        <v>2.032</v>
      </c>
      <c r="N22" s="0" t="s">
        <v>127</v>
      </c>
      <c r="O22" s="20" t="s">
        <v>97</v>
      </c>
      <c r="P22" s="0" t="n">
        <v>4215</v>
      </c>
      <c r="R22" s="19" t="n">
        <f aca="false">IFERROR(LOOKUP(IF(Q22="",G22,Q22),{0,1,10,100,1000,4000,24000,48000,100000},{0,0.099,0.052,0.024,0.019,0.013,0.012,0.011,0.009}),"")</f>
        <v>0.052</v>
      </c>
      <c r="S22" s="19" t="n">
        <f aca="false">IFERROR(IF(Q22="",G22,Q22)*R22,"")</f>
        <v>2.08</v>
      </c>
      <c r="T22" s="0" t="s">
        <v>128</v>
      </c>
      <c r="U22" s="20" t="s">
        <v>97</v>
      </c>
      <c r="V22" s="0" t="n">
        <v>3335</v>
      </c>
      <c r="X22" s="19" t="n">
        <f aca="false">IFERROR(LOOKUP(IF(W22="",G22,W22),{0,1,10,100,250,500,1000},{0,0.16,0.11,0.053,0.044,0.037,0.03}),"")</f>
        <v>0.11</v>
      </c>
      <c r="Y22" s="19" t="n">
        <f aca="false">IFERROR(IF(W22="",G22,W22)*X22,"")</f>
        <v>4.4</v>
      </c>
      <c r="Z22" s="0" t="s">
        <v>129</v>
      </c>
      <c r="AA22" s="20" t="s">
        <v>97</v>
      </c>
    </row>
    <row r="23" customFormat="false" ht="15" hidden="false" customHeight="false" outlineLevel="0" collapsed="false">
      <c r="A23" s="0" t="s">
        <v>72</v>
      </c>
      <c r="B23" s="0" t="s">
        <v>73</v>
      </c>
      <c r="D23" s="0" t="s">
        <v>74</v>
      </c>
      <c r="F23" s="0" t="s">
        <v>75</v>
      </c>
      <c r="G23" s="0" t="n">
        <f aca="false">BoardQty*1</f>
        <v>20</v>
      </c>
      <c r="H23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0.187</v>
      </c>
      <c r="I23" s="19" t="n">
        <f aca="false">IFERROR(G23*H23,"")</f>
        <v>3.74</v>
      </c>
      <c r="J23" s="0" t="n">
        <v>5000</v>
      </c>
      <c r="L23" s="19" t="n">
        <f aca="false">IFERROR(LOOKUP(IF(K23="",G23,K23),{0,1,25,100,4500,5000},{0,0.19,0.16,0.14,0.24,0.14}),"")</f>
        <v>0.19</v>
      </c>
      <c r="M23" s="19" t="n">
        <f aca="false">IFERROR(IF(K23="",G23,K23)*L23,"")</f>
        <v>3.8</v>
      </c>
      <c r="N23" s="0" t="s">
        <v>130</v>
      </c>
      <c r="O23" s="20" t="s">
        <v>97</v>
      </c>
      <c r="P23" s="0" t="n">
        <v>4797</v>
      </c>
      <c r="R23" s="19" t="n">
        <f aca="false">IFERROR(LOOKUP(IF(Q23="",G23,Q23),{0,1,10,25,100,5000},{0,0.197,0.187,0.158,0.138,0.138}),"")</f>
        <v>0.187</v>
      </c>
      <c r="S23" s="19" t="n">
        <f aca="false">IFERROR(IF(Q23="",G23,Q23)*R23,"")</f>
        <v>3.74</v>
      </c>
      <c r="T23" s="0" t="s">
        <v>131</v>
      </c>
      <c r="U23" s="20" t="s">
        <v>97</v>
      </c>
    </row>
    <row r="24" customFormat="false" ht="15" hidden="true" customHeight="false" outlineLevel="0" collapsed="false">
      <c r="A24" s="0" t="s">
        <v>132</v>
      </c>
      <c r="B24" s="0" t="s">
        <v>133</v>
      </c>
      <c r="D24" s="0" t="s">
        <v>134</v>
      </c>
      <c r="F24" s="0" t="s">
        <v>135</v>
      </c>
      <c r="G24" s="0" t="n">
        <f aca="false">BoardQty*1</f>
        <v>20</v>
      </c>
      <c r="H24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0</v>
      </c>
      <c r="I24" s="19" t="n">
        <f aca="false">IFERROR(G24*H24,"")</f>
        <v>0</v>
      </c>
    </row>
    <row r="25" customFormat="false" ht="15" hidden="false" customHeight="false" outlineLevel="0" collapsed="false">
      <c r="A25" s="0" t="s">
        <v>29</v>
      </c>
      <c r="B25" s="0" t="s">
        <v>30</v>
      </c>
      <c r="D25" s="0" t="s">
        <v>27</v>
      </c>
      <c r="F25" s="0" t="s">
        <v>31</v>
      </c>
      <c r="G25" s="0" t="n">
        <f aca="false">BoardQty*4</f>
        <v>80</v>
      </c>
      <c r="H25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0.02</v>
      </c>
      <c r="I25" s="19" t="n">
        <f aca="false">IFERROR(G25*H25,"")</f>
        <v>1.6</v>
      </c>
      <c r="AD25" s="19" t="n">
        <f aca="false">IFERROR(LOOKUP(IF(AC25="",G25,AC25),{0,1},{0,0.02}),"")</f>
        <v>0.02</v>
      </c>
      <c r="AE25" s="19" t="n">
        <f aca="false">IFERROR(IF(AC25="",G25,AC25)*AD25,"")</f>
        <v>1.6</v>
      </c>
      <c r="AF25" s="0" t="s">
        <v>31</v>
      </c>
    </row>
    <row r="26" customFormat="false" ht="15" hidden="false" customHeight="false" outlineLevel="0" collapsed="false">
      <c r="A26" s="0" t="s">
        <v>14</v>
      </c>
      <c r="B26" s="0" t="s">
        <v>15</v>
      </c>
      <c r="D26" s="0" t="s">
        <v>16</v>
      </c>
      <c r="F26" s="0" t="s">
        <v>17</v>
      </c>
      <c r="G26" s="0" t="n">
        <f aca="false">BoardQty*1</f>
        <v>20</v>
      </c>
      <c r="H26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0.01</v>
      </c>
      <c r="I26" s="19" t="n">
        <f aca="false">IFERROR(G26*H26,"")</f>
        <v>0.2</v>
      </c>
      <c r="AD26" s="19" t="n">
        <f aca="false">IFERROR(LOOKUP(IF(AC26="",G26,AC26),{0,1},{0,0.01}),"")</f>
        <v>0.01</v>
      </c>
      <c r="AE26" s="19" t="n">
        <f aca="false">IFERROR(IF(AC26="",G26,AC26)*AD26,"")</f>
        <v>0.2</v>
      </c>
      <c r="AF26" s="0" t="s">
        <v>17</v>
      </c>
    </row>
    <row r="27" customFormat="false" ht="15" hidden="true" customHeight="false" outlineLevel="0" collapsed="false">
      <c r="A27" s="0" t="s">
        <v>136</v>
      </c>
      <c r="B27" s="0" t="s">
        <v>137</v>
      </c>
      <c r="D27" s="0" t="s">
        <v>138</v>
      </c>
      <c r="F27" s="0" t="s">
        <v>135</v>
      </c>
      <c r="G27" s="0" t="n">
        <f aca="false">BoardQty*1</f>
        <v>20</v>
      </c>
      <c r="H27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0</v>
      </c>
      <c r="I27" s="19" t="n">
        <f aca="false">IFERROR(G27*H27,"")</f>
        <v>0</v>
      </c>
    </row>
    <row r="28" customFormat="false" ht="15" hidden="false" customHeight="false" outlineLevel="0" collapsed="false">
      <c r="A28" s="0" t="s">
        <v>51</v>
      </c>
      <c r="B28" s="0" t="s">
        <v>52</v>
      </c>
      <c r="D28" s="0" t="s">
        <v>53</v>
      </c>
      <c r="F28" s="0" t="s">
        <v>54</v>
      </c>
      <c r="G28" s="0" t="n">
        <f aca="false">BoardQty*2</f>
        <v>40</v>
      </c>
      <c r="H28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0.08</v>
      </c>
      <c r="I28" s="19" t="n">
        <f aca="false">IFERROR(G28*H28,"")</f>
        <v>3.2</v>
      </c>
      <c r="AD28" s="19" t="n">
        <f aca="false">IFERROR(LOOKUP(IF(AC28="",G28,AC28),{0,1},{0,0.08}),"")</f>
        <v>0.08</v>
      </c>
      <c r="AE28" s="19" t="n">
        <f aca="false">IFERROR(IF(AC28="",G28,AC28)*AD28,"")</f>
        <v>3.2</v>
      </c>
      <c r="AF28" s="0" t="s">
        <v>54</v>
      </c>
    </row>
    <row r="29" customFormat="false" ht="15" hidden="false" customHeight="false" outlineLevel="0" collapsed="false">
      <c r="A29" s="0" t="s">
        <v>22</v>
      </c>
      <c r="B29" s="0" t="s">
        <v>23</v>
      </c>
      <c r="D29" s="0" t="s">
        <v>16</v>
      </c>
      <c r="F29" s="0" t="s">
        <v>24</v>
      </c>
      <c r="G29" s="0" t="n">
        <f aca="false">BoardQty*2</f>
        <v>40</v>
      </c>
      <c r="H29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0.01</v>
      </c>
      <c r="I29" s="19" t="n">
        <f aca="false">IFERROR(G29*H29,"")</f>
        <v>0.4</v>
      </c>
      <c r="P29" s="0" t="n">
        <v>0</v>
      </c>
      <c r="R29" s="19" t="n">
        <f aca="false">IFERROR(LOOKUP(IF(Q29="",G29,Q29),{0,1,10,25,50,100,250},{0,18.29,15.4,14.21,12.43,11.71,9.76}),"")</f>
        <v>14.21</v>
      </c>
      <c r="S29" s="19" t="n">
        <f aca="false">IFERROR(IF(Q29="",G29,Q29)*R29,"")</f>
        <v>568.4</v>
      </c>
      <c r="T29" s="0" t="s">
        <v>139</v>
      </c>
      <c r="U29" s="20" t="s">
        <v>97</v>
      </c>
      <c r="V29" s="0" t="n">
        <v>6</v>
      </c>
      <c r="X29" s="19" t="n">
        <f aca="false">IFERROR(LOOKUP(IF(W29="",G29,W29),{0,1,25,50,100,250},{0,85.14,81.25,79.09,76.5,73.91}),"")</f>
        <v>81.25</v>
      </c>
      <c r="Y29" s="19" t="n">
        <f aca="false">IFERROR(IF(W29="",G29,W29)*X29,"")</f>
        <v>3250</v>
      </c>
      <c r="Z29" s="0" t="s">
        <v>140</v>
      </c>
      <c r="AA29" s="20" t="s">
        <v>97</v>
      </c>
      <c r="AD29" s="19" t="n">
        <f aca="false">IFERROR(LOOKUP(IF(AC29="",G29,AC29),{0,1},{0,0.01}),"")</f>
        <v>0.01</v>
      </c>
      <c r="AE29" s="19" t="n">
        <f aca="false">IFERROR(IF(AC29="",G29,AC29)*AD29,"")</f>
        <v>0.4</v>
      </c>
      <c r="AF29" s="0" t="s">
        <v>24</v>
      </c>
    </row>
    <row r="30" customFormat="false" ht="15" hidden="false" customHeight="false" outlineLevel="0" collapsed="false">
      <c r="A30" s="0" t="s">
        <v>25</v>
      </c>
      <c r="B30" s="0" t="s">
        <v>26</v>
      </c>
      <c r="D30" s="0" t="s">
        <v>27</v>
      </c>
      <c r="F30" s="0" t="s">
        <v>28</v>
      </c>
      <c r="G30" s="0" t="n">
        <f aca="false">BoardQty*2</f>
        <v>40</v>
      </c>
      <c r="H30" s="19" t="n">
        <f aca="true">MINA(INDIRECT(ADDRESS(ROW(),COLUMN(newark_part_data)+2)),INDIRECT(ADDRESS(ROW(),COLUMN(digikey_part_data)+2)),INDIRECT(ADDRESS(ROW(),COLUMN(seeedstudio_part_data)+2)),INDIRECT(ADDRESS(ROW(),COLUMN(local_part_data)+2)),INDIRECT(ADDRESS(ROW(),COLUMN(mouser_part_data)+2)))</f>
        <v>0.01</v>
      </c>
      <c r="I30" s="19" t="n">
        <f aca="false">IFERROR(G30*H30,"")</f>
        <v>0.4</v>
      </c>
      <c r="AD30" s="19" t="n">
        <f aca="false">IFERROR(LOOKUP(IF(AC30="",G30,AC30),{0,1},{0,0.01}),"")</f>
        <v>0.01</v>
      </c>
      <c r="AE30" s="19" t="n">
        <f aca="false">IFERROR(IF(AC30="",G30,AC30)*AD30,"")</f>
        <v>0.4</v>
      </c>
      <c r="AF30" s="0" t="s">
        <v>28</v>
      </c>
      <c r="AJ30" s="19" t="n">
        <f aca="false">IFERROR(LOOKUP(IF(AI30="",G30,AI30),{0,1,100},{0,1,1}),"")</f>
        <v>1</v>
      </c>
      <c r="AK30" s="19" t="n">
        <f aca="false">IFERROR(IF(AI30="",G30,AI30)*AJ30,"")</f>
        <v>40</v>
      </c>
      <c r="AL30" s="0" t="s">
        <v>28</v>
      </c>
    </row>
    <row r="32" customFormat="false" ht="15" hidden="false" customHeight="false" outlineLevel="0" collapsed="false">
      <c r="K32" s="0" t="str">
        <f aca="false">IFERROR(CONCATENATE(TEXT(INDEX($K$7:$K$30,SMALL(IF($N$7:$N$30&lt;&gt;"",IF($K$7:$K$30&lt;&gt;"",ROW($K$7:$K$30)-MIN(ROW($K$7:$K$30))+1,""),""),ROW()-ROW(A$32)+1)),"##0"),","),"")</f>
        <v/>
      </c>
      <c r="L32" s="0" t="str">
        <f aca="false">IFERROR(CONCATENATE((INDEX($N$7:$N$30,SMALL(IF($N$7:$N$30&lt;&gt;"",IF($K$7:$K$30&lt;&gt;"",ROW($K$7:$K$30)-MIN(ROW($K$7:$K$30))+1,""),""),ROW()-ROW(A$32)+1))),","),"")</f>
        <v/>
      </c>
      <c r="M32" s="0" t="str">
        <f aca="false">IFERROR(CONCATENATE((INDEX($A$7:$A$30,SMALL(IF($N$7:$N$30&lt;&gt;"",IF($K$7:$K$30&lt;&gt;"",ROW($K$7:$K$30)-MIN(ROW($K$7:$K$30))+1,""),""),ROW()-ROW(A$32)+1))),),"")</f>
        <v/>
      </c>
      <c r="Q32" s="0" t="str">
        <f aca="false">IFERROR(CONCATENATE((INDEX($T$7:$T$30,SMALL(IF($T$7:$T$30&lt;&gt;"",IF($Q$7:$Q$30&lt;&gt;"",ROW($Q$7:$Q$30)-MIN(ROW($Q$7:$Q$30))+1,""),""),ROW()-ROW(A$32)+1)))," "),"")</f>
        <v/>
      </c>
      <c r="R32" s="0" t="str">
        <f aca="false">IFERROR(CONCATENATE(TEXT(INDEX($Q$7:$Q$30,SMALL(IF($T$7:$T$30&lt;&gt;"",IF($Q$7:$Q$30&lt;&gt;"",ROW($Q$7:$Q$30)-MIN(ROW($Q$7:$Q$30))+1,""),""),ROW()-ROW(A$32)+1)),"##0")," "),"")</f>
        <v/>
      </c>
      <c r="S32" s="0" t="str">
        <f aca="false">IFERROR(CONCATENATE((INDEX($A$7:$A$30,SMALL(IF($T$7:$T$30&lt;&gt;"",IF($Q$7:$Q$30&lt;&gt;"",ROW($Q$7:$Q$30)-MIN(ROW($Q$7:$Q$30))+1,""),""),ROW()-ROW(A$32)+1))),),"")</f>
        <v/>
      </c>
      <c r="W32" s="0" t="str">
        <f aca="false">IFERROR(CONCATENATE((INDEX($Z$7:$Z$30,SMALL(IF($Z$7:$Z$30&lt;&gt;"",IF($W$7:$W$30&lt;&gt;"",ROW($W$7:$W$30)-MIN(ROW($W$7:$W$30))+1,""),""),ROW()-ROW(A$32)+1))),","),"")</f>
        <v/>
      </c>
      <c r="X32" s="0" t="str">
        <f aca="false">IFERROR(CONCATENATE(TEXT(INDEX($W$7:$W$30,SMALL(IF($Z$7:$Z$30&lt;&gt;"",IF($W$7:$W$30&lt;&gt;"",ROW($W$7:$W$30)-MIN(ROW($W$7:$W$30))+1,""),""),ROW()-ROW(A$32)+1)),"##0"),","),"")</f>
        <v/>
      </c>
      <c r="Y32" s="0" t="str">
        <f aca="false">IFERROR(CONCATENATE((INDEX($A$7:$A$30,SMALL(IF($Z$7:$Z$30&lt;&gt;"",IF($W$7:$W$30&lt;&gt;"",ROW($W$7:$W$30)-MIN(ROW($W$7:$W$30))+1,""),""),ROW()-ROW(A$32)+1))),),"")</f>
        <v/>
      </c>
      <c r="AC32" s="0" t="str">
        <f aca="false">IFERROR(CONCATENATE(TEXT(INDEX($AC$7:$AC$30,SMALL(IF($AF$7:$AF$30&lt;&gt;"",IF($AC$7:$AC$30&lt;&gt;"",ROW($AC$7:$AC$30)-MIN(ROW($AC$7:$AC$30))+1,""),""),ROW()-ROW(A$32)+1)),"##0"),),"")</f>
        <v/>
      </c>
      <c r="AD32" s="0" t="str">
        <f aca="false">IFERROR(CONCATENATE((INDEX($AF$7:$AF$30,SMALL(IF($AF$7:$AF$30&lt;&gt;"",IF($AC$7:$AC$30&lt;&gt;"",ROW($AC$7:$AC$30)-MIN(ROW($AC$7:$AC$30))+1,""),""),ROW()-ROW(A$32)+1))),),"")</f>
        <v/>
      </c>
      <c r="AE32" s="0" t="str">
        <f aca="false">IFERROR(CONCATENATE((INDEX($A$7:$A$30,SMALL(IF($AF$7:$AF$30&lt;&gt;"",IF($AC$7:$AC$30&lt;&gt;"",ROW($AC$7:$AC$30)-MIN(ROW($AC$7:$AC$30))+1,""),""),ROW()-ROW(A$32)+1))),),"")</f>
        <v/>
      </c>
      <c r="AI32" s="0" t="str">
        <f aca="false">IFERROR(CONCATENATE(TEXT(INDEX($AI$7:$AI$30,SMALL(IF($AL$7:$AL$30&lt;&gt;"",IF($AI$7:$AI$30&lt;&gt;"",ROW($AI$7:$AI$30)-MIN(ROW($AI$7:$AI$30))+1,""),""),ROW()-ROW(A$32)+1)),"##0"),),"")</f>
        <v/>
      </c>
      <c r="AJ32" s="0" t="str">
        <f aca="false">IFERROR(CONCATENATE((INDEX($AL$7:$AL$30,SMALL(IF($AL$7:$AL$30&lt;&gt;"",IF($AI$7:$AI$30&lt;&gt;"",ROW($AI$7:$AI$30)-MIN(ROW($AI$7:$AI$30))+1,""),""),ROW()-ROW(A$32)+1))),),"")</f>
        <v/>
      </c>
      <c r="AK32" s="0" t="str">
        <f aca="false">IFERROR(CONCATENATE((INDEX($A$7:$A$30,SMALL(IF($AL$7:$AL$30&lt;&gt;"",IF($AI$7:$AI$30&lt;&gt;"",ROW($AI$7:$AI$30)-MIN(ROW($AI$7:$AI$30))+1,""),""),ROW()-ROW(A$32)+1))),),"")</f>
        <v/>
      </c>
    </row>
    <row r="33" customFormat="false" ht="15" hidden="false" customHeight="false" outlineLevel="0" collapsed="false">
      <c r="K33" s="0" t="str">
        <f aca="false">IFERROR(CONCATENATE(TEXT(INDEX($K$7:$K$30,SMALL(IF($N$7:$N$30&lt;&gt;"",IF($K$7:$K$30&lt;&gt;"",ROW($K$7:$K$30)-MIN(ROW($K$7:$K$30))+1,""),""),ROW()-ROW(A$32)+1)),"##0"),","),"")</f>
        <v/>
      </c>
      <c r="L33" s="0" t="str">
        <f aca="false">IFERROR(CONCATENATE((INDEX($N$7:$N$30,SMALL(IF($N$7:$N$30&lt;&gt;"",IF($K$7:$K$30&lt;&gt;"",ROW($K$7:$K$30)-MIN(ROW($K$7:$K$30))+1,""),""),ROW()-ROW(A$32)+1))),","),"")</f>
        <v/>
      </c>
      <c r="M33" s="0" t="str">
        <f aca="false">IFERROR(CONCATENATE((INDEX($A$7:$A$30,SMALL(IF($N$7:$N$30&lt;&gt;"",IF($K$7:$K$30&lt;&gt;"",ROW($K$7:$K$30)-MIN(ROW($K$7:$K$30))+1,""),""),ROW()-ROW(A$32)+1))),),"")</f>
        <v/>
      </c>
      <c r="Q33" s="0" t="str">
        <f aca="false">IFERROR(CONCATENATE((INDEX($T$7:$T$30,SMALL(IF($T$7:$T$30&lt;&gt;"",IF($Q$7:$Q$30&lt;&gt;"",ROW($Q$7:$Q$30)-MIN(ROW($Q$7:$Q$30))+1,""),""),ROW()-ROW(A$32)+1)))," "),"")</f>
        <v/>
      </c>
      <c r="R33" s="0" t="str">
        <f aca="false">IFERROR(CONCATENATE(TEXT(INDEX($Q$7:$Q$30,SMALL(IF($T$7:$T$30&lt;&gt;"",IF($Q$7:$Q$30&lt;&gt;"",ROW($Q$7:$Q$30)-MIN(ROW($Q$7:$Q$30))+1,""),""),ROW()-ROW(A$32)+1)),"##0")," "),"")</f>
        <v/>
      </c>
      <c r="S33" s="0" t="str">
        <f aca="false">IFERROR(CONCATENATE((INDEX($A$7:$A$30,SMALL(IF($T$7:$T$30&lt;&gt;"",IF($Q$7:$Q$30&lt;&gt;"",ROW($Q$7:$Q$30)-MIN(ROW($Q$7:$Q$30))+1,""),""),ROW()-ROW(A$32)+1))),),"")</f>
        <v/>
      </c>
      <c r="W33" s="0" t="str">
        <f aca="false">IFERROR(CONCATENATE((INDEX($Z$7:$Z$30,SMALL(IF($Z$7:$Z$30&lt;&gt;"",IF($W$7:$W$30&lt;&gt;"",ROW($W$7:$W$30)-MIN(ROW($W$7:$W$30))+1,""),""),ROW()-ROW(A$32)+1))),","),"")</f>
        <v/>
      </c>
      <c r="X33" s="0" t="str">
        <f aca="false">IFERROR(CONCATENATE(TEXT(INDEX($W$7:$W$30,SMALL(IF($Z$7:$Z$30&lt;&gt;"",IF($W$7:$W$30&lt;&gt;"",ROW($W$7:$W$30)-MIN(ROW($W$7:$W$30))+1,""),""),ROW()-ROW(A$32)+1)),"##0"),","),"")</f>
        <v/>
      </c>
      <c r="Y33" s="0" t="str">
        <f aca="false">IFERROR(CONCATENATE((INDEX($A$7:$A$30,SMALL(IF($Z$7:$Z$30&lt;&gt;"",IF($W$7:$W$30&lt;&gt;"",ROW($W$7:$W$30)-MIN(ROW($W$7:$W$30))+1,""),""),ROW()-ROW(A$32)+1))),),"")</f>
        <v/>
      </c>
      <c r="AC33" s="0" t="str">
        <f aca="false">IFERROR(CONCATENATE(TEXT(INDEX($AC$7:$AC$30,SMALL(IF($AF$7:$AF$30&lt;&gt;"",IF($AC$7:$AC$30&lt;&gt;"",ROW($AC$7:$AC$30)-MIN(ROW($AC$7:$AC$30))+1,""),""),ROW()-ROW(A$32)+1)),"##0"),),"")</f>
        <v/>
      </c>
      <c r="AD33" s="0" t="str">
        <f aca="false">IFERROR(CONCATENATE((INDEX($AF$7:$AF$30,SMALL(IF($AF$7:$AF$30&lt;&gt;"",IF($AC$7:$AC$30&lt;&gt;"",ROW($AC$7:$AC$30)-MIN(ROW($AC$7:$AC$30))+1,""),""),ROW()-ROW(A$32)+1))),),"")</f>
        <v/>
      </c>
      <c r="AE33" s="0" t="str">
        <f aca="false">IFERROR(CONCATENATE((INDEX($A$7:$A$30,SMALL(IF($AF$7:$AF$30&lt;&gt;"",IF($AC$7:$AC$30&lt;&gt;"",ROW($AC$7:$AC$30)-MIN(ROW($AC$7:$AC$30))+1,""),""),ROW()-ROW(A$32)+1))),),"")</f>
        <v/>
      </c>
      <c r="AI33" s="0" t="str">
        <f aca="false">IFERROR(CONCATENATE(TEXT(INDEX($AI$7:$AI$30,SMALL(IF($AL$7:$AL$30&lt;&gt;"",IF($AI$7:$AI$30&lt;&gt;"",ROW($AI$7:$AI$30)-MIN(ROW($AI$7:$AI$30))+1,""),""),ROW()-ROW(A$32)+1)),"##0"),),"")</f>
        <v/>
      </c>
      <c r="AJ33" s="0" t="str">
        <f aca="false">IFERROR(CONCATENATE((INDEX($AL$7:$AL$30,SMALL(IF($AL$7:$AL$30&lt;&gt;"",IF($AI$7:$AI$30&lt;&gt;"",ROW($AI$7:$AI$30)-MIN(ROW($AI$7:$AI$30))+1,""),""),ROW()-ROW(A$32)+1))),),"")</f>
        <v/>
      </c>
      <c r="AK33" s="0" t="str">
        <f aca="false">IFERROR(CONCATENATE((INDEX($A$7:$A$30,SMALL(IF($AL$7:$AL$30&lt;&gt;"",IF($AI$7:$AI$30&lt;&gt;"",ROW($AI$7:$AI$30)-MIN(ROW($AI$7:$AI$30))+1,""),""),ROW()-ROW(A$32)+1))),),"")</f>
        <v/>
      </c>
    </row>
    <row r="34" customFormat="false" ht="15" hidden="false" customHeight="false" outlineLevel="0" collapsed="false">
      <c r="K34" s="0" t="str">
        <f aca="false">IFERROR(CONCATENATE(TEXT(INDEX($K$7:$K$30,SMALL(IF($N$7:$N$30&lt;&gt;"",IF($K$7:$K$30&lt;&gt;"",ROW($K$7:$K$30)-MIN(ROW($K$7:$K$30))+1,""),""),ROW()-ROW(A$32)+1)),"##0"),","),"")</f>
        <v/>
      </c>
      <c r="L34" s="0" t="str">
        <f aca="false">IFERROR(CONCATENATE((INDEX($N$7:$N$30,SMALL(IF($N$7:$N$30&lt;&gt;"",IF($K$7:$K$30&lt;&gt;"",ROW($K$7:$K$30)-MIN(ROW($K$7:$K$30))+1,""),""),ROW()-ROW(A$32)+1))),","),"")</f>
        <v/>
      </c>
      <c r="M34" s="0" t="str">
        <f aca="false">IFERROR(CONCATENATE((INDEX($A$7:$A$30,SMALL(IF($N$7:$N$30&lt;&gt;"",IF($K$7:$K$30&lt;&gt;"",ROW($K$7:$K$30)-MIN(ROW($K$7:$K$30))+1,""),""),ROW()-ROW(A$32)+1))),),"")</f>
        <v/>
      </c>
      <c r="Q34" s="0" t="str">
        <f aca="false">IFERROR(CONCATENATE((INDEX($T$7:$T$30,SMALL(IF($T$7:$T$30&lt;&gt;"",IF($Q$7:$Q$30&lt;&gt;"",ROW($Q$7:$Q$30)-MIN(ROW($Q$7:$Q$30))+1,""),""),ROW()-ROW(A$32)+1)))," "),"")</f>
        <v/>
      </c>
      <c r="R34" s="0" t="str">
        <f aca="false">IFERROR(CONCATENATE(TEXT(INDEX($Q$7:$Q$30,SMALL(IF($T$7:$T$30&lt;&gt;"",IF($Q$7:$Q$30&lt;&gt;"",ROW($Q$7:$Q$30)-MIN(ROW($Q$7:$Q$30))+1,""),""),ROW()-ROW(A$32)+1)),"##0")," "),"")</f>
        <v/>
      </c>
      <c r="S34" s="0" t="str">
        <f aca="false">IFERROR(CONCATENATE((INDEX($A$7:$A$30,SMALL(IF($T$7:$T$30&lt;&gt;"",IF($Q$7:$Q$30&lt;&gt;"",ROW($Q$7:$Q$30)-MIN(ROW($Q$7:$Q$30))+1,""),""),ROW()-ROW(A$32)+1))),),"")</f>
        <v/>
      </c>
      <c r="W34" s="0" t="str">
        <f aca="false">IFERROR(CONCATENATE((INDEX($Z$7:$Z$30,SMALL(IF($Z$7:$Z$30&lt;&gt;"",IF($W$7:$W$30&lt;&gt;"",ROW($W$7:$W$30)-MIN(ROW($W$7:$W$30))+1,""),""),ROW()-ROW(A$32)+1))),","),"")</f>
        <v/>
      </c>
      <c r="X34" s="0" t="str">
        <f aca="false">IFERROR(CONCATENATE(TEXT(INDEX($W$7:$W$30,SMALL(IF($Z$7:$Z$30&lt;&gt;"",IF($W$7:$W$30&lt;&gt;"",ROW($W$7:$W$30)-MIN(ROW($W$7:$W$30))+1,""),""),ROW()-ROW(A$32)+1)),"##0"),","),"")</f>
        <v/>
      </c>
      <c r="Y34" s="0" t="str">
        <f aca="false">IFERROR(CONCATENATE((INDEX($A$7:$A$30,SMALL(IF($Z$7:$Z$30&lt;&gt;"",IF($W$7:$W$30&lt;&gt;"",ROW($W$7:$W$30)-MIN(ROW($W$7:$W$30))+1,""),""),ROW()-ROW(A$32)+1))),),"")</f>
        <v/>
      </c>
      <c r="AC34" s="0" t="str">
        <f aca="false">IFERROR(CONCATENATE(TEXT(INDEX($AC$7:$AC$30,SMALL(IF($AF$7:$AF$30&lt;&gt;"",IF($AC$7:$AC$30&lt;&gt;"",ROW($AC$7:$AC$30)-MIN(ROW($AC$7:$AC$30))+1,""),""),ROW()-ROW(A$32)+1)),"##0"),),"")</f>
        <v/>
      </c>
      <c r="AD34" s="0" t="str">
        <f aca="false">IFERROR(CONCATENATE((INDEX($AF$7:$AF$30,SMALL(IF($AF$7:$AF$30&lt;&gt;"",IF($AC$7:$AC$30&lt;&gt;"",ROW($AC$7:$AC$30)-MIN(ROW($AC$7:$AC$30))+1,""),""),ROW()-ROW(A$32)+1))),),"")</f>
        <v/>
      </c>
      <c r="AE34" s="0" t="str">
        <f aca="false">IFERROR(CONCATENATE((INDEX($A$7:$A$30,SMALL(IF($AF$7:$AF$30&lt;&gt;"",IF($AC$7:$AC$30&lt;&gt;"",ROW($AC$7:$AC$30)-MIN(ROW($AC$7:$AC$30))+1,""),""),ROW()-ROW(A$32)+1))),),"")</f>
        <v/>
      </c>
      <c r="AI34" s="0" t="str">
        <f aca="false">IFERROR(CONCATENATE(TEXT(INDEX($AI$7:$AI$30,SMALL(IF($AL$7:$AL$30&lt;&gt;"",IF($AI$7:$AI$30&lt;&gt;"",ROW($AI$7:$AI$30)-MIN(ROW($AI$7:$AI$30))+1,""),""),ROW()-ROW(A$32)+1)),"##0"),),"")</f>
        <v/>
      </c>
      <c r="AJ34" s="0" t="str">
        <f aca="false">IFERROR(CONCATENATE((INDEX($AL$7:$AL$30,SMALL(IF($AL$7:$AL$30&lt;&gt;"",IF($AI$7:$AI$30&lt;&gt;"",ROW($AI$7:$AI$30)-MIN(ROW($AI$7:$AI$30))+1,""),""),ROW()-ROW(A$32)+1))),),"")</f>
        <v/>
      </c>
      <c r="AK34" s="0" t="str">
        <f aca="false">IFERROR(CONCATENATE((INDEX($A$7:$A$30,SMALL(IF($AL$7:$AL$30&lt;&gt;"",IF($AI$7:$AI$30&lt;&gt;"",ROW($AI$7:$AI$30)-MIN(ROW($AI$7:$AI$30))+1,""),""),ROW()-ROW(A$32)+1))),),"")</f>
        <v/>
      </c>
    </row>
    <row r="35" customFormat="false" ht="15" hidden="false" customHeight="false" outlineLevel="0" collapsed="false">
      <c r="K35" s="0" t="str">
        <f aca="false">IFERROR(CONCATENATE(TEXT(INDEX($K$7:$K$30,SMALL(IF($N$7:$N$30&lt;&gt;"",IF($K$7:$K$30&lt;&gt;"",ROW($K$7:$K$30)-MIN(ROW($K$7:$K$30))+1,""),""),ROW()-ROW(A$32)+1)),"##0"),","),"")</f>
        <v/>
      </c>
      <c r="L35" s="0" t="str">
        <f aca="false">IFERROR(CONCATENATE((INDEX($N$7:$N$30,SMALL(IF($N$7:$N$30&lt;&gt;"",IF($K$7:$K$30&lt;&gt;"",ROW($K$7:$K$30)-MIN(ROW($K$7:$K$30))+1,""),""),ROW()-ROW(A$32)+1))),","),"")</f>
        <v/>
      </c>
      <c r="M35" s="0" t="str">
        <f aca="false">IFERROR(CONCATENATE((INDEX($A$7:$A$30,SMALL(IF($N$7:$N$30&lt;&gt;"",IF($K$7:$K$30&lt;&gt;"",ROW($K$7:$K$30)-MIN(ROW($K$7:$K$30))+1,""),""),ROW()-ROW(A$32)+1))),),"")</f>
        <v/>
      </c>
      <c r="Q35" s="0" t="str">
        <f aca="false">IFERROR(CONCATENATE((INDEX($T$7:$T$30,SMALL(IF($T$7:$T$30&lt;&gt;"",IF($Q$7:$Q$30&lt;&gt;"",ROW($Q$7:$Q$30)-MIN(ROW($Q$7:$Q$30))+1,""),""),ROW()-ROW(A$32)+1)))," "),"")</f>
        <v/>
      </c>
      <c r="R35" s="0" t="str">
        <f aca="false">IFERROR(CONCATENATE(TEXT(INDEX($Q$7:$Q$30,SMALL(IF($T$7:$T$30&lt;&gt;"",IF($Q$7:$Q$30&lt;&gt;"",ROW($Q$7:$Q$30)-MIN(ROW($Q$7:$Q$30))+1,""),""),ROW()-ROW(A$32)+1)),"##0")," "),"")</f>
        <v/>
      </c>
      <c r="S35" s="0" t="str">
        <f aca="false">IFERROR(CONCATENATE((INDEX($A$7:$A$30,SMALL(IF($T$7:$T$30&lt;&gt;"",IF($Q$7:$Q$30&lt;&gt;"",ROW($Q$7:$Q$30)-MIN(ROW($Q$7:$Q$30))+1,""),""),ROW()-ROW(A$32)+1))),),"")</f>
        <v/>
      </c>
      <c r="W35" s="0" t="str">
        <f aca="false">IFERROR(CONCATENATE((INDEX($Z$7:$Z$30,SMALL(IF($Z$7:$Z$30&lt;&gt;"",IF($W$7:$W$30&lt;&gt;"",ROW($W$7:$W$30)-MIN(ROW($W$7:$W$30))+1,""),""),ROW()-ROW(A$32)+1))),","),"")</f>
        <v/>
      </c>
      <c r="X35" s="0" t="str">
        <f aca="false">IFERROR(CONCATENATE(TEXT(INDEX($W$7:$W$30,SMALL(IF($Z$7:$Z$30&lt;&gt;"",IF($W$7:$W$30&lt;&gt;"",ROW($W$7:$W$30)-MIN(ROW($W$7:$W$30))+1,""),""),ROW()-ROW(A$32)+1)),"##0"),","),"")</f>
        <v/>
      </c>
      <c r="Y35" s="0" t="str">
        <f aca="false">IFERROR(CONCATENATE((INDEX($A$7:$A$30,SMALL(IF($Z$7:$Z$30&lt;&gt;"",IF($W$7:$W$30&lt;&gt;"",ROW($W$7:$W$30)-MIN(ROW($W$7:$W$30))+1,""),""),ROW()-ROW(A$32)+1))),),"")</f>
        <v/>
      </c>
      <c r="AC35" s="0" t="str">
        <f aca="false">IFERROR(CONCATENATE(TEXT(INDEX($AC$7:$AC$30,SMALL(IF($AF$7:$AF$30&lt;&gt;"",IF($AC$7:$AC$30&lt;&gt;"",ROW($AC$7:$AC$30)-MIN(ROW($AC$7:$AC$30))+1,""),""),ROW()-ROW(A$32)+1)),"##0"),),"")</f>
        <v/>
      </c>
      <c r="AD35" s="0" t="str">
        <f aca="false">IFERROR(CONCATENATE((INDEX($AF$7:$AF$30,SMALL(IF($AF$7:$AF$30&lt;&gt;"",IF($AC$7:$AC$30&lt;&gt;"",ROW($AC$7:$AC$30)-MIN(ROW($AC$7:$AC$30))+1,""),""),ROW()-ROW(A$32)+1))),),"")</f>
        <v/>
      </c>
      <c r="AE35" s="0" t="str">
        <f aca="false">IFERROR(CONCATENATE((INDEX($A$7:$A$30,SMALL(IF($AF$7:$AF$30&lt;&gt;"",IF($AC$7:$AC$30&lt;&gt;"",ROW($AC$7:$AC$30)-MIN(ROW($AC$7:$AC$30))+1,""),""),ROW()-ROW(A$32)+1))),),"")</f>
        <v/>
      </c>
      <c r="AI35" s="0" t="str">
        <f aca="false">IFERROR(CONCATENATE(TEXT(INDEX($AI$7:$AI$30,SMALL(IF($AL$7:$AL$30&lt;&gt;"",IF($AI$7:$AI$30&lt;&gt;"",ROW($AI$7:$AI$30)-MIN(ROW($AI$7:$AI$30))+1,""),""),ROW()-ROW(A$32)+1)),"##0"),),"")</f>
        <v/>
      </c>
      <c r="AJ35" s="0" t="str">
        <f aca="false">IFERROR(CONCATENATE((INDEX($AL$7:$AL$30,SMALL(IF($AL$7:$AL$30&lt;&gt;"",IF($AI$7:$AI$30&lt;&gt;"",ROW($AI$7:$AI$30)-MIN(ROW($AI$7:$AI$30))+1,""),""),ROW()-ROW(A$32)+1))),),"")</f>
        <v/>
      </c>
      <c r="AK35" s="0" t="str">
        <f aca="false">IFERROR(CONCATENATE((INDEX($A$7:$A$30,SMALL(IF($AL$7:$AL$30&lt;&gt;"",IF($AI$7:$AI$30&lt;&gt;"",ROW($AI$7:$AI$30)-MIN(ROW($AI$7:$AI$30))+1,""),""),ROW()-ROW(A$32)+1))),),"")</f>
        <v/>
      </c>
    </row>
    <row r="36" customFormat="false" ht="15" hidden="false" customHeight="false" outlineLevel="0" collapsed="false">
      <c r="K36" s="0" t="str">
        <f aca="false">IFERROR(CONCATENATE(TEXT(INDEX($K$7:$K$30,SMALL(IF($N$7:$N$30&lt;&gt;"",IF($K$7:$K$30&lt;&gt;"",ROW($K$7:$K$30)-MIN(ROW($K$7:$K$30))+1,""),""),ROW()-ROW(A$32)+1)),"##0"),","),"")</f>
        <v/>
      </c>
      <c r="L36" s="0" t="str">
        <f aca="false">IFERROR(CONCATENATE((INDEX($N$7:$N$30,SMALL(IF($N$7:$N$30&lt;&gt;"",IF($K$7:$K$30&lt;&gt;"",ROW($K$7:$K$30)-MIN(ROW($K$7:$K$30))+1,""),""),ROW()-ROW(A$32)+1))),","),"")</f>
        <v/>
      </c>
      <c r="M36" s="0" t="str">
        <f aca="false">IFERROR(CONCATENATE((INDEX($A$7:$A$30,SMALL(IF($N$7:$N$30&lt;&gt;"",IF($K$7:$K$30&lt;&gt;"",ROW($K$7:$K$30)-MIN(ROW($K$7:$K$30))+1,""),""),ROW()-ROW(A$32)+1))),),"")</f>
        <v/>
      </c>
      <c r="Q36" s="0" t="str">
        <f aca="false">IFERROR(CONCATENATE((INDEX($T$7:$T$30,SMALL(IF($T$7:$T$30&lt;&gt;"",IF($Q$7:$Q$30&lt;&gt;"",ROW($Q$7:$Q$30)-MIN(ROW($Q$7:$Q$30))+1,""),""),ROW()-ROW(A$32)+1)))," "),"")</f>
        <v/>
      </c>
      <c r="R36" s="0" t="str">
        <f aca="false">IFERROR(CONCATENATE(TEXT(INDEX($Q$7:$Q$30,SMALL(IF($T$7:$T$30&lt;&gt;"",IF($Q$7:$Q$30&lt;&gt;"",ROW($Q$7:$Q$30)-MIN(ROW($Q$7:$Q$30))+1,""),""),ROW()-ROW(A$32)+1)),"##0")," "),"")</f>
        <v/>
      </c>
      <c r="S36" s="0" t="str">
        <f aca="false">IFERROR(CONCATENATE((INDEX($A$7:$A$30,SMALL(IF($T$7:$T$30&lt;&gt;"",IF($Q$7:$Q$30&lt;&gt;"",ROW($Q$7:$Q$30)-MIN(ROW($Q$7:$Q$30))+1,""),""),ROW()-ROW(A$32)+1))),),"")</f>
        <v/>
      </c>
      <c r="W36" s="0" t="str">
        <f aca="false">IFERROR(CONCATENATE((INDEX($Z$7:$Z$30,SMALL(IF($Z$7:$Z$30&lt;&gt;"",IF($W$7:$W$30&lt;&gt;"",ROW($W$7:$W$30)-MIN(ROW($W$7:$W$30))+1,""),""),ROW()-ROW(A$32)+1))),","),"")</f>
        <v/>
      </c>
      <c r="X36" s="0" t="str">
        <f aca="false">IFERROR(CONCATENATE(TEXT(INDEX($W$7:$W$30,SMALL(IF($Z$7:$Z$30&lt;&gt;"",IF($W$7:$W$30&lt;&gt;"",ROW($W$7:$W$30)-MIN(ROW($W$7:$W$30))+1,""),""),ROW()-ROW(A$32)+1)),"##0"),","),"")</f>
        <v/>
      </c>
      <c r="Y36" s="0" t="str">
        <f aca="false">IFERROR(CONCATENATE((INDEX($A$7:$A$30,SMALL(IF($Z$7:$Z$30&lt;&gt;"",IF($W$7:$W$30&lt;&gt;"",ROW($W$7:$W$30)-MIN(ROW($W$7:$W$30))+1,""),""),ROW()-ROW(A$32)+1))),),"")</f>
        <v/>
      </c>
      <c r="AC36" s="0" t="str">
        <f aca="false">IFERROR(CONCATENATE(TEXT(INDEX($AC$7:$AC$30,SMALL(IF($AF$7:$AF$30&lt;&gt;"",IF($AC$7:$AC$30&lt;&gt;"",ROW($AC$7:$AC$30)-MIN(ROW($AC$7:$AC$30))+1,""),""),ROW()-ROW(A$32)+1)),"##0"),),"")</f>
        <v/>
      </c>
      <c r="AD36" s="0" t="str">
        <f aca="false">IFERROR(CONCATENATE((INDEX($AF$7:$AF$30,SMALL(IF($AF$7:$AF$30&lt;&gt;"",IF($AC$7:$AC$30&lt;&gt;"",ROW($AC$7:$AC$30)-MIN(ROW($AC$7:$AC$30))+1,""),""),ROW()-ROW(A$32)+1))),),"")</f>
        <v/>
      </c>
      <c r="AE36" s="0" t="str">
        <f aca="false">IFERROR(CONCATENATE((INDEX($A$7:$A$30,SMALL(IF($AF$7:$AF$30&lt;&gt;"",IF($AC$7:$AC$30&lt;&gt;"",ROW($AC$7:$AC$30)-MIN(ROW($AC$7:$AC$30))+1,""),""),ROW()-ROW(A$32)+1))),),"")</f>
        <v/>
      </c>
      <c r="AI36" s="0" t="str">
        <f aca="false">IFERROR(CONCATENATE(TEXT(INDEX($AI$7:$AI$30,SMALL(IF($AL$7:$AL$30&lt;&gt;"",IF($AI$7:$AI$30&lt;&gt;"",ROW($AI$7:$AI$30)-MIN(ROW($AI$7:$AI$30))+1,""),""),ROW()-ROW(A$32)+1)),"##0"),),"")</f>
        <v/>
      </c>
      <c r="AJ36" s="0" t="str">
        <f aca="false">IFERROR(CONCATENATE((INDEX($AL$7:$AL$30,SMALL(IF($AL$7:$AL$30&lt;&gt;"",IF($AI$7:$AI$30&lt;&gt;"",ROW($AI$7:$AI$30)-MIN(ROW($AI$7:$AI$30))+1,""),""),ROW()-ROW(A$32)+1))),),"")</f>
        <v/>
      </c>
      <c r="AK36" s="0" t="str">
        <f aca="false">IFERROR(CONCATENATE((INDEX($A$7:$A$30,SMALL(IF($AL$7:$AL$30&lt;&gt;"",IF($AI$7:$AI$30&lt;&gt;"",ROW($AI$7:$AI$30)-MIN(ROW($AI$7:$AI$30))+1,""),""),ROW()-ROW(A$32)+1))),),"")</f>
        <v/>
      </c>
    </row>
    <row r="37" customFormat="false" ht="15" hidden="false" customHeight="false" outlineLevel="0" collapsed="false">
      <c r="K37" s="0" t="str">
        <f aca="false">IFERROR(CONCATENATE(TEXT(INDEX($K$7:$K$30,SMALL(IF($N$7:$N$30&lt;&gt;"",IF($K$7:$K$30&lt;&gt;"",ROW($K$7:$K$30)-MIN(ROW($K$7:$K$30))+1,""),""),ROW()-ROW(A$32)+1)),"##0"),","),"")</f>
        <v/>
      </c>
      <c r="L37" s="0" t="str">
        <f aca="false">IFERROR(CONCATENATE((INDEX($N$7:$N$30,SMALL(IF($N$7:$N$30&lt;&gt;"",IF($K$7:$K$30&lt;&gt;"",ROW($K$7:$K$30)-MIN(ROW($K$7:$K$30))+1,""),""),ROW()-ROW(A$32)+1))),","),"")</f>
        <v/>
      </c>
      <c r="M37" s="0" t="str">
        <f aca="false">IFERROR(CONCATENATE((INDEX($A$7:$A$30,SMALL(IF($N$7:$N$30&lt;&gt;"",IF($K$7:$K$30&lt;&gt;"",ROW($K$7:$K$30)-MIN(ROW($K$7:$K$30))+1,""),""),ROW()-ROW(A$32)+1))),),"")</f>
        <v/>
      </c>
      <c r="Q37" s="0" t="str">
        <f aca="false">IFERROR(CONCATENATE((INDEX($T$7:$T$30,SMALL(IF($T$7:$T$30&lt;&gt;"",IF($Q$7:$Q$30&lt;&gt;"",ROW($Q$7:$Q$30)-MIN(ROW($Q$7:$Q$30))+1,""),""),ROW()-ROW(A$32)+1)))," "),"")</f>
        <v/>
      </c>
      <c r="R37" s="0" t="str">
        <f aca="false">IFERROR(CONCATENATE(TEXT(INDEX($Q$7:$Q$30,SMALL(IF($T$7:$T$30&lt;&gt;"",IF($Q$7:$Q$30&lt;&gt;"",ROW($Q$7:$Q$30)-MIN(ROW($Q$7:$Q$30))+1,""),""),ROW()-ROW(A$32)+1)),"##0")," "),"")</f>
        <v/>
      </c>
      <c r="S37" s="0" t="str">
        <f aca="false">IFERROR(CONCATENATE((INDEX($A$7:$A$30,SMALL(IF($T$7:$T$30&lt;&gt;"",IF($Q$7:$Q$30&lt;&gt;"",ROW($Q$7:$Q$30)-MIN(ROW($Q$7:$Q$30))+1,""),""),ROW()-ROW(A$32)+1))),),"")</f>
        <v/>
      </c>
      <c r="W37" s="0" t="str">
        <f aca="false">IFERROR(CONCATENATE((INDEX($Z$7:$Z$30,SMALL(IF($Z$7:$Z$30&lt;&gt;"",IF($W$7:$W$30&lt;&gt;"",ROW($W$7:$W$30)-MIN(ROW($W$7:$W$30))+1,""),""),ROW()-ROW(A$32)+1))),","),"")</f>
        <v/>
      </c>
      <c r="X37" s="0" t="str">
        <f aca="false">IFERROR(CONCATENATE(TEXT(INDEX($W$7:$W$30,SMALL(IF($Z$7:$Z$30&lt;&gt;"",IF($W$7:$W$30&lt;&gt;"",ROW($W$7:$W$30)-MIN(ROW($W$7:$W$30))+1,""),""),ROW()-ROW(A$32)+1)),"##0"),","),"")</f>
        <v/>
      </c>
      <c r="Y37" s="0" t="str">
        <f aca="false">IFERROR(CONCATENATE((INDEX($A$7:$A$30,SMALL(IF($Z$7:$Z$30&lt;&gt;"",IF($W$7:$W$30&lt;&gt;"",ROW($W$7:$W$30)-MIN(ROW($W$7:$W$30))+1,""),""),ROW()-ROW(A$32)+1))),),"")</f>
        <v/>
      </c>
      <c r="AC37" s="0" t="str">
        <f aca="false">IFERROR(CONCATENATE(TEXT(INDEX($AC$7:$AC$30,SMALL(IF($AF$7:$AF$30&lt;&gt;"",IF($AC$7:$AC$30&lt;&gt;"",ROW($AC$7:$AC$30)-MIN(ROW($AC$7:$AC$30))+1,""),""),ROW()-ROW(A$32)+1)),"##0"),),"")</f>
        <v/>
      </c>
      <c r="AD37" s="0" t="str">
        <f aca="false">IFERROR(CONCATENATE((INDEX($AF$7:$AF$30,SMALL(IF($AF$7:$AF$30&lt;&gt;"",IF($AC$7:$AC$30&lt;&gt;"",ROW($AC$7:$AC$30)-MIN(ROW($AC$7:$AC$30))+1,""),""),ROW()-ROW(A$32)+1))),),"")</f>
        <v/>
      </c>
      <c r="AE37" s="0" t="str">
        <f aca="false">IFERROR(CONCATENATE((INDEX($A$7:$A$30,SMALL(IF($AF$7:$AF$30&lt;&gt;"",IF($AC$7:$AC$30&lt;&gt;"",ROW($AC$7:$AC$30)-MIN(ROW($AC$7:$AC$30))+1,""),""),ROW()-ROW(A$32)+1))),),"")</f>
        <v/>
      </c>
      <c r="AI37" s="0" t="str">
        <f aca="false">IFERROR(CONCATENATE(TEXT(INDEX($AI$7:$AI$30,SMALL(IF($AL$7:$AL$30&lt;&gt;"",IF($AI$7:$AI$30&lt;&gt;"",ROW($AI$7:$AI$30)-MIN(ROW($AI$7:$AI$30))+1,""),""),ROW()-ROW(A$32)+1)),"##0"),),"")</f>
        <v/>
      </c>
      <c r="AJ37" s="0" t="str">
        <f aca="false">IFERROR(CONCATENATE((INDEX($AL$7:$AL$30,SMALL(IF($AL$7:$AL$30&lt;&gt;"",IF($AI$7:$AI$30&lt;&gt;"",ROW($AI$7:$AI$30)-MIN(ROW($AI$7:$AI$30))+1,""),""),ROW()-ROW(A$32)+1))),),"")</f>
        <v/>
      </c>
      <c r="AK37" s="0" t="str">
        <f aca="false">IFERROR(CONCATENATE((INDEX($A$7:$A$30,SMALL(IF($AL$7:$AL$30&lt;&gt;"",IF($AI$7:$AI$30&lt;&gt;"",ROW($AI$7:$AI$30)-MIN(ROW($AI$7:$AI$30))+1,""),""),ROW()-ROW(A$32)+1))),),"")</f>
        <v/>
      </c>
    </row>
    <row r="38" customFormat="false" ht="15" hidden="false" customHeight="false" outlineLevel="0" collapsed="false">
      <c r="K38" s="0" t="str">
        <f aca="false">IFERROR(CONCATENATE(TEXT(INDEX($K$7:$K$30,SMALL(IF($N$7:$N$30&lt;&gt;"",IF($K$7:$K$30&lt;&gt;"",ROW($K$7:$K$30)-MIN(ROW($K$7:$K$30))+1,""),""),ROW()-ROW(A$32)+1)),"##0"),","),"")</f>
        <v/>
      </c>
      <c r="L38" s="0" t="str">
        <f aca="false">IFERROR(CONCATENATE((INDEX($N$7:$N$30,SMALL(IF($N$7:$N$30&lt;&gt;"",IF($K$7:$K$30&lt;&gt;"",ROW($K$7:$K$30)-MIN(ROW($K$7:$K$30))+1,""),""),ROW()-ROW(A$32)+1))),","),"")</f>
        <v/>
      </c>
      <c r="M38" s="0" t="str">
        <f aca="false">IFERROR(CONCATENATE((INDEX($A$7:$A$30,SMALL(IF($N$7:$N$30&lt;&gt;"",IF($K$7:$K$30&lt;&gt;"",ROW($K$7:$K$30)-MIN(ROW($K$7:$K$30))+1,""),""),ROW()-ROW(A$32)+1))),),"")</f>
        <v/>
      </c>
      <c r="Q38" s="0" t="str">
        <f aca="false">IFERROR(CONCATENATE((INDEX($T$7:$T$30,SMALL(IF($T$7:$T$30&lt;&gt;"",IF($Q$7:$Q$30&lt;&gt;"",ROW($Q$7:$Q$30)-MIN(ROW($Q$7:$Q$30))+1,""),""),ROW()-ROW(A$32)+1)))," "),"")</f>
        <v/>
      </c>
      <c r="R38" s="0" t="str">
        <f aca="false">IFERROR(CONCATENATE(TEXT(INDEX($Q$7:$Q$30,SMALL(IF($T$7:$T$30&lt;&gt;"",IF($Q$7:$Q$30&lt;&gt;"",ROW($Q$7:$Q$30)-MIN(ROW($Q$7:$Q$30))+1,""),""),ROW()-ROW(A$32)+1)),"##0")," "),"")</f>
        <v/>
      </c>
      <c r="S38" s="0" t="str">
        <f aca="false">IFERROR(CONCATENATE((INDEX($A$7:$A$30,SMALL(IF($T$7:$T$30&lt;&gt;"",IF($Q$7:$Q$30&lt;&gt;"",ROW($Q$7:$Q$30)-MIN(ROW($Q$7:$Q$30))+1,""),""),ROW()-ROW(A$32)+1))),),"")</f>
        <v/>
      </c>
      <c r="W38" s="0" t="str">
        <f aca="false">IFERROR(CONCATENATE((INDEX($Z$7:$Z$30,SMALL(IF($Z$7:$Z$30&lt;&gt;"",IF($W$7:$W$30&lt;&gt;"",ROW($W$7:$W$30)-MIN(ROW($W$7:$W$30))+1,""),""),ROW()-ROW(A$32)+1))),","),"")</f>
        <v/>
      </c>
      <c r="X38" s="0" t="str">
        <f aca="false">IFERROR(CONCATENATE(TEXT(INDEX($W$7:$W$30,SMALL(IF($Z$7:$Z$30&lt;&gt;"",IF($W$7:$W$30&lt;&gt;"",ROW($W$7:$W$30)-MIN(ROW($W$7:$W$30))+1,""),""),ROW()-ROW(A$32)+1)),"##0"),","),"")</f>
        <v/>
      </c>
      <c r="Y38" s="0" t="str">
        <f aca="false">IFERROR(CONCATENATE((INDEX($A$7:$A$30,SMALL(IF($Z$7:$Z$30&lt;&gt;"",IF($W$7:$W$30&lt;&gt;"",ROW($W$7:$W$30)-MIN(ROW($W$7:$W$30))+1,""),""),ROW()-ROW(A$32)+1))),),"")</f>
        <v/>
      </c>
      <c r="AC38" s="0" t="str">
        <f aca="false">IFERROR(CONCATENATE(TEXT(INDEX($AC$7:$AC$30,SMALL(IF($AF$7:$AF$30&lt;&gt;"",IF($AC$7:$AC$30&lt;&gt;"",ROW($AC$7:$AC$30)-MIN(ROW($AC$7:$AC$30))+1,""),""),ROW()-ROW(A$32)+1)),"##0"),),"")</f>
        <v/>
      </c>
      <c r="AD38" s="0" t="str">
        <f aca="false">IFERROR(CONCATENATE((INDEX($AF$7:$AF$30,SMALL(IF($AF$7:$AF$30&lt;&gt;"",IF($AC$7:$AC$30&lt;&gt;"",ROW($AC$7:$AC$30)-MIN(ROW($AC$7:$AC$30))+1,""),""),ROW()-ROW(A$32)+1))),),"")</f>
        <v/>
      </c>
      <c r="AE38" s="0" t="str">
        <f aca="false">IFERROR(CONCATENATE((INDEX($A$7:$A$30,SMALL(IF($AF$7:$AF$30&lt;&gt;"",IF($AC$7:$AC$30&lt;&gt;"",ROW($AC$7:$AC$30)-MIN(ROW($AC$7:$AC$30))+1,""),""),ROW()-ROW(A$32)+1))),),"")</f>
        <v/>
      </c>
      <c r="AI38" s="0" t="str">
        <f aca="false">IFERROR(CONCATENATE(TEXT(INDEX($AI$7:$AI$30,SMALL(IF($AL$7:$AL$30&lt;&gt;"",IF($AI$7:$AI$30&lt;&gt;"",ROW($AI$7:$AI$30)-MIN(ROW($AI$7:$AI$30))+1,""),""),ROW()-ROW(A$32)+1)),"##0"),),"")</f>
        <v/>
      </c>
      <c r="AJ38" s="0" t="str">
        <f aca="false">IFERROR(CONCATENATE((INDEX($AL$7:$AL$30,SMALL(IF($AL$7:$AL$30&lt;&gt;"",IF($AI$7:$AI$30&lt;&gt;"",ROW($AI$7:$AI$30)-MIN(ROW($AI$7:$AI$30))+1,""),""),ROW()-ROW(A$32)+1))),),"")</f>
        <v/>
      </c>
      <c r="AK38" s="0" t="str">
        <f aca="false">IFERROR(CONCATENATE((INDEX($A$7:$A$30,SMALL(IF($AL$7:$AL$30&lt;&gt;"",IF($AI$7:$AI$30&lt;&gt;"",ROW($AI$7:$AI$30)-MIN(ROW($AI$7:$AI$30))+1,""),""),ROW()-ROW(A$32)+1))),),"")</f>
        <v/>
      </c>
    </row>
    <row r="39" customFormat="false" ht="15" hidden="false" customHeight="false" outlineLevel="0" collapsed="false">
      <c r="K39" s="0" t="str">
        <f aca="false">IFERROR(CONCATENATE(TEXT(INDEX($K$7:$K$30,SMALL(IF($N$7:$N$30&lt;&gt;"",IF($K$7:$K$30&lt;&gt;"",ROW($K$7:$K$30)-MIN(ROW($K$7:$K$30))+1,""),""),ROW()-ROW(A$32)+1)),"##0"),","),"")</f>
        <v/>
      </c>
      <c r="L39" s="0" t="str">
        <f aca="false">IFERROR(CONCATENATE((INDEX($N$7:$N$30,SMALL(IF($N$7:$N$30&lt;&gt;"",IF($K$7:$K$30&lt;&gt;"",ROW($K$7:$K$30)-MIN(ROW($K$7:$K$30))+1,""),""),ROW()-ROW(A$32)+1))),","),"")</f>
        <v/>
      </c>
      <c r="M39" s="0" t="str">
        <f aca="false">IFERROR(CONCATENATE((INDEX($A$7:$A$30,SMALL(IF($N$7:$N$30&lt;&gt;"",IF($K$7:$K$30&lt;&gt;"",ROW($K$7:$K$30)-MIN(ROW($K$7:$K$30))+1,""),""),ROW()-ROW(A$32)+1))),),"")</f>
        <v/>
      </c>
      <c r="Q39" s="0" t="str">
        <f aca="false">IFERROR(CONCATENATE((INDEX($T$7:$T$30,SMALL(IF($T$7:$T$30&lt;&gt;"",IF($Q$7:$Q$30&lt;&gt;"",ROW($Q$7:$Q$30)-MIN(ROW($Q$7:$Q$30))+1,""),""),ROW()-ROW(A$32)+1)))," "),"")</f>
        <v/>
      </c>
      <c r="R39" s="0" t="str">
        <f aca="false">IFERROR(CONCATENATE(TEXT(INDEX($Q$7:$Q$30,SMALL(IF($T$7:$T$30&lt;&gt;"",IF($Q$7:$Q$30&lt;&gt;"",ROW($Q$7:$Q$30)-MIN(ROW($Q$7:$Q$30))+1,""),""),ROW()-ROW(A$32)+1)),"##0")," "),"")</f>
        <v/>
      </c>
      <c r="S39" s="0" t="str">
        <f aca="false">IFERROR(CONCATENATE((INDEX($A$7:$A$30,SMALL(IF($T$7:$T$30&lt;&gt;"",IF($Q$7:$Q$30&lt;&gt;"",ROW($Q$7:$Q$30)-MIN(ROW($Q$7:$Q$30))+1,""),""),ROW()-ROW(A$32)+1))),),"")</f>
        <v/>
      </c>
      <c r="W39" s="0" t="str">
        <f aca="false">IFERROR(CONCATENATE((INDEX($Z$7:$Z$30,SMALL(IF($Z$7:$Z$30&lt;&gt;"",IF($W$7:$W$30&lt;&gt;"",ROW($W$7:$W$30)-MIN(ROW($W$7:$W$30))+1,""),""),ROW()-ROW(A$32)+1))),","),"")</f>
        <v/>
      </c>
      <c r="X39" s="0" t="str">
        <f aca="false">IFERROR(CONCATENATE(TEXT(INDEX($W$7:$W$30,SMALL(IF($Z$7:$Z$30&lt;&gt;"",IF($W$7:$W$30&lt;&gt;"",ROW($W$7:$W$30)-MIN(ROW($W$7:$W$30))+1,""),""),ROW()-ROW(A$32)+1)),"##0"),","),"")</f>
        <v/>
      </c>
      <c r="Y39" s="0" t="str">
        <f aca="false">IFERROR(CONCATENATE((INDEX($A$7:$A$30,SMALL(IF($Z$7:$Z$30&lt;&gt;"",IF($W$7:$W$30&lt;&gt;"",ROW($W$7:$W$30)-MIN(ROW($W$7:$W$30))+1,""),""),ROW()-ROW(A$32)+1))),),"")</f>
        <v/>
      </c>
      <c r="AC39" s="0" t="str">
        <f aca="false">IFERROR(CONCATENATE(TEXT(INDEX($AC$7:$AC$30,SMALL(IF($AF$7:$AF$30&lt;&gt;"",IF($AC$7:$AC$30&lt;&gt;"",ROW($AC$7:$AC$30)-MIN(ROW($AC$7:$AC$30))+1,""),""),ROW()-ROW(A$32)+1)),"##0"),),"")</f>
        <v/>
      </c>
      <c r="AD39" s="0" t="str">
        <f aca="false">IFERROR(CONCATENATE((INDEX($AF$7:$AF$30,SMALL(IF($AF$7:$AF$30&lt;&gt;"",IF($AC$7:$AC$30&lt;&gt;"",ROW($AC$7:$AC$30)-MIN(ROW($AC$7:$AC$30))+1,""),""),ROW()-ROW(A$32)+1))),),"")</f>
        <v/>
      </c>
      <c r="AE39" s="0" t="str">
        <f aca="false">IFERROR(CONCATENATE((INDEX($A$7:$A$30,SMALL(IF($AF$7:$AF$30&lt;&gt;"",IF($AC$7:$AC$30&lt;&gt;"",ROW($AC$7:$AC$30)-MIN(ROW($AC$7:$AC$30))+1,""),""),ROW()-ROW(A$32)+1))),),"")</f>
        <v/>
      </c>
      <c r="AI39" s="0" t="str">
        <f aca="false">IFERROR(CONCATENATE(TEXT(INDEX($AI$7:$AI$30,SMALL(IF($AL$7:$AL$30&lt;&gt;"",IF($AI$7:$AI$30&lt;&gt;"",ROW($AI$7:$AI$30)-MIN(ROW($AI$7:$AI$30))+1,""),""),ROW()-ROW(A$32)+1)),"##0"),),"")</f>
        <v/>
      </c>
      <c r="AJ39" s="0" t="str">
        <f aca="false">IFERROR(CONCATENATE((INDEX($AL$7:$AL$30,SMALL(IF($AL$7:$AL$30&lt;&gt;"",IF($AI$7:$AI$30&lt;&gt;"",ROW($AI$7:$AI$30)-MIN(ROW($AI$7:$AI$30))+1,""),""),ROW()-ROW(A$32)+1))),),"")</f>
        <v/>
      </c>
      <c r="AK39" s="0" t="str">
        <f aca="false">IFERROR(CONCATENATE((INDEX($A$7:$A$30,SMALL(IF($AL$7:$AL$30&lt;&gt;"",IF($AI$7:$AI$30&lt;&gt;"",ROW($AI$7:$AI$30)-MIN(ROW($AI$7:$AI$30))+1,""),""),ROW()-ROW(A$32)+1))),),"")</f>
        <v/>
      </c>
    </row>
    <row r="40" customFormat="false" ht="15" hidden="false" customHeight="false" outlineLevel="0" collapsed="false">
      <c r="K40" s="0" t="str">
        <f aca="false">IFERROR(CONCATENATE(TEXT(INDEX($K$7:$K$30,SMALL(IF($N$7:$N$30&lt;&gt;"",IF($K$7:$K$30&lt;&gt;"",ROW($K$7:$K$30)-MIN(ROW($K$7:$K$30))+1,""),""),ROW()-ROW(A$32)+1)),"##0"),","),"")</f>
        <v/>
      </c>
      <c r="L40" s="0" t="str">
        <f aca="false">IFERROR(CONCATENATE((INDEX($N$7:$N$30,SMALL(IF($N$7:$N$30&lt;&gt;"",IF($K$7:$K$30&lt;&gt;"",ROW($K$7:$K$30)-MIN(ROW($K$7:$K$30))+1,""),""),ROW()-ROW(A$32)+1))),","),"")</f>
        <v/>
      </c>
      <c r="M40" s="0" t="str">
        <f aca="false">IFERROR(CONCATENATE((INDEX($A$7:$A$30,SMALL(IF($N$7:$N$30&lt;&gt;"",IF($K$7:$K$30&lt;&gt;"",ROW($K$7:$K$30)-MIN(ROW($K$7:$K$30))+1,""),""),ROW()-ROW(A$32)+1))),),"")</f>
        <v/>
      </c>
      <c r="Q40" s="0" t="str">
        <f aca="false">IFERROR(CONCATENATE((INDEX($T$7:$T$30,SMALL(IF($T$7:$T$30&lt;&gt;"",IF($Q$7:$Q$30&lt;&gt;"",ROW($Q$7:$Q$30)-MIN(ROW($Q$7:$Q$30))+1,""),""),ROW()-ROW(A$32)+1)))," "),"")</f>
        <v/>
      </c>
      <c r="R40" s="0" t="str">
        <f aca="false">IFERROR(CONCATENATE(TEXT(INDEX($Q$7:$Q$30,SMALL(IF($T$7:$T$30&lt;&gt;"",IF($Q$7:$Q$30&lt;&gt;"",ROW($Q$7:$Q$30)-MIN(ROW($Q$7:$Q$30))+1,""),""),ROW()-ROW(A$32)+1)),"##0")," "),"")</f>
        <v/>
      </c>
      <c r="S40" s="0" t="str">
        <f aca="false">IFERROR(CONCATENATE((INDEX($A$7:$A$30,SMALL(IF($T$7:$T$30&lt;&gt;"",IF($Q$7:$Q$30&lt;&gt;"",ROW($Q$7:$Q$30)-MIN(ROW($Q$7:$Q$30))+1,""),""),ROW()-ROW(A$32)+1))),),"")</f>
        <v/>
      </c>
      <c r="W40" s="0" t="str">
        <f aca="false">IFERROR(CONCATENATE((INDEX($Z$7:$Z$30,SMALL(IF($Z$7:$Z$30&lt;&gt;"",IF($W$7:$W$30&lt;&gt;"",ROW($W$7:$W$30)-MIN(ROW($W$7:$W$30))+1,""),""),ROW()-ROW(A$32)+1))),","),"")</f>
        <v/>
      </c>
      <c r="X40" s="0" t="str">
        <f aca="false">IFERROR(CONCATENATE(TEXT(INDEX($W$7:$W$30,SMALL(IF($Z$7:$Z$30&lt;&gt;"",IF($W$7:$W$30&lt;&gt;"",ROW($W$7:$W$30)-MIN(ROW($W$7:$W$30))+1,""),""),ROW()-ROW(A$32)+1)),"##0"),","),"")</f>
        <v/>
      </c>
      <c r="Y40" s="0" t="str">
        <f aca="false">IFERROR(CONCATENATE((INDEX($A$7:$A$30,SMALL(IF($Z$7:$Z$30&lt;&gt;"",IF($W$7:$W$30&lt;&gt;"",ROW($W$7:$W$30)-MIN(ROW($W$7:$W$30))+1,""),""),ROW()-ROW(A$32)+1))),),"")</f>
        <v/>
      </c>
      <c r="AC40" s="0" t="str">
        <f aca="false">IFERROR(CONCATENATE(TEXT(INDEX($AC$7:$AC$30,SMALL(IF($AF$7:$AF$30&lt;&gt;"",IF($AC$7:$AC$30&lt;&gt;"",ROW($AC$7:$AC$30)-MIN(ROW($AC$7:$AC$30))+1,""),""),ROW()-ROW(A$32)+1)),"##0"),),"")</f>
        <v/>
      </c>
      <c r="AD40" s="0" t="str">
        <f aca="false">IFERROR(CONCATENATE((INDEX($AF$7:$AF$30,SMALL(IF($AF$7:$AF$30&lt;&gt;"",IF($AC$7:$AC$30&lt;&gt;"",ROW($AC$7:$AC$30)-MIN(ROW($AC$7:$AC$30))+1,""),""),ROW()-ROW(A$32)+1))),),"")</f>
        <v/>
      </c>
      <c r="AE40" s="0" t="str">
        <f aca="false">IFERROR(CONCATENATE((INDEX($A$7:$A$30,SMALL(IF($AF$7:$AF$30&lt;&gt;"",IF($AC$7:$AC$30&lt;&gt;"",ROW($AC$7:$AC$30)-MIN(ROW($AC$7:$AC$30))+1,""),""),ROW()-ROW(A$32)+1))),),"")</f>
        <v/>
      </c>
      <c r="AI40" s="0" t="str">
        <f aca="false">IFERROR(CONCATENATE(TEXT(INDEX($AI$7:$AI$30,SMALL(IF($AL$7:$AL$30&lt;&gt;"",IF($AI$7:$AI$30&lt;&gt;"",ROW($AI$7:$AI$30)-MIN(ROW($AI$7:$AI$30))+1,""),""),ROW()-ROW(A$32)+1)),"##0"),),"")</f>
        <v/>
      </c>
      <c r="AJ40" s="0" t="str">
        <f aca="false">IFERROR(CONCATENATE((INDEX($AL$7:$AL$30,SMALL(IF($AL$7:$AL$30&lt;&gt;"",IF($AI$7:$AI$30&lt;&gt;"",ROW($AI$7:$AI$30)-MIN(ROW($AI$7:$AI$30))+1,""),""),ROW()-ROW(A$32)+1))),),"")</f>
        <v/>
      </c>
      <c r="AK40" s="0" t="str">
        <f aca="false">IFERROR(CONCATENATE((INDEX($A$7:$A$30,SMALL(IF($AL$7:$AL$30&lt;&gt;"",IF($AI$7:$AI$30&lt;&gt;"",ROW($AI$7:$AI$30)-MIN(ROW($AI$7:$AI$30))+1,""),""),ROW()-ROW(A$32)+1))),),"")</f>
        <v/>
      </c>
    </row>
    <row r="41" customFormat="false" ht="15" hidden="false" customHeight="false" outlineLevel="0" collapsed="false">
      <c r="K41" s="0" t="str">
        <f aca="false">IFERROR(CONCATENATE(TEXT(INDEX($K$7:$K$30,SMALL(IF($N$7:$N$30&lt;&gt;"",IF($K$7:$K$30&lt;&gt;"",ROW($K$7:$K$30)-MIN(ROW($K$7:$K$30))+1,""),""),ROW()-ROW(A$32)+1)),"##0"),","),"")</f>
        <v/>
      </c>
      <c r="L41" s="0" t="str">
        <f aca="false">IFERROR(CONCATENATE((INDEX($N$7:$N$30,SMALL(IF($N$7:$N$30&lt;&gt;"",IF($K$7:$K$30&lt;&gt;"",ROW($K$7:$K$30)-MIN(ROW($K$7:$K$30))+1,""),""),ROW()-ROW(A$32)+1))),","),"")</f>
        <v/>
      </c>
      <c r="M41" s="0" t="str">
        <f aca="false">IFERROR(CONCATENATE((INDEX($A$7:$A$30,SMALL(IF($N$7:$N$30&lt;&gt;"",IF($K$7:$K$30&lt;&gt;"",ROW($K$7:$K$30)-MIN(ROW($K$7:$K$30))+1,""),""),ROW()-ROW(A$32)+1))),),"")</f>
        <v/>
      </c>
      <c r="Q41" s="0" t="str">
        <f aca="false">IFERROR(CONCATENATE((INDEX($T$7:$T$30,SMALL(IF($T$7:$T$30&lt;&gt;"",IF($Q$7:$Q$30&lt;&gt;"",ROW($Q$7:$Q$30)-MIN(ROW($Q$7:$Q$30))+1,""),""),ROW()-ROW(A$32)+1)))," "),"")</f>
        <v/>
      </c>
      <c r="R41" s="0" t="str">
        <f aca="false">IFERROR(CONCATENATE(TEXT(INDEX($Q$7:$Q$30,SMALL(IF($T$7:$T$30&lt;&gt;"",IF($Q$7:$Q$30&lt;&gt;"",ROW($Q$7:$Q$30)-MIN(ROW($Q$7:$Q$30))+1,""),""),ROW()-ROW(A$32)+1)),"##0")," "),"")</f>
        <v/>
      </c>
      <c r="S41" s="0" t="str">
        <f aca="false">IFERROR(CONCATENATE((INDEX($A$7:$A$30,SMALL(IF($T$7:$T$30&lt;&gt;"",IF($Q$7:$Q$30&lt;&gt;"",ROW($Q$7:$Q$30)-MIN(ROW($Q$7:$Q$30))+1,""),""),ROW()-ROW(A$32)+1))),),"")</f>
        <v/>
      </c>
      <c r="W41" s="0" t="str">
        <f aca="false">IFERROR(CONCATENATE((INDEX($Z$7:$Z$30,SMALL(IF($Z$7:$Z$30&lt;&gt;"",IF($W$7:$W$30&lt;&gt;"",ROW($W$7:$W$30)-MIN(ROW($W$7:$W$30))+1,""),""),ROW()-ROW(A$32)+1))),","),"")</f>
        <v/>
      </c>
      <c r="X41" s="0" t="str">
        <f aca="false">IFERROR(CONCATENATE(TEXT(INDEX($W$7:$W$30,SMALL(IF($Z$7:$Z$30&lt;&gt;"",IF($W$7:$W$30&lt;&gt;"",ROW($W$7:$W$30)-MIN(ROW($W$7:$W$30))+1,""),""),ROW()-ROW(A$32)+1)),"##0"),","),"")</f>
        <v/>
      </c>
      <c r="Y41" s="0" t="str">
        <f aca="false">IFERROR(CONCATENATE((INDEX($A$7:$A$30,SMALL(IF($Z$7:$Z$30&lt;&gt;"",IF($W$7:$W$30&lt;&gt;"",ROW($W$7:$W$30)-MIN(ROW($W$7:$W$30))+1,""),""),ROW()-ROW(A$32)+1))),),"")</f>
        <v/>
      </c>
      <c r="AC41" s="0" t="str">
        <f aca="false">IFERROR(CONCATENATE(TEXT(INDEX($AC$7:$AC$30,SMALL(IF($AF$7:$AF$30&lt;&gt;"",IF($AC$7:$AC$30&lt;&gt;"",ROW($AC$7:$AC$30)-MIN(ROW($AC$7:$AC$30))+1,""),""),ROW()-ROW(A$32)+1)),"##0"),),"")</f>
        <v/>
      </c>
      <c r="AD41" s="0" t="str">
        <f aca="false">IFERROR(CONCATENATE((INDEX($AF$7:$AF$30,SMALL(IF($AF$7:$AF$30&lt;&gt;"",IF($AC$7:$AC$30&lt;&gt;"",ROW($AC$7:$AC$30)-MIN(ROW($AC$7:$AC$30))+1,""),""),ROW()-ROW(A$32)+1))),),"")</f>
        <v/>
      </c>
      <c r="AE41" s="0" t="str">
        <f aca="false">IFERROR(CONCATENATE((INDEX($A$7:$A$30,SMALL(IF($AF$7:$AF$30&lt;&gt;"",IF($AC$7:$AC$30&lt;&gt;"",ROW($AC$7:$AC$30)-MIN(ROW($AC$7:$AC$30))+1,""),""),ROW()-ROW(A$32)+1))),),"")</f>
        <v/>
      </c>
      <c r="AI41" s="0" t="str">
        <f aca="false">IFERROR(CONCATENATE(TEXT(INDEX($AI$7:$AI$30,SMALL(IF($AL$7:$AL$30&lt;&gt;"",IF($AI$7:$AI$30&lt;&gt;"",ROW($AI$7:$AI$30)-MIN(ROW($AI$7:$AI$30))+1,""),""),ROW()-ROW(A$32)+1)),"##0"),),"")</f>
        <v/>
      </c>
      <c r="AJ41" s="0" t="str">
        <f aca="false">IFERROR(CONCATENATE((INDEX($AL$7:$AL$30,SMALL(IF($AL$7:$AL$30&lt;&gt;"",IF($AI$7:$AI$30&lt;&gt;"",ROW($AI$7:$AI$30)-MIN(ROW($AI$7:$AI$30))+1,""),""),ROW()-ROW(A$32)+1))),),"")</f>
        <v/>
      </c>
      <c r="AK41" s="0" t="str">
        <f aca="false">IFERROR(CONCATENATE((INDEX($A$7:$A$30,SMALL(IF($AL$7:$AL$30&lt;&gt;"",IF($AI$7:$AI$30&lt;&gt;"",ROW($AI$7:$AI$30)-MIN(ROW($AI$7:$AI$30))+1,""),""),ROW()-ROW(A$32)+1))),),"")</f>
        <v/>
      </c>
    </row>
    <row r="42" customFormat="false" ht="15" hidden="false" customHeight="false" outlineLevel="0" collapsed="false">
      <c r="K42" s="0" t="str">
        <f aca="false">IFERROR(CONCATENATE(TEXT(INDEX($K$7:$K$30,SMALL(IF($N$7:$N$30&lt;&gt;"",IF($K$7:$K$30&lt;&gt;"",ROW($K$7:$K$30)-MIN(ROW($K$7:$K$30))+1,""),""),ROW()-ROW(A$32)+1)),"##0"),","),"")</f>
        <v/>
      </c>
      <c r="L42" s="0" t="str">
        <f aca="false">IFERROR(CONCATENATE((INDEX($N$7:$N$30,SMALL(IF($N$7:$N$30&lt;&gt;"",IF($K$7:$K$30&lt;&gt;"",ROW($K$7:$K$30)-MIN(ROW($K$7:$K$30))+1,""),""),ROW()-ROW(A$32)+1))),","),"")</f>
        <v/>
      </c>
      <c r="M42" s="0" t="str">
        <f aca="false">IFERROR(CONCATENATE((INDEX($A$7:$A$30,SMALL(IF($N$7:$N$30&lt;&gt;"",IF($K$7:$K$30&lt;&gt;"",ROW($K$7:$K$30)-MIN(ROW($K$7:$K$30))+1,""),""),ROW()-ROW(A$32)+1))),),"")</f>
        <v/>
      </c>
      <c r="Q42" s="0" t="str">
        <f aca="false">IFERROR(CONCATENATE((INDEX($T$7:$T$30,SMALL(IF($T$7:$T$30&lt;&gt;"",IF($Q$7:$Q$30&lt;&gt;"",ROW($Q$7:$Q$30)-MIN(ROW($Q$7:$Q$30))+1,""),""),ROW()-ROW(A$32)+1)))," "),"")</f>
        <v/>
      </c>
      <c r="R42" s="0" t="str">
        <f aca="false">IFERROR(CONCATENATE(TEXT(INDEX($Q$7:$Q$30,SMALL(IF($T$7:$T$30&lt;&gt;"",IF($Q$7:$Q$30&lt;&gt;"",ROW($Q$7:$Q$30)-MIN(ROW($Q$7:$Q$30))+1,""),""),ROW()-ROW(A$32)+1)),"##0")," "),"")</f>
        <v/>
      </c>
      <c r="S42" s="0" t="str">
        <f aca="false">IFERROR(CONCATENATE((INDEX($A$7:$A$30,SMALL(IF($T$7:$T$30&lt;&gt;"",IF($Q$7:$Q$30&lt;&gt;"",ROW($Q$7:$Q$30)-MIN(ROW($Q$7:$Q$30))+1,""),""),ROW()-ROW(A$32)+1))),),"")</f>
        <v/>
      </c>
      <c r="W42" s="0" t="str">
        <f aca="false">IFERROR(CONCATENATE((INDEX($Z$7:$Z$30,SMALL(IF($Z$7:$Z$30&lt;&gt;"",IF($W$7:$W$30&lt;&gt;"",ROW($W$7:$W$30)-MIN(ROW($W$7:$W$30))+1,""),""),ROW()-ROW(A$32)+1))),","),"")</f>
        <v/>
      </c>
      <c r="X42" s="0" t="str">
        <f aca="false">IFERROR(CONCATENATE(TEXT(INDEX($W$7:$W$30,SMALL(IF($Z$7:$Z$30&lt;&gt;"",IF($W$7:$W$30&lt;&gt;"",ROW($W$7:$W$30)-MIN(ROW($W$7:$W$30))+1,""),""),ROW()-ROW(A$32)+1)),"##0"),","),"")</f>
        <v/>
      </c>
      <c r="Y42" s="0" t="str">
        <f aca="false">IFERROR(CONCATENATE((INDEX($A$7:$A$30,SMALL(IF($Z$7:$Z$30&lt;&gt;"",IF($W$7:$W$30&lt;&gt;"",ROW($W$7:$W$30)-MIN(ROW($W$7:$W$30))+1,""),""),ROW()-ROW(A$32)+1))),),"")</f>
        <v/>
      </c>
      <c r="AC42" s="0" t="str">
        <f aca="false">IFERROR(CONCATENATE(TEXT(INDEX($AC$7:$AC$30,SMALL(IF($AF$7:$AF$30&lt;&gt;"",IF($AC$7:$AC$30&lt;&gt;"",ROW($AC$7:$AC$30)-MIN(ROW($AC$7:$AC$30))+1,""),""),ROW()-ROW(A$32)+1)),"##0"),),"")</f>
        <v/>
      </c>
      <c r="AD42" s="0" t="str">
        <f aca="false">IFERROR(CONCATENATE((INDEX($AF$7:$AF$30,SMALL(IF($AF$7:$AF$30&lt;&gt;"",IF($AC$7:$AC$30&lt;&gt;"",ROW($AC$7:$AC$30)-MIN(ROW($AC$7:$AC$30))+1,""),""),ROW()-ROW(A$32)+1))),),"")</f>
        <v/>
      </c>
      <c r="AE42" s="0" t="str">
        <f aca="false">IFERROR(CONCATENATE((INDEX($A$7:$A$30,SMALL(IF($AF$7:$AF$30&lt;&gt;"",IF($AC$7:$AC$30&lt;&gt;"",ROW($AC$7:$AC$30)-MIN(ROW($AC$7:$AC$30))+1,""),""),ROW()-ROW(A$32)+1))),),"")</f>
        <v/>
      </c>
      <c r="AI42" s="0" t="str">
        <f aca="false">IFERROR(CONCATENATE(TEXT(INDEX($AI$7:$AI$30,SMALL(IF($AL$7:$AL$30&lt;&gt;"",IF($AI$7:$AI$30&lt;&gt;"",ROW($AI$7:$AI$30)-MIN(ROW($AI$7:$AI$30))+1,""),""),ROW()-ROW(A$32)+1)),"##0"),),"")</f>
        <v/>
      </c>
      <c r="AJ42" s="0" t="str">
        <f aca="false">IFERROR(CONCATENATE((INDEX($AL$7:$AL$30,SMALL(IF($AL$7:$AL$30&lt;&gt;"",IF($AI$7:$AI$30&lt;&gt;"",ROW($AI$7:$AI$30)-MIN(ROW($AI$7:$AI$30))+1,""),""),ROW()-ROW(A$32)+1))),),"")</f>
        <v/>
      </c>
      <c r="AK42" s="0" t="str">
        <f aca="false">IFERROR(CONCATENATE((INDEX($A$7:$A$30,SMALL(IF($AL$7:$AL$30&lt;&gt;"",IF($AI$7:$AI$30&lt;&gt;"",ROW($AI$7:$AI$30)-MIN(ROW($AI$7:$AI$30))+1,""),""),ROW()-ROW(A$32)+1))),),"")</f>
        <v/>
      </c>
    </row>
    <row r="43" customFormat="false" ht="15" hidden="false" customHeight="false" outlineLevel="0" collapsed="false">
      <c r="K43" s="0" t="str">
        <f aca="false">IFERROR(CONCATENATE(TEXT(INDEX($K$7:$K$30,SMALL(IF($N$7:$N$30&lt;&gt;"",IF($K$7:$K$30&lt;&gt;"",ROW($K$7:$K$30)-MIN(ROW($K$7:$K$30))+1,""),""),ROW()-ROW(A$32)+1)),"##0"),","),"")</f>
        <v/>
      </c>
      <c r="L43" s="0" t="str">
        <f aca="false">IFERROR(CONCATENATE((INDEX($N$7:$N$30,SMALL(IF($N$7:$N$30&lt;&gt;"",IF($K$7:$K$30&lt;&gt;"",ROW($K$7:$K$30)-MIN(ROW($K$7:$K$30))+1,""),""),ROW()-ROW(A$32)+1))),","),"")</f>
        <v/>
      </c>
      <c r="M43" s="0" t="str">
        <f aca="false">IFERROR(CONCATENATE((INDEX($A$7:$A$30,SMALL(IF($N$7:$N$30&lt;&gt;"",IF($K$7:$K$30&lt;&gt;"",ROW($K$7:$K$30)-MIN(ROW($K$7:$K$30))+1,""),""),ROW()-ROW(A$32)+1))),),"")</f>
        <v/>
      </c>
      <c r="Q43" s="0" t="str">
        <f aca="false">IFERROR(CONCATENATE((INDEX($T$7:$T$30,SMALL(IF($T$7:$T$30&lt;&gt;"",IF($Q$7:$Q$30&lt;&gt;"",ROW($Q$7:$Q$30)-MIN(ROW($Q$7:$Q$30))+1,""),""),ROW()-ROW(A$32)+1)))," "),"")</f>
        <v/>
      </c>
      <c r="R43" s="0" t="str">
        <f aca="false">IFERROR(CONCATENATE(TEXT(INDEX($Q$7:$Q$30,SMALL(IF($T$7:$T$30&lt;&gt;"",IF($Q$7:$Q$30&lt;&gt;"",ROW($Q$7:$Q$30)-MIN(ROW($Q$7:$Q$30))+1,""),""),ROW()-ROW(A$32)+1)),"##0")," "),"")</f>
        <v/>
      </c>
      <c r="S43" s="0" t="str">
        <f aca="false">IFERROR(CONCATENATE((INDEX($A$7:$A$30,SMALL(IF($T$7:$T$30&lt;&gt;"",IF($Q$7:$Q$30&lt;&gt;"",ROW($Q$7:$Q$30)-MIN(ROW($Q$7:$Q$30))+1,""),""),ROW()-ROW(A$32)+1))),),"")</f>
        <v/>
      </c>
      <c r="W43" s="0" t="str">
        <f aca="false">IFERROR(CONCATENATE((INDEX($Z$7:$Z$30,SMALL(IF($Z$7:$Z$30&lt;&gt;"",IF($W$7:$W$30&lt;&gt;"",ROW($W$7:$W$30)-MIN(ROW($W$7:$W$30))+1,""),""),ROW()-ROW(A$32)+1))),","),"")</f>
        <v/>
      </c>
      <c r="X43" s="0" t="str">
        <f aca="false">IFERROR(CONCATENATE(TEXT(INDEX($W$7:$W$30,SMALL(IF($Z$7:$Z$30&lt;&gt;"",IF($W$7:$W$30&lt;&gt;"",ROW($W$7:$W$30)-MIN(ROW($W$7:$W$30))+1,""),""),ROW()-ROW(A$32)+1)),"##0"),","),"")</f>
        <v/>
      </c>
      <c r="Y43" s="0" t="str">
        <f aca="false">IFERROR(CONCATENATE((INDEX($A$7:$A$30,SMALL(IF($Z$7:$Z$30&lt;&gt;"",IF($W$7:$W$30&lt;&gt;"",ROW($W$7:$W$30)-MIN(ROW($W$7:$W$30))+1,""),""),ROW()-ROW(A$32)+1))),),"")</f>
        <v/>
      </c>
      <c r="AC43" s="0" t="str">
        <f aca="false">IFERROR(CONCATENATE(TEXT(INDEX($AC$7:$AC$30,SMALL(IF($AF$7:$AF$30&lt;&gt;"",IF($AC$7:$AC$30&lt;&gt;"",ROW($AC$7:$AC$30)-MIN(ROW($AC$7:$AC$30))+1,""),""),ROW()-ROW(A$32)+1)),"##0"),),"")</f>
        <v/>
      </c>
      <c r="AD43" s="0" t="str">
        <f aca="false">IFERROR(CONCATENATE((INDEX($AF$7:$AF$30,SMALL(IF($AF$7:$AF$30&lt;&gt;"",IF($AC$7:$AC$30&lt;&gt;"",ROW($AC$7:$AC$30)-MIN(ROW($AC$7:$AC$30))+1,""),""),ROW()-ROW(A$32)+1))),),"")</f>
        <v/>
      </c>
      <c r="AE43" s="0" t="str">
        <f aca="false">IFERROR(CONCATENATE((INDEX($A$7:$A$30,SMALL(IF($AF$7:$AF$30&lt;&gt;"",IF($AC$7:$AC$30&lt;&gt;"",ROW($AC$7:$AC$30)-MIN(ROW($AC$7:$AC$30))+1,""),""),ROW()-ROW(A$32)+1))),),"")</f>
        <v/>
      </c>
      <c r="AI43" s="0" t="str">
        <f aca="false">IFERROR(CONCATENATE(TEXT(INDEX($AI$7:$AI$30,SMALL(IF($AL$7:$AL$30&lt;&gt;"",IF($AI$7:$AI$30&lt;&gt;"",ROW($AI$7:$AI$30)-MIN(ROW($AI$7:$AI$30))+1,""),""),ROW()-ROW(A$32)+1)),"##0"),),"")</f>
        <v/>
      </c>
      <c r="AJ43" s="0" t="str">
        <f aca="false">IFERROR(CONCATENATE((INDEX($AL$7:$AL$30,SMALL(IF($AL$7:$AL$30&lt;&gt;"",IF($AI$7:$AI$30&lt;&gt;"",ROW($AI$7:$AI$30)-MIN(ROW($AI$7:$AI$30))+1,""),""),ROW()-ROW(A$32)+1))),),"")</f>
        <v/>
      </c>
      <c r="AK43" s="0" t="str">
        <f aca="false">IFERROR(CONCATENATE((INDEX($A$7:$A$30,SMALL(IF($AL$7:$AL$30&lt;&gt;"",IF($AI$7:$AI$30&lt;&gt;"",ROW($AI$7:$AI$30)-MIN(ROW($AI$7:$AI$30))+1,""),""),ROW()-ROW(A$32)+1))),),"")</f>
        <v/>
      </c>
    </row>
    <row r="44" customFormat="false" ht="15" hidden="false" customHeight="false" outlineLevel="0" collapsed="false">
      <c r="K44" s="0" t="str">
        <f aca="false">IFERROR(CONCATENATE(TEXT(INDEX($K$7:$K$30,SMALL(IF($N$7:$N$30&lt;&gt;"",IF($K$7:$K$30&lt;&gt;"",ROW($K$7:$K$30)-MIN(ROW($K$7:$K$30))+1,""),""),ROW()-ROW(A$32)+1)),"##0"),","),"")</f>
        <v/>
      </c>
      <c r="L44" s="0" t="str">
        <f aca="false">IFERROR(CONCATENATE((INDEX($N$7:$N$30,SMALL(IF($N$7:$N$30&lt;&gt;"",IF($K$7:$K$30&lt;&gt;"",ROW($K$7:$K$30)-MIN(ROW($K$7:$K$30))+1,""),""),ROW()-ROW(A$32)+1))),","),"")</f>
        <v/>
      </c>
      <c r="M44" s="0" t="str">
        <f aca="false">IFERROR(CONCATENATE((INDEX($A$7:$A$30,SMALL(IF($N$7:$N$30&lt;&gt;"",IF($K$7:$K$30&lt;&gt;"",ROW($K$7:$K$30)-MIN(ROW($K$7:$K$30))+1,""),""),ROW()-ROW(A$32)+1))),),"")</f>
        <v/>
      </c>
      <c r="Q44" s="0" t="str">
        <f aca="false">IFERROR(CONCATENATE((INDEX($T$7:$T$30,SMALL(IF($T$7:$T$30&lt;&gt;"",IF($Q$7:$Q$30&lt;&gt;"",ROW($Q$7:$Q$30)-MIN(ROW($Q$7:$Q$30))+1,""),""),ROW()-ROW(A$32)+1)))," "),"")</f>
        <v/>
      </c>
      <c r="R44" s="0" t="str">
        <f aca="false">IFERROR(CONCATENATE(TEXT(INDEX($Q$7:$Q$30,SMALL(IF($T$7:$T$30&lt;&gt;"",IF($Q$7:$Q$30&lt;&gt;"",ROW($Q$7:$Q$30)-MIN(ROW($Q$7:$Q$30))+1,""),""),ROW()-ROW(A$32)+1)),"##0")," "),"")</f>
        <v/>
      </c>
      <c r="S44" s="0" t="str">
        <f aca="false">IFERROR(CONCATENATE((INDEX($A$7:$A$30,SMALL(IF($T$7:$T$30&lt;&gt;"",IF($Q$7:$Q$30&lt;&gt;"",ROW($Q$7:$Q$30)-MIN(ROW($Q$7:$Q$30))+1,""),""),ROW()-ROW(A$32)+1))),),"")</f>
        <v/>
      </c>
      <c r="W44" s="0" t="str">
        <f aca="false">IFERROR(CONCATENATE((INDEX($Z$7:$Z$30,SMALL(IF($Z$7:$Z$30&lt;&gt;"",IF($W$7:$W$30&lt;&gt;"",ROW($W$7:$W$30)-MIN(ROW($W$7:$W$30))+1,""),""),ROW()-ROW(A$32)+1))),","),"")</f>
        <v/>
      </c>
      <c r="X44" s="0" t="str">
        <f aca="false">IFERROR(CONCATENATE(TEXT(INDEX($W$7:$W$30,SMALL(IF($Z$7:$Z$30&lt;&gt;"",IF($W$7:$W$30&lt;&gt;"",ROW($W$7:$W$30)-MIN(ROW($W$7:$W$30))+1,""),""),ROW()-ROW(A$32)+1)),"##0"),","),"")</f>
        <v/>
      </c>
      <c r="Y44" s="0" t="str">
        <f aca="false">IFERROR(CONCATENATE((INDEX($A$7:$A$30,SMALL(IF($Z$7:$Z$30&lt;&gt;"",IF($W$7:$W$30&lt;&gt;"",ROW($W$7:$W$30)-MIN(ROW($W$7:$W$30))+1,""),""),ROW()-ROW(A$32)+1))),),"")</f>
        <v/>
      </c>
      <c r="AC44" s="0" t="str">
        <f aca="false">IFERROR(CONCATENATE(TEXT(INDEX($AC$7:$AC$30,SMALL(IF($AF$7:$AF$30&lt;&gt;"",IF($AC$7:$AC$30&lt;&gt;"",ROW($AC$7:$AC$30)-MIN(ROW($AC$7:$AC$30))+1,""),""),ROW()-ROW(A$32)+1)),"##0"),),"")</f>
        <v/>
      </c>
      <c r="AD44" s="0" t="str">
        <f aca="false">IFERROR(CONCATENATE((INDEX($AF$7:$AF$30,SMALL(IF($AF$7:$AF$30&lt;&gt;"",IF($AC$7:$AC$30&lt;&gt;"",ROW($AC$7:$AC$30)-MIN(ROW($AC$7:$AC$30))+1,""),""),ROW()-ROW(A$32)+1))),),"")</f>
        <v/>
      </c>
      <c r="AE44" s="0" t="str">
        <f aca="false">IFERROR(CONCATENATE((INDEX($A$7:$A$30,SMALL(IF($AF$7:$AF$30&lt;&gt;"",IF($AC$7:$AC$30&lt;&gt;"",ROW($AC$7:$AC$30)-MIN(ROW($AC$7:$AC$30))+1,""),""),ROW()-ROW(A$32)+1))),),"")</f>
        <v/>
      </c>
      <c r="AI44" s="0" t="str">
        <f aca="false">IFERROR(CONCATENATE(TEXT(INDEX($AI$7:$AI$30,SMALL(IF($AL$7:$AL$30&lt;&gt;"",IF($AI$7:$AI$30&lt;&gt;"",ROW($AI$7:$AI$30)-MIN(ROW($AI$7:$AI$30))+1,""),""),ROW()-ROW(A$32)+1)),"##0"),),"")</f>
        <v/>
      </c>
      <c r="AJ44" s="0" t="str">
        <f aca="false">IFERROR(CONCATENATE((INDEX($AL$7:$AL$30,SMALL(IF($AL$7:$AL$30&lt;&gt;"",IF($AI$7:$AI$30&lt;&gt;"",ROW($AI$7:$AI$30)-MIN(ROW($AI$7:$AI$30))+1,""),""),ROW()-ROW(A$32)+1))),),"")</f>
        <v/>
      </c>
      <c r="AK44" s="0" t="str">
        <f aca="false">IFERROR(CONCATENATE((INDEX($A$7:$A$30,SMALL(IF($AL$7:$AL$30&lt;&gt;"",IF($AI$7:$AI$30&lt;&gt;"",ROW($AI$7:$AI$30)-MIN(ROW($AI$7:$AI$30))+1,""),""),ROW()-ROW(A$32)+1))),),"")</f>
        <v/>
      </c>
    </row>
    <row r="45" customFormat="false" ht="15" hidden="false" customHeight="false" outlineLevel="0" collapsed="false">
      <c r="K45" s="0" t="str">
        <f aca="false">IFERROR(CONCATENATE(TEXT(INDEX($K$7:$K$30,SMALL(IF($N$7:$N$30&lt;&gt;"",IF($K$7:$K$30&lt;&gt;"",ROW($K$7:$K$30)-MIN(ROW($K$7:$K$30))+1,""),""),ROW()-ROW(A$32)+1)),"##0"),","),"")</f>
        <v/>
      </c>
      <c r="L45" s="0" t="str">
        <f aca="false">IFERROR(CONCATENATE((INDEX($N$7:$N$30,SMALL(IF($N$7:$N$30&lt;&gt;"",IF($K$7:$K$30&lt;&gt;"",ROW($K$7:$K$30)-MIN(ROW($K$7:$K$30))+1,""),""),ROW()-ROW(A$32)+1))),","),"")</f>
        <v/>
      </c>
      <c r="M45" s="0" t="str">
        <f aca="false">IFERROR(CONCATENATE((INDEX($A$7:$A$30,SMALL(IF($N$7:$N$30&lt;&gt;"",IF($K$7:$K$30&lt;&gt;"",ROW($K$7:$K$30)-MIN(ROW($K$7:$K$30))+1,""),""),ROW()-ROW(A$32)+1))),),"")</f>
        <v/>
      </c>
      <c r="Q45" s="0" t="str">
        <f aca="false">IFERROR(CONCATENATE((INDEX($T$7:$T$30,SMALL(IF($T$7:$T$30&lt;&gt;"",IF($Q$7:$Q$30&lt;&gt;"",ROW($Q$7:$Q$30)-MIN(ROW($Q$7:$Q$30))+1,""),""),ROW()-ROW(A$32)+1)))," "),"")</f>
        <v/>
      </c>
      <c r="R45" s="0" t="str">
        <f aca="false">IFERROR(CONCATENATE(TEXT(INDEX($Q$7:$Q$30,SMALL(IF($T$7:$T$30&lt;&gt;"",IF($Q$7:$Q$30&lt;&gt;"",ROW($Q$7:$Q$30)-MIN(ROW($Q$7:$Q$30))+1,""),""),ROW()-ROW(A$32)+1)),"##0")," "),"")</f>
        <v/>
      </c>
      <c r="S45" s="0" t="str">
        <f aca="false">IFERROR(CONCATENATE((INDEX($A$7:$A$30,SMALL(IF($T$7:$T$30&lt;&gt;"",IF($Q$7:$Q$30&lt;&gt;"",ROW($Q$7:$Q$30)-MIN(ROW($Q$7:$Q$30))+1,""),""),ROW()-ROW(A$32)+1))),),"")</f>
        <v/>
      </c>
      <c r="W45" s="0" t="str">
        <f aca="false">IFERROR(CONCATENATE((INDEX($Z$7:$Z$30,SMALL(IF($Z$7:$Z$30&lt;&gt;"",IF($W$7:$W$30&lt;&gt;"",ROW($W$7:$W$30)-MIN(ROW($W$7:$W$30))+1,""),""),ROW()-ROW(A$32)+1))),","),"")</f>
        <v/>
      </c>
      <c r="X45" s="0" t="str">
        <f aca="false">IFERROR(CONCATENATE(TEXT(INDEX($W$7:$W$30,SMALL(IF($Z$7:$Z$30&lt;&gt;"",IF($W$7:$W$30&lt;&gt;"",ROW($W$7:$W$30)-MIN(ROW($W$7:$W$30))+1,""),""),ROW()-ROW(A$32)+1)),"##0"),","),"")</f>
        <v/>
      </c>
      <c r="Y45" s="0" t="str">
        <f aca="false">IFERROR(CONCATENATE((INDEX($A$7:$A$30,SMALL(IF($Z$7:$Z$30&lt;&gt;"",IF($W$7:$W$30&lt;&gt;"",ROW($W$7:$W$30)-MIN(ROW($W$7:$W$30))+1,""),""),ROW()-ROW(A$32)+1))),),"")</f>
        <v/>
      </c>
      <c r="AC45" s="0" t="str">
        <f aca="false">IFERROR(CONCATENATE(TEXT(INDEX($AC$7:$AC$30,SMALL(IF($AF$7:$AF$30&lt;&gt;"",IF($AC$7:$AC$30&lt;&gt;"",ROW($AC$7:$AC$30)-MIN(ROW($AC$7:$AC$30))+1,""),""),ROW()-ROW(A$32)+1)),"##0"),),"")</f>
        <v/>
      </c>
      <c r="AD45" s="0" t="str">
        <f aca="false">IFERROR(CONCATENATE((INDEX($AF$7:$AF$30,SMALL(IF($AF$7:$AF$30&lt;&gt;"",IF($AC$7:$AC$30&lt;&gt;"",ROW($AC$7:$AC$30)-MIN(ROW($AC$7:$AC$30))+1,""),""),ROW()-ROW(A$32)+1))),),"")</f>
        <v/>
      </c>
      <c r="AE45" s="0" t="str">
        <f aca="false">IFERROR(CONCATENATE((INDEX($A$7:$A$30,SMALL(IF($AF$7:$AF$30&lt;&gt;"",IF($AC$7:$AC$30&lt;&gt;"",ROW($AC$7:$AC$30)-MIN(ROW($AC$7:$AC$30))+1,""),""),ROW()-ROW(A$32)+1))),),"")</f>
        <v/>
      </c>
      <c r="AI45" s="0" t="str">
        <f aca="false">IFERROR(CONCATENATE(TEXT(INDEX($AI$7:$AI$30,SMALL(IF($AL$7:$AL$30&lt;&gt;"",IF($AI$7:$AI$30&lt;&gt;"",ROW($AI$7:$AI$30)-MIN(ROW($AI$7:$AI$30))+1,""),""),ROW()-ROW(A$32)+1)),"##0"),),"")</f>
        <v/>
      </c>
      <c r="AJ45" s="0" t="str">
        <f aca="false">IFERROR(CONCATENATE((INDEX($AL$7:$AL$30,SMALL(IF($AL$7:$AL$30&lt;&gt;"",IF($AI$7:$AI$30&lt;&gt;"",ROW($AI$7:$AI$30)-MIN(ROW($AI$7:$AI$30))+1,""),""),ROW()-ROW(A$32)+1))),),"")</f>
        <v/>
      </c>
      <c r="AK45" s="0" t="str">
        <f aca="false">IFERROR(CONCATENATE((INDEX($A$7:$A$30,SMALL(IF($AL$7:$AL$30&lt;&gt;"",IF($AI$7:$AI$30&lt;&gt;"",ROW($AI$7:$AI$30)-MIN(ROW($AI$7:$AI$30))+1,""),""),ROW()-ROW(A$32)+1))),),"")</f>
        <v/>
      </c>
    </row>
    <row r="46" customFormat="false" ht="15" hidden="false" customHeight="false" outlineLevel="0" collapsed="false">
      <c r="K46" s="0" t="str">
        <f aca="false">IFERROR(CONCATENATE(TEXT(INDEX($K$7:$K$30,SMALL(IF($N$7:$N$30&lt;&gt;"",IF($K$7:$K$30&lt;&gt;"",ROW($K$7:$K$30)-MIN(ROW($K$7:$K$30))+1,""),""),ROW()-ROW(A$32)+1)),"##0"),","),"")</f>
        <v/>
      </c>
      <c r="L46" s="0" t="str">
        <f aca="false">IFERROR(CONCATENATE((INDEX($N$7:$N$30,SMALL(IF($N$7:$N$30&lt;&gt;"",IF($K$7:$K$30&lt;&gt;"",ROW($K$7:$K$30)-MIN(ROW($K$7:$K$30))+1,""),""),ROW()-ROW(A$32)+1))),","),"")</f>
        <v/>
      </c>
      <c r="M46" s="0" t="str">
        <f aca="false">IFERROR(CONCATENATE((INDEX($A$7:$A$30,SMALL(IF($N$7:$N$30&lt;&gt;"",IF($K$7:$K$30&lt;&gt;"",ROW($K$7:$K$30)-MIN(ROW($K$7:$K$30))+1,""),""),ROW()-ROW(A$32)+1))),),"")</f>
        <v/>
      </c>
      <c r="Q46" s="0" t="str">
        <f aca="false">IFERROR(CONCATENATE((INDEX($T$7:$T$30,SMALL(IF($T$7:$T$30&lt;&gt;"",IF($Q$7:$Q$30&lt;&gt;"",ROW($Q$7:$Q$30)-MIN(ROW($Q$7:$Q$30))+1,""),""),ROW()-ROW(A$32)+1)))," "),"")</f>
        <v/>
      </c>
      <c r="R46" s="0" t="str">
        <f aca="false">IFERROR(CONCATENATE(TEXT(INDEX($Q$7:$Q$30,SMALL(IF($T$7:$T$30&lt;&gt;"",IF($Q$7:$Q$30&lt;&gt;"",ROW($Q$7:$Q$30)-MIN(ROW($Q$7:$Q$30))+1,""),""),ROW()-ROW(A$32)+1)),"##0")," "),"")</f>
        <v/>
      </c>
      <c r="S46" s="0" t="str">
        <f aca="false">IFERROR(CONCATENATE((INDEX($A$7:$A$30,SMALL(IF($T$7:$T$30&lt;&gt;"",IF($Q$7:$Q$30&lt;&gt;"",ROW($Q$7:$Q$30)-MIN(ROW($Q$7:$Q$30))+1,""),""),ROW()-ROW(A$32)+1))),),"")</f>
        <v/>
      </c>
      <c r="W46" s="0" t="str">
        <f aca="false">IFERROR(CONCATENATE((INDEX($Z$7:$Z$30,SMALL(IF($Z$7:$Z$30&lt;&gt;"",IF($W$7:$W$30&lt;&gt;"",ROW($W$7:$W$30)-MIN(ROW($W$7:$W$30))+1,""),""),ROW()-ROW(A$32)+1))),","),"")</f>
        <v/>
      </c>
      <c r="X46" s="0" t="str">
        <f aca="false">IFERROR(CONCATENATE(TEXT(INDEX($W$7:$W$30,SMALL(IF($Z$7:$Z$30&lt;&gt;"",IF($W$7:$W$30&lt;&gt;"",ROW($W$7:$W$30)-MIN(ROW($W$7:$W$30))+1,""),""),ROW()-ROW(A$32)+1)),"##0"),","),"")</f>
        <v/>
      </c>
      <c r="Y46" s="0" t="str">
        <f aca="false">IFERROR(CONCATENATE((INDEX($A$7:$A$30,SMALL(IF($Z$7:$Z$30&lt;&gt;"",IF($W$7:$W$30&lt;&gt;"",ROW($W$7:$W$30)-MIN(ROW($W$7:$W$30))+1,""),""),ROW()-ROW(A$32)+1))),),"")</f>
        <v/>
      </c>
      <c r="AC46" s="0" t="str">
        <f aca="false">IFERROR(CONCATENATE(TEXT(INDEX($AC$7:$AC$30,SMALL(IF($AF$7:$AF$30&lt;&gt;"",IF($AC$7:$AC$30&lt;&gt;"",ROW($AC$7:$AC$30)-MIN(ROW($AC$7:$AC$30))+1,""),""),ROW()-ROW(A$32)+1)),"##0"),),"")</f>
        <v/>
      </c>
      <c r="AD46" s="0" t="str">
        <f aca="false">IFERROR(CONCATENATE((INDEX($AF$7:$AF$30,SMALL(IF($AF$7:$AF$30&lt;&gt;"",IF($AC$7:$AC$30&lt;&gt;"",ROW($AC$7:$AC$30)-MIN(ROW($AC$7:$AC$30))+1,""),""),ROW()-ROW(A$32)+1))),),"")</f>
        <v/>
      </c>
      <c r="AE46" s="0" t="str">
        <f aca="false">IFERROR(CONCATENATE((INDEX($A$7:$A$30,SMALL(IF($AF$7:$AF$30&lt;&gt;"",IF($AC$7:$AC$30&lt;&gt;"",ROW($AC$7:$AC$30)-MIN(ROW($AC$7:$AC$30))+1,""),""),ROW()-ROW(A$32)+1))),),"")</f>
        <v/>
      </c>
      <c r="AI46" s="0" t="str">
        <f aca="false">IFERROR(CONCATENATE(TEXT(INDEX($AI$7:$AI$30,SMALL(IF($AL$7:$AL$30&lt;&gt;"",IF($AI$7:$AI$30&lt;&gt;"",ROW($AI$7:$AI$30)-MIN(ROW($AI$7:$AI$30))+1,""),""),ROW()-ROW(A$32)+1)),"##0"),),"")</f>
        <v/>
      </c>
      <c r="AJ46" s="0" t="str">
        <f aca="false">IFERROR(CONCATENATE((INDEX($AL$7:$AL$30,SMALL(IF($AL$7:$AL$30&lt;&gt;"",IF($AI$7:$AI$30&lt;&gt;"",ROW($AI$7:$AI$30)-MIN(ROW($AI$7:$AI$30))+1,""),""),ROW()-ROW(A$32)+1))),),"")</f>
        <v/>
      </c>
      <c r="AK46" s="0" t="str">
        <f aca="false">IFERROR(CONCATENATE((INDEX($A$7:$A$30,SMALL(IF($AL$7:$AL$30&lt;&gt;"",IF($AI$7:$AI$30&lt;&gt;"",ROW($AI$7:$AI$30)-MIN(ROW($AI$7:$AI$30))+1,""),""),ROW()-ROW(A$32)+1))),),"")</f>
        <v/>
      </c>
    </row>
    <row r="47" customFormat="false" ht="15" hidden="false" customHeight="false" outlineLevel="0" collapsed="false">
      <c r="K47" s="0" t="str">
        <f aca="false">IFERROR(CONCATENATE(TEXT(INDEX($K$7:$K$30,SMALL(IF($N$7:$N$30&lt;&gt;"",IF($K$7:$K$30&lt;&gt;"",ROW($K$7:$K$30)-MIN(ROW($K$7:$K$30))+1,""),""),ROW()-ROW(A$32)+1)),"##0"),","),"")</f>
        <v/>
      </c>
      <c r="L47" s="0" t="str">
        <f aca="false">IFERROR(CONCATENATE((INDEX($N$7:$N$30,SMALL(IF($N$7:$N$30&lt;&gt;"",IF($K$7:$K$30&lt;&gt;"",ROW($K$7:$K$30)-MIN(ROW($K$7:$K$30))+1,""),""),ROW()-ROW(A$32)+1))),","),"")</f>
        <v/>
      </c>
      <c r="M47" s="0" t="str">
        <f aca="false">IFERROR(CONCATENATE((INDEX($A$7:$A$30,SMALL(IF($N$7:$N$30&lt;&gt;"",IF($K$7:$K$30&lt;&gt;"",ROW($K$7:$K$30)-MIN(ROW($K$7:$K$30))+1,""),""),ROW()-ROW(A$32)+1))),),"")</f>
        <v/>
      </c>
      <c r="Q47" s="0" t="str">
        <f aca="false">IFERROR(CONCATENATE((INDEX($T$7:$T$30,SMALL(IF($T$7:$T$30&lt;&gt;"",IF($Q$7:$Q$30&lt;&gt;"",ROW($Q$7:$Q$30)-MIN(ROW($Q$7:$Q$30))+1,""),""),ROW()-ROW(A$32)+1)))," "),"")</f>
        <v/>
      </c>
      <c r="R47" s="0" t="str">
        <f aca="false">IFERROR(CONCATENATE(TEXT(INDEX($Q$7:$Q$30,SMALL(IF($T$7:$T$30&lt;&gt;"",IF($Q$7:$Q$30&lt;&gt;"",ROW($Q$7:$Q$30)-MIN(ROW($Q$7:$Q$30))+1,""),""),ROW()-ROW(A$32)+1)),"##0")," "),"")</f>
        <v/>
      </c>
      <c r="S47" s="0" t="str">
        <f aca="false">IFERROR(CONCATENATE((INDEX($A$7:$A$30,SMALL(IF($T$7:$T$30&lt;&gt;"",IF($Q$7:$Q$30&lt;&gt;"",ROW($Q$7:$Q$30)-MIN(ROW($Q$7:$Q$30))+1,""),""),ROW()-ROW(A$32)+1))),),"")</f>
        <v/>
      </c>
      <c r="W47" s="0" t="str">
        <f aca="false">IFERROR(CONCATENATE((INDEX($Z$7:$Z$30,SMALL(IF($Z$7:$Z$30&lt;&gt;"",IF($W$7:$W$30&lt;&gt;"",ROW($W$7:$W$30)-MIN(ROW($W$7:$W$30))+1,""),""),ROW()-ROW(A$32)+1))),","),"")</f>
        <v/>
      </c>
      <c r="X47" s="0" t="str">
        <f aca="false">IFERROR(CONCATENATE(TEXT(INDEX($W$7:$W$30,SMALL(IF($Z$7:$Z$30&lt;&gt;"",IF($W$7:$W$30&lt;&gt;"",ROW($W$7:$W$30)-MIN(ROW($W$7:$W$30))+1,""),""),ROW()-ROW(A$32)+1)),"##0"),","),"")</f>
        <v/>
      </c>
      <c r="Y47" s="0" t="str">
        <f aca="false">IFERROR(CONCATENATE((INDEX($A$7:$A$30,SMALL(IF($Z$7:$Z$30&lt;&gt;"",IF($W$7:$W$30&lt;&gt;"",ROW($W$7:$W$30)-MIN(ROW($W$7:$W$30))+1,""),""),ROW()-ROW(A$32)+1))),),"")</f>
        <v/>
      </c>
      <c r="AC47" s="0" t="str">
        <f aca="false">IFERROR(CONCATENATE(TEXT(INDEX($AC$7:$AC$30,SMALL(IF($AF$7:$AF$30&lt;&gt;"",IF($AC$7:$AC$30&lt;&gt;"",ROW($AC$7:$AC$30)-MIN(ROW($AC$7:$AC$30))+1,""),""),ROW()-ROW(A$32)+1)),"##0"),),"")</f>
        <v/>
      </c>
      <c r="AD47" s="0" t="str">
        <f aca="false">IFERROR(CONCATENATE((INDEX($AF$7:$AF$30,SMALL(IF($AF$7:$AF$30&lt;&gt;"",IF($AC$7:$AC$30&lt;&gt;"",ROW($AC$7:$AC$30)-MIN(ROW($AC$7:$AC$30))+1,""),""),ROW()-ROW(A$32)+1))),),"")</f>
        <v/>
      </c>
      <c r="AE47" s="0" t="str">
        <f aca="false">IFERROR(CONCATENATE((INDEX($A$7:$A$30,SMALL(IF($AF$7:$AF$30&lt;&gt;"",IF($AC$7:$AC$30&lt;&gt;"",ROW($AC$7:$AC$30)-MIN(ROW($AC$7:$AC$30))+1,""),""),ROW()-ROW(A$32)+1))),),"")</f>
        <v/>
      </c>
      <c r="AI47" s="0" t="str">
        <f aca="false">IFERROR(CONCATENATE(TEXT(INDEX($AI$7:$AI$30,SMALL(IF($AL$7:$AL$30&lt;&gt;"",IF($AI$7:$AI$30&lt;&gt;"",ROW($AI$7:$AI$30)-MIN(ROW($AI$7:$AI$30))+1,""),""),ROW()-ROW(A$32)+1)),"##0"),),"")</f>
        <v/>
      </c>
      <c r="AJ47" s="0" t="str">
        <f aca="false">IFERROR(CONCATENATE((INDEX($AL$7:$AL$30,SMALL(IF($AL$7:$AL$30&lt;&gt;"",IF($AI$7:$AI$30&lt;&gt;"",ROW($AI$7:$AI$30)-MIN(ROW($AI$7:$AI$30))+1,""),""),ROW()-ROW(A$32)+1))),),"")</f>
        <v/>
      </c>
      <c r="AK47" s="0" t="str">
        <f aca="false">IFERROR(CONCATENATE((INDEX($A$7:$A$30,SMALL(IF($AL$7:$AL$30&lt;&gt;"",IF($AI$7:$AI$30&lt;&gt;"",ROW($AI$7:$AI$30)-MIN(ROW($AI$7:$AI$30))+1,""),""),ROW()-ROW(A$32)+1))),),"")</f>
        <v/>
      </c>
    </row>
    <row r="48" customFormat="false" ht="15" hidden="false" customHeight="false" outlineLevel="0" collapsed="false">
      <c r="K48" s="0" t="str">
        <f aca="false">IFERROR(CONCATENATE(TEXT(INDEX($K$7:$K$30,SMALL(IF($N$7:$N$30&lt;&gt;"",IF($K$7:$K$30&lt;&gt;"",ROW($K$7:$K$30)-MIN(ROW($K$7:$K$30))+1,""),""),ROW()-ROW(A$32)+1)),"##0"),","),"")</f>
        <v/>
      </c>
      <c r="L48" s="0" t="str">
        <f aca="false">IFERROR(CONCATENATE((INDEX($N$7:$N$30,SMALL(IF($N$7:$N$30&lt;&gt;"",IF($K$7:$K$30&lt;&gt;"",ROW($K$7:$K$30)-MIN(ROW($K$7:$K$30))+1,""),""),ROW()-ROW(A$32)+1))),","),"")</f>
        <v/>
      </c>
      <c r="M48" s="0" t="str">
        <f aca="false">IFERROR(CONCATENATE((INDEX($A$7:$A$30,SMALL(IF($N$7:$N$30&lt;&gt;"",IF($K$7:$K$30&lt;&gt;"",ROW($K$7:$K$30)-MIN(ROW($K$7:$K$30))+1,""),""),ROW()-ROW(A$32)+1))),),"")</f>
        <v/>
      </c>
      <c r="Q48" s="0" t="str">
        <f aca="false">IFERROR(CONCATENATE((INDEX($T$7:$T$30,SMALL(IF($T$7:$T$30&lt;&gt;"",IF($Q$7:$Q$30&lt;&gt;"",ROW($Q$7:$Q$30)-MIN(ROW($Q$7:$Q$30))+1,""),""),ROW()-ROW(A$32)+1)))," "),"")</f>
        <v/>
      </c>
      <c r="R48" s="0" t="str">
        <f aca="false">IFERROR(CONCATENATE(TEXT(INDEX($Q$7:$Q$30,SMALL(IF($T$7:$T$30&lt;&gt;"",IF($Q$7:$Q$30&lt;&gt;"",ROW($Q$7:$Q$30)-MIN(ROW($Q$7:$Q$30))+1,""),""),ROW()-ROW(A$32)+1)),"##0")," "),"")</f>
        <v/>
      </c>
      <c r="S48" s="0" t="str">
        <f aca="false">IFERROR(CONCATENATE((INDEX($A$7:$A$30,SMALL(IF($T$7:$T$30&lt;&gt;"",IF($Q$7:$Q$30&lt;&gt;"",ROW($Q$7:$Q$30)-MIN(ROW($Q$7:$Q$30))+1,""),""),ROW()-ROW(A$32)+1))),),"")</f>
        <v/>
      </c>
      <c r="W48" s="0" t="str">
        <f aca="false">IFERROR(CONCATENATE((INDEX($Z$7:$Z$30,SMALL(IF($Z$7:$Z$30&lt;&gt;"",IF($W$7:$W$30&lt;&gt;"",ROW($W$7:$W$30)-MIN(ROW($W$7:$W$30))+1,""),""),ROW()-ROW(A$32)+1))),","),"")</f>
        <v/>
      </c>
      <c r="X48" s="0" t="str">
        <f aca="false">IFERROR(CONCATENATE(TEXT(INDEX($W$7:$W$30,SMALL(IF($Z$7:$Z$30&lt;&gt;"",IF($W$7:$W$30&lt;&gt;"",ROW($W$7:$W$30)-MIN(ROW($W$7:$W$30))+1,""),""),ROW()-ROW(A$32)+1)),"##0"),","),"")</f>
        <v/>
      </c>
      <c r="Y48" s="0" t="str">
        <f aca="false">IFERROR(CONCATENATE((INDEX($A$7:$A$30,SMALL(IF($Z$7:$Z$30&lt;&gt;"",IF($W$7:$W$30&lt;&gt;"",ROW($W$7:$W$30)-MIN(ROW($W$7:$W$30))+1,""),""),ROW()-ROW(A$32)+1))),),"")</f>
        <v/>
      </c>
      <c r="AC48" s="0" t="str">
        <f aca="false">IFERROR(CONCATENATE(TEXT(INDEX($AC$7:$AC$30,SMALL(IF($AF$7:$AF$30&lt;&gt;"",IF($AC$7:$AC$30&lt;&gt;"",ROW($AC$7:$AC$30)-MIN(ROW($AC$7:$AC$30))+1,""),""),ROW()-ROW(A$32)+1)),"##0"),),"")</f>
        <v/>
      </c>
      <c r="AD48" s="0" t="str">
        <f aca="false">IFERROR(CONCATENATE((INDEX($AF$7:$AF$30,SMALL(IF($AF$7:$AF$30&lt;&gt;"",IF($AC$7:$AC$30&lt;&gt;"",ROW($AC$7:$AC$30)-MIN(ROW($AC$7:$AC$30))+1,""),""),ROW()-ROW(A$32)+1))),),"")</f>
        <v/>
      </c>
      <c r="AE48" s="0" t="str">
        <f aca="false">IFERROR(CONCATENATE((INDEX($A$7:$A$30,SMALL(IF($AF$7:$AF$30&lt;&gt;"",IF($AC$7:$AC$30&lt;&gt;"",ROW($AC$7:$AC$30)-MIN(ROW($AC$7:$AC$30))+1,""),""),ROW()-ROW(A$32)+1))),),"")</f>
        <v/>
      </c>
      <c r="AI48" s="0" t="str">
        <f aca="false">IFERROR(CONCATENATE(TEXT(INDEX($AI$7:$AI$30,SMALL(IF($AL$7:$AL$30&lt;&gt;"",IF($AI$7:$AI$30&lt;&gt;"",ROW($AI$7:$AI$30)-MIN(ROW($AI$7:$AI$30))+1,""),""),ROW()-ROW(A$32)+1)),"##0"),),"")</f>
        <v/>
      </c>
      <c r="AJ48" s="0" t="str">
        <f aca="false">IFERROR(CONCATENATE((INDEX($AL$7:$AL$30,SMALL(IF($AL$7:$AL$30&lt;&gt;"",IF($AI$7:$AI$30&lt;&gt;"",ROW($AI$7:$AI$30)-MIN(ROW($AI$7:$AI$30))+1,""),""),ROW()-ROW(A$32)+1))),),"")</f>
        <v/>
      </c>
      <c r="AK48" s="0" t="str">
        <f aca="false">IFERROR(CONCATENATE((INDEX($A$7:$A$30,SMALL(IF($AL$7:$AL$30&lt;&gt;"",IF($AI$7:$AI$30&lt;&gt;"",ROW($AI$7:$AI$30)-MIN(ROW($AI$7:$AI$30))+1,""),""),ROW()-ROW(A$32)+1))),),"")</f>
        <v/>
      </c>
    </row>
    <row r="49" customFormat="false" ht="15" hidden="false" customHeight="false" outlineLevel="0" collapsed="false">
      <c r="K49" s="0" t="str">
        <f aca="false">IFERROR(CONCATENATE(TEXT(INDEX($K$7:$K$30,SMALL(IF($N$7:$N$30&lt;&gt;"",IF($K$7:$K$30&lt;&gt;"",ROW($K$7:$K$30)-MIN(ROW($K$7:$K$30))+1,""),""),ROW()-ROW(A$32)+1)),"##0"),","),"")</f>
        <v/>
      </c>
      <c r="L49" s="0" t="str">
        <f aca="false">IFERROR(CONCATENATE((INDEX($N$7:$N$30,SMALL(IF($N$7:$N$30&lt;&gt;"",IF($K$7:$K$30&lt;&gt;"",ROW($K$7:$K$30)-MIN(ROW($K$7:$K$30))+1,""),""),ROW()-ROW(A$32)+1))),","),"")</f>
        <v/>
      </c>
      <c r="M49" s="0" t="str">
        <f aca="false">IFERROR(CONCATENATE((INDEX($A$7:$A$30,SMALL(IF($N$7:$N$30&lt;&gt;"",IF($K$7:$K$30&lt;&gt;"",ROW($K$7:$K$30)-MIN(ROW($K$7:$K$30))+1,""),""),ROW()-ROW(A$32)+1))),),"")</f>
        <v/>
      </c>
      <c r="Q49" s="0" t="str">
        <f aca="false">IFERROR(CONCATENATE((INDEX($T$7:$T$30,SMALL(IF($T$7:$T$30&lt;&gt;"",IF($Q$7:$Q$30&lt;&gt;"",ROW($Q$7:$Q$30)-MIN(ROW($Q$7:$Q$30))+1,""),""),ROW()-ROW(A$32)+1)))," "),"")</f>
        <v/>
      </c>
      <c r="R49" s="0" t="str">
        <f aca="false">IFERROR(CONCATENATE(TEXT(INDEX($Q$7:$Q$30,SMALL(IF($T$7:$T$30&lt;&gt;"",IF($Q$7:$Q$30&lt;&gt;"",ROW($Q$7:$Q$30)-MIN(ROW($Q$7:$Q$30))+1,""),""),ROW()-ROW(A$32)+1)),"##0")," "),"")</f>
        <v/>
      </c>
      <c r="S49" s="0" t="str">
        <f aca="false">IFERROR(CONCATENATE((INDEX($A$7:$A$30,SMALL(IF($T$7:$T$30&lt;&gt;"",IF($Q$7:$Q$30&lt;&gt;"",ROW($Q$7:$Q$30)-MIN(ROW($Q$7:$Q$30))+1,""),""),ROW()-ROW(A$32)+1))),),"")</f>
        <v/>
      </c>
      <c r="W49" s="0" t="str">
        <f aca="false">IFERROR(CONCATENATE((INDEX($Z$7:$Z$30,SMALL(IF($Z$7:$Z$30&lt;&gt;"",IF($W$7:$W$30&lt;&gt;"",ROW($W$7:$W$30)-MIN(ROW($W$7:$W$30))+1,""),""),ROW()-ROW(A$32)+1))),","),"")</f>
        <v/>
      </c>
      <c r="X49" s="0" t="str">
        <f aca="false">IFERROR(CONCATENATE(TEXT(INDEX($W$7:$W$30,SMALL(IF($Z$7:$Z$30&lt;&gt;"",IF($W$7:$W$30&lt;&gt;"",ROW($W$7:$W$30)-MIN(ROW($W$7:$W$30))+1,""),""),ROW()-ROW(A$32)+1)),"##0"),","),"")</f>
        <v/>
      </c>
      <c r="Y49" s="0" t="str">
        <f aca="false">IFERROR(CONCATENATE((INDEX($A$7:$A$30,SMALL(IF($Z$7:$Z$30&lt;&gt;"",IF($W$7:$W$30&lt;&gt;"",ROW($W$7:$W$30)-MIN(ROW($W$7:$W$30))+1,""),""),ROW()-ROW(A$32)+1))),),"")</f>
        <v/>
      </c>
      <c r="AC49" s="0" t="str">
        <f aca="false">IFERROR(CONCATENATE(TEXT(INDEX($AC$7:$AC$30,SMALL(IF($AF$7:$AF$30&lt;&gt;"",IF($AC$7:$AC$30&lt;&gt;"",ROW($AC$7:$AC$30)-MIN(ROW($AC$7:$AC$30))+1,""),""),ROW()-ROW(A$32)+1)),"##0"),),"")</f>
        <v/>
      </c>
      <c r="AD49" s="0" t="str">
        <f aca="false">IFERROR(CONCATENATE((INDEX($AF$7:$AF$30,SMALL(IF($AF$7:$AF$30&lt;&gt;"",IF($AC$7:$AC$30&lt;&gt;"",ROW($AC$7:$AC$30)-MIN(ROW($AC$7:$AC$30))+1,""),""),ROW()-ROW(A$32)+1))),),"")</f>
        <v/>
      </c>
      <c r="AE49" s="0" t="str">
        <f aca="false">IFERROR(CONCATENATE((INDEX($A$7:$A$30,SMALL(IF($AF$7:$AF$30&lt;&gt;"",IF($AC$7:$AC$30&lt;&gt;"",ROW($AC$7:$AC$30)-MIN(ROW($AC$7:$AC$30))+1,""),""),ROW()-ROW(A$32)+1))),),"")</f>
        <v/>
      </c>
      <c r="AI49" s="0" t="str">
        <f aca="false">IFERROR(CONCATENATE(TEXT(INDEX($AI$7:$AI$30,SMALL(IF($AL$7:$AL$30&lt;&gt;"",IF($AI$7:$AI$30&lt;&gt;"",ROW($AI$7:$AI$30)-MIN(ROW($AI$7:$AI$30))+1,""),""),ROW()-ROW(A$32)+1)),"##0"),),"")</f>
        <v/>
      </c>
      <c r="AJ49" s="0" t="str">
        <f aca="false">IFERROR(CONCATENATE((INDEX($AL$7:$AL$30,SMALL(IF($AL$7:$AL$30&lt;&gt;"",IF($AI$7:$AI$30&lt;&gt;"",ROW($AI$7:$AI$30)-MIN(ROW($AI$7:$AI$30))+1,""),""),ROW()-ROW(A$32)+1))),),"")</f>
        <v/>
      </c>
      <c r="AK49" s="0" t="str">
        <f aca="false">IFERROR(CONCATENATE((INDEX($A$7:$A$30,SMALL(IF($AL$7:$AL$30&lt;&gt;"",IF($AI$7:$AI$30&lt;&gt;"",ROW($AI$7:$AI$30)-MIN(ROW($AI$7:$AI$30))+1,""),""),ROW()-ROW(A$32)+1))),),"")</f>
        <v/>
      </c>
    </row>
    <row r="50" customFormat="false" ht="15" hidden="false" customHeight="false" outlineLevel="0" collapsed="false">
      <c r="K50" s="0" t="str">
        <f aca="false">IFERROR(CONCATENATE(TEXT(INDEX($K$7:$K$30,SMALL(IF($N$7:$N$30&lt;&gt;"",IF($K$7:$K$30&lt;&gt;"",ROW($K$7:$K$30)-MIN(ROW($K$7:$K$30))+1,""),""),ROW()-ROW(A$32)+1)),"##0"),","),"")</f>
        <v/>
      </c>
      <c r="L50" s="0" t="str">
        <f aca="false">IFERROR(CONCATENATE((INDEX($N$7:$N$30,SMALL(IF($N$7:$N$30&lt;&gt;"",IF($K$7:$K$30&lt;&gt;"",ROW($K$7:$K$30)-MIN(ROW($K$7:$K$30))+1,""),""),ROW()-ROW(A$32)+1))),","),"")</f>
        <v/>
      </c>
      <c r="M50" s="0" t="str">
        <f aca="false">IFERROR(CONCATENATE((INDEX($A$7:$A$30,SMALL(IF($N$7:$N$30&lt;&gt;"",IF($K$7:$K$30&lt;&gt;"",ROW($K$7:$K$30)-MIN(ROW($K$7:$K$30))+1,""),""),ROW()-ROW(A$32)+1))),),"")</f>
        <v/>
      </c>
      <c r="Q50" s="0" t="str">
        <f aca="false">IFERROR(CONCATENATE((INDEX($T$7:$T$30,SMALL(IF($T$7:$T$30&lt;&gt;"",IF($Q$7:$Q$30&lt;&gt;"",ROW($Q$7:$Q$30)-MIN(ROW($Q$7:$Q$30))+1,""),""),ROW()-ROW(A$32)+1)))," "),"")</f>
        <v/>
      </c>
      <c r="R50" s="0" t="str">
        <f aca="false">IFERROR(CONCATENATE(TEXT(INDEX($Q$7:$Q$30,SMALL(IF($T$7:$T$30&lt;&gt;"",IF($Q$7:$Q$30&lt;&gt;"",ROW($Q$7:$Q$30)-MIN(ROW($Q$7:$Q$30))+1,""),""),ROW()-ROW(A$32)+1)),"##0")," "),"")</f>
        <v/>
      </c>
      <c r="S50" s="0" t="str">
        <f aca="false">IFERROR(CONCATENATE((INDEX($A$7:$A$30,SMALL(IF($T$7:$T$30&lt;&gt;"",IF($Q$7:$Q$30&lt;&gt;"",ROW($Q$7:$Q$30)-MIN(ROW($Q$7:$Q$30))+1,""),""),ROW()-ROW(A$32)+1))),),"")</f>
        <v/>
      </c>
      <c r="W50" s="0" t="str">
        <f aca="false">IFERROR(CONCATENATE((INDEX($Z$7:$Z$30,SMALL(IF($Z$7:$Z$30&lt;&gt;"",IF($W$7:$W$30&lt;&gt;"",ROW($W$7:$W$30)-MIN(ROW($W$7:$W$30))+1,""),""),ROW()-ROW(A$32)+1))),","),"")</f>
        <v/>
      </c>
      <c r="X50" s="0" t="str">
        <f aca="false">IFERROR(CONCATENATE(TEXT(INDEX($W$7:$W$30,SMALL(IF($Z$7:$Z$30&lt;&gt;"",IF($W$7:$W$30&lt;&gt;"",ROW($W$7:$W$30)-MIN(ROW($W$7:$W$30))+1,""),""),ROW()-ROW(A$32)+1)),"##0"),","),"")</f>
        <v/>
      </c>
      <c r="Y50" s="0" t="str">
        <f aca="false">IFERROR(CONCATENATE((INDEX($A$7:$A$30,SMALL(IF($Z$7:$Z$30&lt;&gt;"",IF($W$7:$W$30&lt;&gt;"",ROW($W$7:$W$30)-MIN(ROW($W$7:$W$30))+1,""),""),ROW()-ROW(A$32)+1))),),"")</f>
        <v/>
      </c>
      <c r="AC50" s="0" t="str">
        <f aca="false">IFERROR(CONCATENATE(TEXT(INDEX($AC$7:$AC$30,SMALL(IF($AF$7:$AF$30&lt;&gt;"",IF($AC$7:$AC$30&lt;&gt;"",ROW($AC$7:$AC$30)-MIN(ROW($AC$7:$AC$30))+1,""),""),ROW()-ROW(A$32)+1)),"##0"),),"")</f>
        <v/>
      </c>
      <c r="AD50" s="0" t="str">
        <f aca="false">IFERROR(CONCATENATE((INDEX($AF$7:$AF$30,SMALL(IF($AF$7:$AF$30&lt;&gt;"",IF($AC$7:$AC$30&lt;&gt;"",ROW($AC$7:$AC$30)-MIN(ROW($AC$7:$AC$30))+1,""),""),ROW()-ROW(A$32)+1))),),"")</f>
        <v/>
      </c>
      <c r="AE50" s="0" t="str">
        <f aca="false">IFERROR(CONCATENATE((INDEX($A$7:$A$30,SMALL(IF($AF$7:$AF$30&lt;&gt;"",IF($AC$7:$AC$30&lt;&gt;"",ROW($AC$7:$AC$30)-MIN(ROW($AC$7:$AC$30))+1,""),""),ROW()-ROW(A$32)+1))),),"")</f>
        <v/>
      </c>
      <c r="AI50" s="0" t="str">
        <f aca="false">IFERROR(CONCATENATE(TEXT(INDEX($AI$7:$AI$30,SMALL(IF($AL$7:$AL$30&lt;&gt;"",IF($AI$7:$AI$30&lt;&gt;"",ROW($AI$7:$AI$30)-MIN(ROW($AI$7:$AI$30))+1,""),""),ROW()-ROW(A$32)+1)),"##0"),),"")</f>
        <v/>
      </c>
      <c r="AJ50" s="0" t="str">
        <f aca="false">IFERROR(CONCATENATE((INDEX($AL$7:$AL$30,SMALL(IF($AL$7:$AL$30&lt;&gt;"",IF($AI$7:$AI$30&lt;&gt;"",ROW($AI$7:$AI$30)-MIN(ROW($AI$7:$AI$30))+1,""),""),ROW()-ROW(A$32)+1))),),"")</f>
        <v/>
      </c>
      <c r="AK50" s="0" t="str">
        <f aca="false">IFERROR(CONCATENATE((INDEX($A$7:$A$30,SMALL(IF($AL$7:$AL$30&lt;&gt;"",IF($AI$7:$AI$30&lt;&gt;"",ROW($AI$7:$AI$30)-MIN(ROW($AI$7:$AI$30))+1,""),""),ROW()-ROW(A$32)+1))),),"")</f>
        <v/>
      </c>
    </row>
    <row r="51" customFormat="false" ht="15" hidden="false" customHeight="false" outlineLevel="0" collapsed="false">
      <c r="K51" s="0" t="str">
        <f aca="false">IFERROR(CONCATENATE(TEXT(INDEX($K$7:$K$30,SMALL(IF($N$7:$N$30&lt;&gt;"",IF($K$7:$K$30&lt;&gt;"",ROW($K$7:$K$30)-MIN(ROW($K$7:$K$30))+1,""),""),ROW()-ROW(A$32)+1)),"##0"),","),"")</f>
        <v/>
      </c>
      <c r="L51" s="0" t="str">
        <f aca="false">IFERROR(CONCATENATE((INDEX($N$7:$N$30,SMALL(IF($N$7:$N$30&lt;&gt;"",IF($K$7:$K$30&lt;&gt;"",ROW($K$7:$K$30)-MIN(ROW($K$7:$K$30))+1,""),""),ROW()-ROW(A$32)+1))),","),"")</f>
        <v/>
      </c>
      <c r="M51" s="0" t="str">
        <f aca="false">IFERROR(CONCATENATE((INDEX($A$7:$A$30,SMALL(IF($N$7:$N$30&lt;&gt;"",IF($K$7:$K$30&lt;&gt;"",ROW($K$7:$K$30)-MIN(ROW($K$7:$K$30))+1,""),""),ROW()-ROW(A$32)+1))),),"")</f>
        <v/>
      </c>
      <c r="Q51" s="0" t="str">
        <f aca="false">IFERROR(CONCATENATE((INDEX($T$7:$T$30,SMALL(IF($T$7:$T$30&lt;&gt;"",IF($Q$7:$Q$30&lt;&gt;"",ROW($Q$7:$Q$30)-MIN(ROW($Q$7:$Q$30))+1,""),""),ROW()-ROW(A$32)+1)))," "),"")</f>
        <v/>
      </c>
      <c r="R51" s="0" t="str">
        <f aca="false">IFERROR(CONCATENATE(TEXT(INDEX($Q$7:$Q$30,SMALL(IF($T$7:$T$30&lt;&gt;"",IF($Q$7:$Q$30&lt;&gt;"",ROW($Q$7:$Q$30)-MIN(ROW($Q$7:$Q$30))+1,""),""),ROW()-ROW(A$32)+1)),"##0")," "),"")</f>
        <v/>
      </c>
      <c r="S51" s="0" t="str">
        <f aca="false">IFERROR(CONCATENATE((INDEX($A$7:$A$30,SMALL(IF($T$7:$T$30&lt;&gt;"",IF($Q$7:$Q$30&lt;&gt;"",ROW($Q$7:$Q$30)-MIN(ROW($Q$7:$Q$30))+1,""),""),ROW()-ROW(A$32)+1))),),"")</f>
        <v/>
      </c>
      <c r="W51" s="0" t="str">
        <f aca="false">IFERROR(CONCATENATE((INDEX($Z$7:$Z$30,SMALL(IF($Z$7:$Z$30&lt;&gt;"",IF($W$7:$W$30&lt;&gt;"",ROW($W$7:$W$30)-MIN(ROW($W$7:$W$30))+1,""),""),ROW()-ROW(A$32)+1))),","),"")</f>
        <v/>
      </c>
      <c r="X51" s="0" t="str">
        <f aca="false">IFERROR(CONCATENATE(TEXT(INDEX($W$7:$W$30,SMALL(IF($Z$7:$Z$30&lt;&gt;"",IF($W$7:$W$30&lt;&gt;"",ROW($W$7:$W$30)-MIN(ROW($W$7:$W$30))+1,""),""),ROW()-ROW(A$32)+1)),"##0"),","),"")</f>
        <v/>
      </c>
      <c r="Y51" s="0" t="str">
        <f aca="false">IFERROR(CONCATENATE((INDEX($A$7:$A$30,SMALL(IF($Z$7:$Z$30&lt;&gt;"",IF($W$7:$W$30&lt;&gt;"",ROW($W$7:$W$30)-MIN(ROW($W$7:$W$30))+1,""),""),ROW()-ROW(A$32)+1))),),"")</f>
        <v/>
      </c>
      <c r="AC51" s="0" t="str">
        <f aca="false">IFERROR(CONCATENATE(TEXT(INDEX($AC$7:$AC$30,SMALL(IF($AF$7:$AF$30&lt;&gt;"",IF($AC$7:$AC$30&lt;&gt;"",ROW($AC$7:$AC$30)-MIN(ROW($AC$7:$AC$30))+1,""),""),ROW()-ROW(A$32)+1)),"##0"),),"")</f>
        <v/>
      </c>
      <c r="AD51" s="0" t="str">
        <f aca="false">IFERROR(CONCATENATE((INDEX($AF$7:$AF$30,SMALL(IF($AF$7:$AF$30&lt;&gt;"",IF($AC$7:$AC$30&lt;&gt;"",ROW($AC$7:$AC$30)-MIN(ROW($AC$7:$AC$30))+1,""),""),ROW()-ROW(A$32)+1))),),"")</f>
        <v/>
      </c>
      <c r="AE51" s="0" t="str">
        <f aca="false">IFERROR(CONCATENATE((INDEX($A$7:$A$30,SMALL(IF($AF$7:$AF$30&lt;&gt;"",IF($AC$7:$AC$30&lt;&gt;"",ROW($AC$7:$AC$30)-MIN(ROW($AC$7:$AC$30))+1,""),""),ROW()-ROW(A$32)+1))),),"")</f>
        <v/>
      </c>
      <c r="AI51" s="0" t="str">
        <f aca="false">IFERROR(CONCATENATE(TEXT(INDEX($AI$7:$AI$30,SMALL(IF($AL$7:$AL$30&lt;&gt;"",IF($AI$7:$AI$30&lt;&gt;"",ROW($AI$7:$AI$30)-MIN(ROW($AI$7:$AI$30))+1,""),""),ROW()-ROW(A$32)+1)),"##0"),),"")</f>
        <v/>
      </c>
      <c r="AJ51" s="0" t="str">
        <f aca="false">IFERROR(CONCATENATE((INDEX($AL$7:$AL$30,SMALL(IF($AL$7:$AL$30&lt;&gt;"",IF($AI$7:$AI$30&lt;&gt;"",ROW($AI$7:$AI$30)-MIN(ROW($AI$7:$AI$30))+1,""),""),ROW()-ROW(A$32)+1))),),"")</f>
        <v/>
      </c>
      <c r="AK51" s="0" t="str">
        <f aca="false">IFERROR(CONCATENATE((INDEX($A$7:$A$30,SMALL(IF($AL$7:$AL$30&lt;&gt;"",IF($AI$7:$AI$30&lt;&gt;"",ROW($AI$7:$AI$30)-MIN(ROW($AI$7:$AI$30))+1,""),""),ROW()-ROW(A$32)+1))),),"")</f>
        <v/>
      </c>
    </row>
    <row r="52" customFormat="false" ht="15" hidden="false" customHeight="false" outlineLevel="0" collapsed="false">
      <c r="K52" s="0" t="str">
        <f aca="false">IFERROR(CONCATENATE(TEXT(INDEX($K$7:$K$30,SMALL(IF($N$7:$N$30&lt;&gt;"",IF($K$7:$K$30&lt;&gt;"",ROW($K$7:$K$30)-MIN(ROW($K$7:$K$30))+1,""),""),ROW()-ROW(A$32)+1)),"##0"),","),"")</f>
        <v/>
      </c>
      <c r="L52" s="0" t="str">
        <f aca="false">IFERROR(CONCATENATE((INDEX($N$7:$N$30,SMALL(IF($N$7:$N$30&lt;&gt;"",IF($K$7:$K$30&lt;&gt;"",ROW($K$7:$K$30)-MIN(ROW($K$7:$K$30))+1,""),""),ROW()-ROW(A$32)+1))),","),"")</f>
        <v/>
      </c>
      <c r="M52" s="0" t="str">
        <f aca="false">IFERROR(CONCATENATE((INDEX($A$7:$A$30,SMALL(IF($N$7:$N$30&lt;&gt;"",IF($K$7:$K$30&lt;&gt;"",ROW($K$7:$K$30)-MIN(ROW($K$7:$K$30))+1,""),""),ROW()-ROW(A$32)+1))),),"")</f>
        <v/>
      </c>
      <c r="Q52" s="0" t="str">
        <f aca="false">IFERROR(CONCATENATE((INDEX($T$7:$T$30,SMALL(IF($T$7:$T$30&lt;&gt;"",IF($Q$7:$Q$30&lt;&gt;"",ROW($Q$7:$Q$30)-MIN(ROW($Q$7:$Q$30))+1,""),""),ROW()-ROW(A$32)+1)))," "),"")</f>
        <v/>
      </c>
      <c r="R52" s="0" t="str">
        <f aca="false">IFERROR(CONCATENATE(TEXT(INDEX($Q$7:$Q$30,SMALL(IF($T$7:$T$30&lt;&gt;"",IF($Q$7:$Q$30&lt;&gt;"",ROW($Q$7:$Q$30)-MIN(ROW($Q$7:$Q$30))+1,""),""),ROW()-ROW(A$32)+1)),"##0")," "),"")</f>
        <v/>
      </c>
      <c r="S52" s="0" t="str">
        <f aca="false">IFERROR(CONCATENATE((INDEX($A$7:$A$30,SMALL(IF($T$7:$T$30&lt;&gt;"",IF($Q$7:$Q$30&lt;&gt;"",ROW($Q$7:$Q$30)-MIN(ROW($Q$7:$Q$30))+1,""),""),ROW()-ROW(A$32)+1))),),"")</f>
        <v/>
      </c>
      <c r="W52" s="0" t="str">
        <f aca="false">IFERROR(CONCATENATE((INDEX($Z$7:$Z$30,SMALL(IF($Z$7:$Z$30&lt;&gt;"",IF($W$7:$W$30&lt;&gt;"",ROW($W$7:$W$30)-MIN(ROW($W$7:$W$30))+1,""),""),ROW()-ROW(A$32)+1))),","),"")</f>
        <v/>
      </c>
      <c r="X52" s="0" t="str">
        <f aca="false">IFERROR(CONCATENATE(TEXT(INDEX($W$7:$W$30,SMALL(IF($Z$7:$Z$30&lt;&gt;"",IF($W$7:$W$30&lt;&gt;"",ROW($W$7:$W$30)-MIN(ROW($W$7:$W$30))+1,""),""),ROW()-ROW(A$32)+1)),"##0"),","),"")</f>
        <v/>
      </c>
      <c r="Y52" s="0" t="str">
        <f aca="false">IFERROR(CONCATENATE((INDEX($A$7:$A$30,SMALL(IF($Z$7:$Z$30&lt;&gt;"",IF($W$7:$W$30&lt;&gt;"",ROW($W$7:$W$30)-MIN(ROW($W$7:$W$30))+1,""),""),ROW()-ROW(A$32)+1))),),"")</f>
        <v/>
      </c>
      <c r="AC52" s="0" t="str">
        <f aca="false">IFERROR(CONCATENATE(TEXT(INDEX($AC$7:$AC$30,SMALL(IF($AF$7:$AF$30&lt;&gt;"",IF($AC$7:$AC$30&lt;&gt;"",ROW($AC$7:$AC$30)-MIN(ROW($AC$7:$AC$30))+1,""),""),ROW()-ROW(A$32)+1)),"##0"),),"")</f>
        <v/>
      </c>
      <c r="AD52" s="0" t="str">
        <f aca="false">IFERROR(CONCATENATE((INDEX($AF$7:$AF$30,SMALL(IF($AF$7:$AF$30&lt;&gt;"",IF($AC$7:$AC$30&lt;&gt;"",ROW($AC$7:$AC$30)-MIN(ROW($AC$7:$AC$30))+1,""),""),ROW()-ROW(A$32)+1))),),"")</f>
        <v/>
      </c>
      <c r="AE52" s="0" t="str">
        <f aca="false">IFERROR(CONCATENATE((INDEX($A$7:$A$30,SMALL(IF($AF$7:$AF$30&lt;&gt;"",IF($AC$7:$AC$30&lt;&gt;"",ROW($AC$7:$AC$30)-MIN(ROW($AC$7:$AC$30))+1,""),""),ROW()-ROW(A$32)+1))),),"")</f>
        <v/>
      </c>
      <c r="AI52" s="0" t="str">
        <f aca="false">IFERROR(CONCATENATE(TEXT(INDEX($AI$7:$AI$30,SMALL(IF($AL$7:$AL$30&lt;&gt;"",IF($AI$7:$AI$30&lt;&gt;"",ROW($AI$7:$AI$30)-MIN(ROW($AI$7:$AI$30))+1,""),""),ROW()-ROW(A$32)+1)),"##0"),),"")</f>
        <v/>
      </c>
      <c r="AJ52" s="0" t="str">
        <f aca="false">IFERROR(CONCATENATE((INDEX($AL$7:$AL$30,SMALL(IF($AL$7:$AL$30&lt;&gt;"",IF($AI$7:$AI$30&lt;&gt;"",ROW($AI$7:$AI$30)-MIN(ROW($AI$7:$AI$30))+1,""),""),ROW()-ROW(A$32)+1))),),"")</f>
        <v/>
      </c>
      <c r="AK52" s="0" t="str">
        <f aca="false">IFERROR(CONCATENATE((INDEX($A$7:$A$30,SMALL(IF($AL$7:$AL$30&lt;&gt;"",IF($AI$7:$AI$30&lt;&gt;"",ROW($AI$7:$AI$30)-MIN(ROW($AI$7:$AI$30))+1,""),""),ROW()-ROW(A$32)+1))),),"")</f>
        <v/>
      </c>
    </row>
    <row r="53" customFormat="false" ht="15" hidden="false" customHeight="false" outlineLevel="0" collapsed="false">
      <c r="K53" s="0" t="str">
        <f aca="false">IFERROR(CONCATENATE(TEXT(INDEX($K$7:$K$30,SMALL(IF($N$7:$N$30&lt;&gt;"",IF($K$7:$K$30&lt;&gt;"",ROW($K$7:$K$30)-MIN(ROW($K$7:$K$30))+1,""),""),ROW()-ROW(A$32)+1)),"##0"),","),"")</f>
        <v/>
      </c>
      <c r="L53" s="0" t="str">
        <f aca="false">IFERROR(CONCATENATE((INDEX($N$7:$N$30,SMALL(IF($N$7:$N$30&lt;&gt;"",IF($K$7:$K$30&lt;&gt;"",ROW($K$7:$K$30)-MIN(ROW($K$7:$K$30))+1,""),""),ROW()-ROW(A$32)+1))),","),"")</f>
        <v/>
      </c>
      <c r="M53" s="0" t="str">
        <f aca="false">IFERROR(CONCATENATE((INDEX($A$7:$A$30,SMALL(IF($N$7:$N$30&lt;&gt;"",IF($K$7:$K$30&lt;&gt;"",ROW($K$7:$K$30)-MIN(ROW($K$7:$K$30))+1,""),""),ROW()-ROW(A$32)+1))),),"")</f>
        <v/>
      </c>
      <c r="Q53" s="0" t="str">
        <f aca="false">IFERROR(CONCATENATE((INDEX($T$7:$T$30,SMALL(IF($T$7:$T$30&lt;&gt;"",IF($Q$7:$Q$30&lt;&gt;"",ROW($Q$7:$Q$30)-MIN(ROW($Q$7:$Q$30))+1,""),""),ROW()-ROW(A$32)+1)))," "),"")</f>
        <v/>
      </c>
      <c r="R53" s="0" t="str">
        <f aca="false">IFERROR(CONCATENATE(TEXT(INDEX($Q$7:$Q$30,SMALL(IF($T$7:$T$30&lt;&gt;"",IF($Q$7:$Q$30&lt;&gt;"",ROW($Q$7:$Q$30)-MIN(ROW($Q$7:$Q$30))+1,""),""),ROW()-ROW(A$32)+1)),"##0")," "),"")</f>
        <v/>
      </c>
      <c r="S53" s="0" t="str">
        <f aca="false">IFERROR(CONCATENATE((INDEX($A$7:$A$30,SMALL(IF($T$7:$T$30&lt;&gt;"",IF($Q$7:$Q$30&lt;&gt;"",ROW($Q$7:$Q$30)-MIN(ROW($Q$7:$Q$30))+1,""),""),ROW()-ROW(A$32)+1))),),"")</f>
        <v/>
      </c>
      <c r="W53" s="0" t="str">
        <f aca="false">IFERROR(CONCATENATE((INDEX($Z$7:$Z$30,SMALL(IF($Z$7:$Z$30&lt;&gt;"",IF($W$7:$W$30&lt;&gt;"",ROW($W$7:$W$30)-MIN(ROW($W$7:$W$30))+1,""),""),ROW()-ROW(A$32)+1))),","),"")</f>
        <v/>
      </c>
      <c r="X53" s="0" t="str">
        <f aca="false">IFERROR(CONCATENATE(TEXT(INDEX($W$7:$W$30,SMALL(IF($Z$7:$Z$30&lt;&gt;"",IF($W$7:$W$30&lt;&gt;"",ROW($W$7:$W$30)-MIN(ROW($W$7:$W$30))+1,""),""),ROW()-ROW(A$32)+1)),"##0"),","),"")</f>
        <v/>
      </c>
      <c r="Y53" s="0" t="str">
        <f aca="false">IFERROR(CONCATENATE((INDEX($A$7:$A$30,SMALL(IF($Z$7:$Z$30&lt;&gt;"",IF($W$7:$W$30&lt;&gt;"",ROW($W$7:$W$30)-MIN(ROW($W$7:$W$30))+1,""),""),ROW()-ROW(A$32)+1))),),"")</f>
        <v/>
      </c>
      <c r="AC53" s="0" t="str">
        <f aca="false">IFERROR(CONCATENATE(TEXT(INDEX($AC$7:$AC$30,SMALL(IF($AF$7:$AF$30&lt;&gt;"",IF($AC$7:$AC$30&lt;&gt;"",ROW($AC$7:$AC$30)-MIN(ROW($AC$7:$AC$30))+1,""),""),ROW()-ROW(A$32)+1)),"##0"),),"")</f>
        <v/>
      </c>
      <c r="AD53" s="0" t="str">
        <f aca="false">IFERROR(CONCATENATE((INDEX($AF$7:$AF$30,SMALL(IF($AF$7:$AF$30&lt;&gt;"",IF($AC$7:$AC$30&lt;&gt;"",ROW($AC$7:$AC$30)-MIN(ROW($AC$7:$AC$30))+1,""),""),ROW()-ROW(A$32)+1))),),"")</f>
        <v/>
      </c>
      <c r="AE53" s="0" t="str">
        <f aca="false">IFERROR(CONCATENATE((INDEX($A$7:$A$30,SMALL(IF($AF$7:$AF$30&lt;&gt;"",IF($AC$7:$AC$30&lt;&gt;"",ROW($AC$7:$AC$30)-MIN(ROW($AC$7:$AC$30))+1,""),""),ROW()-ROW(A$32)+1))),),"")</f>
        <v/>
      </c>
      <c r="AI53" s="0" t="str">
        <f aca="false">IFERROR(CONCATENATE(TEXT(INDEX($AI$7:$AI$30,SMALL(IF($AL$7:$AL$30&lt;&gt;"",IF($AI$7:$AI$30&lt;&gt;"",ROW($AI$7:$AI$30)-MIN(ROW($AI$7:$AI$30))+1,""),""),ROW()-ROW(A$32)+1)),"##0"),),"")</f>
        <v/>
      </c>
      <c r="AJ53" s="0" t="str">
        <f aca="false">IFERROR(CONCATENATE((INDEX($AL$7:$AL$30,SMALL(IF($AL$7:$AL$30&lt;&gt;"",IF($AI$7:$AI$30&lt;&gt;"",ROW($AI$7:$AI$30)-MIN(ROW($AI$7:$AI$30))+1,""),""),ROW()-ROW(A$32)+1))),),"")</f>
        <v/>
      </c>
      <c r="AK53" s="0" t="str">
        <f aca="false">IFERROR(CONCATENATE((INDEX($A$7:$A$30,SMALL(IF($AL$7:$AL$30&lt;&gt;"",IF($AI$7:$AI$30&lt;&gt;"",ROW($AI$7:$AI$30)-MIN(ROW($AI$7:$AI$30))+1,""),""),ROW()-ROW(A$32)+1))),),"")</f>
        <v/>
      </c>
    </row>
    <row r="54" customFormat="false" ht="15" hidden="false" customHeight="false" outlineLevel="0" collapsed="false">
      <c r="K54" s="0" t="str">
        <f aca="false">IFERROR(CONCATENATE(TEXT(INDEX($K$7:$K$30,SMALL(IF($N$7:$N$30&lt;&gt;"",IF($K$7:$K$30&lt;&gt;"",ROW($K$7:$K$30)-MIN(ROW($K$7:$K$30))+1,""),""),ROW()-ROW(A$32)+1)),"##0"),","),"")</f>
        <v/>
      </c>
      <c r="L54" s="0" t="str">
        <f aca="false">IFERROR(CONCATENATE((INDEX($N$7:$N$30,SMALL(IF($N$7:$N$30&lt;&gt;"",IF($K$7:$K$30&lt;&gt;"",ROW($K$7:$K$30)-MIN(ROW($K$7:$K$30))+1,""),""),ROW()-ROW(A$32)+1))),","),"")</f>
        <v/>
      </c>
      <c r="M54" s="0" t="str">
        <f aca="false">IFERROR(CONCATENATE((INDEX($A$7:$A$30,SMALL(IF($N$7:$N$30&lt;&gt;"",IF($K$7:$K$30&lt;&gt;"",ROW($K$7:$K$30)-MIN(ROW($K$7:$K$30))+1,""),""),ROW()-ROW(A$32)+1))),),"")</f>
        <v/>
      </c>
      <c r="Q54" s="0" t="str">
        <f aca="false">IFERROR(CONCATENATE((INDEX($T$7:$T$30,SMALL(IF($T$7:$T$30&lt;&gt;"",IF($Q$7:$Q$30&lt;&gt;"",ROW($Q$7:$Q$30)-MIN(ROW($Q$7:$Q$30))+1,""),""),ROW()-ROW(A$32)+1)))," "),"")</f>
        <v/>
      </c>
      <c r="R54" s="0" t="str">
        <f aca="false">IFERROR(CONCATENATE(TEXT(INDEX($Q$7:$Q$30,SMALL(IF($T$7:$T$30&lt;&gt;"",IF($Q$7:$Q$30&lt;&gt;"",ROW($Q$7:$Q$30)-MIN(ROW($Q$7:$Q$30))+1,""),""),ROW()-ROW(A$32)+1)),"##0")," "),"")</f>
        <v/>
      </c>
      <c r="S54" s="0" t="str">
        <f aca="false">IFERROR(CONCATENATE((INDEX($A$7:$A$30,SMALL(IF($T$7:$T$30&lt;&gt;"",IF($Q$7:$Q$30&lt;&gt;"",ROW($Q$7:$Q$30)-MIN(ROW($Q$7:$Q$30))+1,""),""),ROW()-ROW(A$32)+1))),),"")</f>
        <v/>
      </c>
      <c r="W54" s="0" t="str">
        <f aca="false">IFERROR(CONCATENATE((INDEX($Z$7:$Z$30,SMALL(IF($Z$7:$Z$30&lt;&gt;"",IF($W$7:$W$30&lt;&gt;"",ROW($W$7:$W$30)-MIN(ROW($W$7:$W$30))+1,""),""),ROW()-ROW(A$32)+1))),","),"")</f>
        <v/>
      </c>
      <c r="X54" s="0" t="str">
        <f aca="false">IFERROR(CONCATENATE(TEXT(INDEX($W$7:$W$30,SMALL(IF($Z$7:$Z$30&lt;&gt;"",IF($W$7:$W$30&lt;&gt;"",ROW($W$7:$W$30)-MIN(ROW($W$7:$W$30))+1,""),""),ROW()-ROW(A$32)+1)),"##0"),","),"")</f>
        <v/>
      </c>
      <c r="Y54" s="0" t="str">
        <f aca="false">IFERROR(CONCATENATE((INDEX($A$7:$A$30,SMALL(IF($Z$7:$Z$30&lt;&gt;"",IF($W$7:$W$30&lt;&gt;"",ROW($W$7:$W$30)-MIN(ROW($W$7:$W$30))+1,""),""),ROW()-ROW(A$32)+1))),),"")</f>
        <v/>
      </c>
      <c r="AC54" s="0" t="str">
        <f aca="false">IFERROR(CONCATENATE(TEXT(INDEX($AC$7:$AC$30,SMALL(IF($AF$7:$AF$30&lt;&gt;"",IF($AC$7:$AC$30&lt;&gt;"",ROW($AC$7:$AC$30)-MIN(ROW($AC$7:$AC$30))+1,""),""),ROW()-ROW(A$32)+1)),"##0"),),"")</f>
        <v/>
      </c>
      <c r="AD54" s="0" t="str">
        <f aca="false">IFERROR(CONCATENATE((INDEX($AF$7:$AF$30,SMALL(IF($AF$7:$AF$30&lt;&gt;"",IF($AC$7:$AC$30&lt;&gt;"",ROW($AC$7:$AC$30)-MIN(ROW($AC$7:$AC$30))+1,""),""),ROW()-ROW(A$32)+1))),),"")</f>
        <v/>
      </c>
      <c r="AE54" s="0" t="str">
        <f aca="false">IFERROR(CONCATENATE((INDEX($A$7:$A$30,SMALL(IF($AF$7:$AF$30&lt;&gt;"",IF($AC$7:$AC$30&lt;&gt;"",ROW($AC$7:$AC$30)-MIN(ROW($AC$7:$AC$30))+1,""),""),ROW()-ROW(A$32)+1))),),"")</f>
        <v/>
      </c>
      <c r="AI54" s="0" t="str">
        <f aca="false">IFERROR(CONCATENATE(TEXT(INDEX($AI$7:$AI$30,SMALL(IF($AL$7:$AL$30&lt;&gt;"",IF($AI$7:$AI$30&lt;&gt;"",ROW($AI$7:$AI$30)-MIN(ROW($AI$7:$AI$30))+1,""),""),ROW()-ROW(A$32)+1)),"##0"),),"")</f>
        <v/>
      </c>
      <c r="AJ54" s="0" t="str">
        <f aca="false">IFERROR(CONCATENATE((INDEX($AL$7:$AL$30,SMALL(IF($AL$7:$AL$30&lt;&gt;"",IF($AI$7:$AI$30&lt;&gt;"",ROW($AI$7:$AI$30)-MIN(ROW($AI$7:$AI$30))+1,""),""),ROW()-ROW(A$32)+1))),),"")</f>
        <v/>
      </c>
      <c r="AK54" s="0" t="str">
        <f aca="false">IFERROR(CONCATENATE((INDEX($A$7:$A$30,SMALL(IF($AL$7:$AL$30&lt;&gt;"",IF($AI$7:$AI$30&lt;&gt;"",ROW($AI$7:$AI$30)-MIN(ROW($AI$7:$AI$30))+1,""),""),ROW()-ROW(A$32)+1))),),"")</f>
        <v/>
      </c>
    </row>
    <row r="55" customFormat="false" ht="15" hidden="false" customHeight="false" outlineLevel="0" collapsed="false">
      <c r="K55" s="0" t="str">
        <f aca="false">IFERROR(CONCATENATE(TEXT(INDEX($K$7:$K$30,SMALL(IF($N$7:$N$30&lt;&gt;"",IF($K$7:$K$30&lt;&gt;"",ROW($K$7:$K$30)-MIN(ROW($K$7:$K$30))+1,""),""),ROW()-ROW(A$32)+1)),"##0"),","),"")</f>
        <v/>
      </c>
      <c r="L55" s="0" t="str">
        <f aca="false">IFERROR(CONCATENATE((INDEX($N$7:$N$30,SMALL(IF($N$7:$N$30&lt;&gt;"",IF($K$7:$K$30&lt;&gt;"",ROW($K$7:$K$30)-MIN(ROW($K$7:$K$30))+1,""),""),ROW()-ROW(A$32)+1))),","),"")</f>
        <v/>
      </c>
      <c r="M55" s="0" t="str">
        <f aca="false">IFERROR(CONCATENATE((INDEX($A$7:$A$30,SMALL(IF($N$7:$N$30&lt;&gt;"",IF($K$7:$K$30&lt;&gt;"",ROW($K$7:$K$30)-MIN(ROW($K$7:$K$30))+1,""),""),ROW()-ROW(A$32)+1))),),"")</f>
        <v/>
      </c>
      <c r="Q55" s="0" t="str">
        <f aca="false">IFERROR(CONCATENATE((INDEX($T$7:$T$30,SMALL(IF($T$7:$T$30&lt;&gt;"",IF($Q$7:$Q$30&lt;&gt;"",ROW($Q$7:$Q$30)-MIN(ROW($Q$7:$Q$30))+1,""),""),ROW()-ROW(A$32)+1)))," "),"")</f>
        <v/>
      </c>
      <c r="R55" s="0" t="str">
        <f aca="false">IFERROR(CONCATENATE(TEXT(INDEX($Q$7:$Q$30,SMALL(IF($T$7:$T$30&lt;&gt;"",IF($Q$7:$Q$30&lt;&gt;"",ROW($Q$7:$Q$30)-MIN(ROW($Q$7:$Q$30))+1,""),""),ROW()-ROW(A$32)+1)),"##0")," "),"")</f>
        <v/>
      </c>
      <c r="S55" s="0" t="str">
        <f aca="false">IFERROR(CONCATENATE((INDEX($A$7:$A$30,SMALL(IF($T$7:$T$30&lt;&gt;"",IF($Q$7:$Q$30&lt;&gt;"",ROW($Q$7:$Q$30)-MIN(ROW($Q$7:$Q$30))+1,""),""),ROW()-ROW(A$32)+1))),),"")</f>
        <v/>
      </c>
      <c r="W55" s="0" t="str">
        <f aca="false">IFERROR(CONCATENATE((INDEX($Z$7:$Z$30,SMALL(IF($Z$7:$Z$30&lt;&gt;"",IF($W$7:$W$30&lt;&gt;"",ROW($W$7:$W$30)-MIN(ROW($W$7:$W$30))+1,""),""),ROW()-ROW(A$32)+1))),","),"")</f>
        <v/>
      </c>
      <c r="X55" s="0" t="str">
        <f aca="false">IFERROR(CONCATENATE(TEXT(INDEX($W$7:$W$30,SMALL(IF($Z$7:$Z$30&lt;&gt;"",IF($W$7:$W$30&lt;&gt;"",ROW($W$7:$W$30)-MIN(ROW($W$7:$W$30))+1,""),""),ROW()-ROW(A$32)+1)),"##0"),","),"")</f>
        <v/>
      </c>
      <c r="Y55" s="0" t="str">
        <f aca="false">IFERROR(CONCATENATE((INDEX($A$7:$A$30,SMALL(IF($Z$7:$Z$30&lt;&gt;"",IF($W$7:$W$30&lt;&gt;"",ROW($W$7:$W$30)-MIN(ROW($W$7:$W$30))+1,""),""),ROW()-ROW(A$32)+1))),),"")</f>
        <v/>
      </c>
      <c r="AC55" s="0" t="str">
        <f aca="false">IFERROR(CONCATENATE(TEXT(INDEX($AC$7:$AC$30,SMALL(IF($AF$7:$AF$30&lt;&gt;"",IF($AC$7:$AC$30&lt;&gt;"",ROW($AC$7:$AC$30)-MIN(ROW($AC$7:$AC$30))+1,""),""),ROW()-ROW(A$32)+1)),"##0"),),"")</f>
        <v/>
      </c>
      <c r="AD55" s="0" t="str">
        <f aca="false">IFERROR(CONCATENATE((INDEX($AF$7:$AF$30,SMALL(IF($AF$7:$AF$30&lt;&gt;"",IF($AC$7:$AC$30&lt;&gt;"",ROW($AC$7:$AC$30)-MIN(ROW($AC$7:$AC$30))+1,""),""),ROW()-ROW(A$32)+1))),),"")</f>
        <v/>
      </c>
      <c r="AE55" s="0" t="str">
        <f aca="false">IFERROR(CONCATENATE((INDEX($A$7:$A$30,SMALL(IF($AF$7:$AF$30&lt;&gt;"",IF($AC$7:$AC$30&lt;&gt;"",ROW($AC$7:$AC$30)-MIN(ROW($AC$7:$AC$30))+1,""),""),ROW()-ROW(A$32)+1))),),"")</f>
        <v/>
      </c>
      <c r="AI55" s="0" t="str">
        <f aca="false">IFERROR(CONCATENATE(TEXT(INDEX($AI$7:$AI$30,SMALL(IF($AL$7:$AL$30&lt;&gt;"",IF($AI$7:$AI$30&lt;&gt;"",ROW($AI$7:$AI$30)-MIN(ROW($AI$7:$AI$30))+1,""),""),ROW()-ROW(A$32)+1)),"##0"),),"")</f>
        <v/>
      </c>
      <c r="AJ55" s="0" t="str">
        <f aca="false">IFERROR(CONCATENATE((INDEX($AL$7:$AL$30,SMALL(IF($AL$7:$AL$30&lt;&gt;"",IF($AI$7:$AI$30&lt;&gt;"",ROW($AI$7:$AI$30)-MIN(ROW($AI$7:$AI$30))+1,""),""),ROW()-ROW(A$32)+1))),),"")</f>
        <v/>
      </c>
      <c r="AK55" s="0" t="str">
        <f aca="false">IFERROR(CONCATENATE((INDEX($A$7:$A$30,SMALL(IF($AL$7:$AL$30&lt;&gt;"",IF($AI$7:$AI$30&lt;&gt;"",ROW($AI$7:$AI$30)-MIN(ROW($AI$7:$AI$30))+1,""),""),ROW()-ROW(A$32)+1))),),"")</f>
        <v/>
      </c>
    </row>
  </sheetData>
  <mergeCells count="6">
    <mergeCell ref="A5:I5"/>
    <mergeCell ref="J5:O5"/>
    <mergeCell ref="P5:U5"/>
    <mergeCell ref="V5:AA5"/>
    <mergeCell ref="AB5:AG5"/>
    <mergeCell ref="AH5:AM5"/>
  </mergeCells>
  <conditionalFormatting sqref="AD10">
    <cfRule type="cellIs" priority="2" operator="lessThanOrEqual" aboveAverage="0" equalAverage="0" bottom="0" percent="0" rank="0" text="" dxfId="0">
      <formula>H10</formula>
    </cfRule>
  </conditionalFormatting>
  <conditionalFormatting sqref="AD15">
    <cfRule type="cellIs" priority="3" operator="lessThanOrEqual" aboveAverage="0" equalAverage="0" bottom="0" percent="0" rank="0" text="" dxfId="1">
      <formula>H15</formula>
    </cfRule>
  </conditionalFormatting>
  <conditionalFormatting sqref="AD17">
    <cfRule type="cellIs" priority="4" operator="lessThanOrEqual" aboveAverage="0" equalAverage="0" bottom="0" percent="0" rank="0" text="" dxfId="2">
      <formula>H17</formula>
    </cfRule>
  </conditionalFormatting>
  <conditionalFormatting sqref="AD20">
    <cfRule type="cellIs" priority="5" operator="lessThanOrEqual" aboveAverage="0" equalAverage="0" bottom="0" percent="0" rank="0" text="" dxfId="3">
      <formula>H20</formula>
    </cfRule>
  </conditionalFormatting>
  <conditionalFormatting sqref="AD21">
    <cfRule type="cellIs" priority="6" operator="lessThanOrEqual" aboveAverage="0" equalAverage="0" bottom="0" percent="0" rank="0" text="" dxfId="4">
      <formula>H21</formula>
    </cfRule>
  </conditionalFormatting>
  <conditionalFormatting sqref="AD25">
    <cfRule type="cellIs" priority="7" operator="lessThanOrEqual" aboveAverage="0" equalAverage="0" bottom="0" percent="0" rank="0" text="" dxfId="5">
      <formula>H25</formula>
    </cfRule>
  </conditionalFormatting>
  <conditionalFormatting sqref="AD26">
    <cfRule type="cellIs" priority="8" operator="lessThanOrEqual" aboveAverage="0" equalAverage="0" bottom="0" percent="0" rank="0" text="" dxfId="6">
      <formula>H26</formula>
    </cfRule>
  </conditionalFormatting>
  <conditionalFormatting sqref="AD28">
    <cfRule type="cellIs" priority="9" operator="lessThanOrEqual" aboveAverage="0" equalAverage="0" bottom="0" percent="0" rank="0" text="" dxfId="7">
      <formula>H28</formula>
    </cfRule>
  </conditionalFormatting>
  <conditionalFormatting sqref="AD29">
    <cfRule type="cellIs" priority="10" operator="lessThanOrEqual" aboveAverage="0" equalAverage="0" bottom="0" percent="0" rank="0" text="" dxfId="8">
      <formula>H29</formula>
    </cfRule>
  </conditionalFormatting>
  <conditionalFormatting sqref="AD30">
    <cfRule type="cellIs" priority="11" operator="lessThanOrEqual" aboveAverage="0" equalAverage="0" bottom="0" percent="0" rank="0" text="" dxfId="9">
      <formula>H30</formula>
    </cfRule>
  </conditionalFormatting>
  <conditionalFormatting sqref="AD8">
    <cfRule type="cellIs" priority="12" operator="lessThanOrEqual" aboveAverage="0" equalAverage="0" bottom="0" percent="0" rank="0" text="" dxfId="10">
      <formula>H8</formula>
    </cfRule>
  </conditionalFormatting>
  <conditionalFormatting sqref="AE10">
    <cfRule type="cellIs" priority="13" operator="lessThanOrEqual" aboveAverage="0" equalAverage="0" bottom="0" percent="0" rank="0" text="" dxfId="11">
      <formula>I10</formula>
    </cfRule>
  </conditionalFormatting>
  <conditionalFormatting sqref="AE15">
    <cfRule type="cellIs" priority="14" operator="lessThanOrEqual" aboveAverage="0" equalAverage="0" bottom="0" percent="0" rank="0" text="" dxfId="12">
      <formula>I15</formula>
    </cfRule>
  </conditionalFormatting>
  <conditionalFormatting sqref="AE17">
    <cfRule type="cellIs" priority="15" operator="lessThanOrEqual" aboveAverage="0" equalAverage="0" bottom="0" percent="0" rank="0" text="" dxfId="13">
      <formula>I17</formula>
    </cfRule>
  </conditionalFormatting>
  <conditionalFormatting sqref="AE20">
    <cfRule type="cellIs" priority="16" operator="lessThanOrEqual" aboveAverage="0" equalAverage="0" bottom="0" percent="0" rank="0" text="" dxfId="14">
      <formula>I20</formula>
    </cfRule>
  </conditionalFormatting>
  <conditionalFormatting sqref="AE21">
    <cfRule type="cellIs" priority="17" operator="lessThanOrEqual" aboveAverage="0" equalAverage="0" bottom="0" percent="0" rank="0" text="" dxfId="15">
      <formula>I21</formula>
    </cfRule>
  </conditionalFormatting>
  <conditionalFormatting sqref="AE25">
    <cfRule type="cellIs" priority="18" operator="lessThanOrEqual" aboveAverage="0" equalAverage="0" bottom="0" percent="0" rank="0" text="" dxfId="16">
      <formula>I25</formula>
    </cfRule>
  </conditionalFormatting>
  <conditionalFormatting sqref="AE26">
    <cfRule type="cellIs" priority="19" operator="lessThanOrEqual" aboveAverage="0" equalAverage="0" bottom="0" percent="0" rank="0" text="" dxfId="17">
      <formula>I26</formula>
    </cfRule>
  </conditionalFormatting>
  <conditionalFormatting sqref="AE28">
    <cfRule type="cellIs" priority="20" operator="lessThanOrEqual" aboveAverage="0" equalAverage="0" bottom="0" percent="0" rank="0" text="" dxfId="18">
      <formula>I28</formula>
    </cfRule>
  </conditionalFormatting>
  <conditionalFormatting sqref="AE29">
    <cfRule type="cellIs" priority="21" operator="lessThanOrEqual" aboveAverage="0" equalAverage="0" bottom="0" percent="0" rank="0" text="" dxfId="19">
      <formula>I29</formula>
    </cfRule>
  </conditionalFormatting>
  <conditionalFormatting sqref="AE30">
    <cfRule type="cellIs" priority="22" operator="lessThanOrEqual" aboveAverage="0" equalAverage="0" bottom="0" percent="0" rank="0" text="" dxfId="20">
      <formula>I30</formula>
    </cfRule>
  </conditionalFormatting>
  <conditionalFormatting sqref="AE8">
    <cfRule type="cellIs" priority="23" operator="lessThanOrEqual" aboveAverage="0" equalAverage="0" bottom="0" percent="0" rank="0" text="" dxfId="21">
      <formula>I8</formula>
    </cfRule>
  </conditionalFormatting>
  <conditionalFormatting sqref="AJ30">
    <cfRule type="cellIs" priority="24" operator="lessThanOrEqual" aboveAverage="0" equalAverage="0" bottom="0" percent="0" rank="0" text="" dxfId="22">
      <formula>H30</formula>
    </cfRule>
  </conditionalFormatting>
  <conditionalFormatting sqref="AK30">
    <cfRule type="cellIs" priority="25" operator="lessThanOrEqual" aboveAverage="0" equalAverage="0" bottom="0" percent="0" rank="0" text="" dxfId="23">
      <formula>I30</formula>
    </cfRule>
  </conditionalFormatting>
  <conditionalFormatting sqref="L11">
    <cfRule type="cellIs" priority="26" operator="lessThanOrEqual" aboveAverage="0" equalAverage="0" bottom="0" percent="0" rank="0" text="" dxfId="24">
      <formula>H11</formula>
    </cfRule>
  </conditionalFormatting>
  <conditionalFormatting sqref="L13">
    <cfRule type="cellIs" priority="27" operator="lessThanOrEqual" aboveAverage="0" equalAverage="0" bottom="0" percent="0" rank="0" text="" dxfId="25">
      <formula>H13</formula>
    </cfRule>
  </conditionalFormatting>
  <conditionalFormatting sqref="L14">
    <cfRule type="cellIs" priority="28" operator="lessThanOrEqual" aboveAverage="0" equalAverage="0" bottom="0" percent="0" rank="0" text="" dxfId="26">
      <formula>H14</formula>
    </cfRule>
  </conditionalFormatting>
  <conditionalFormatting sqref="L20">
    <cfRule type="cellIs" priority="29" operator="lessThanOrEqual" aboveAverage="0" equalAverage="0" bottom="0" percent="0" rank="0" text="" dxfId="27">
      <formula>H20</formula>
    </cfRule>
  </conditionalFormatting>
  <conditionalFormatting sqref="L22">
    <cfRule type="cellIs" priority="30" operator="lessThanOrEqual" aboveAverage="0" equalAverage="0" bottom="0" percent="0" rank="0" text="" dxfId="28">
      <formula>H22</formula>
    </cfRule>
  </conditionalFormatting>
  <conditionalFormatting sqref="L23">
    <cfRule type="cellIs" priority="31" operator="lessThanOrEqual" aboveAverage="0" equalAverage="0" bottom="0" percent="0" rank="0" text="" dxfId="29">
      <formula>H23</formula>
    </cfRule>
  </conditionalFormatting>
  <conditionalFormatting sqref="L7">
    <cfRule type="cellIs" priority="32" operator="lessThanOrEqual" aboveAverage="0" equalAverage="0" bottom="0" percent="0" rank="0" text="" dxfId="30">
      <formula>H7</formula>
    </cfRule>
  </conditionalFormatting>
  <conditionalFormatting sqref="L9">
    <cfRule type="cellIs" priority="33" operator="lessThanOrEqual" aboveAverage="0" equalAverage="0" bottom="0" percent="0" rank="0" text="" dxfId="31">
      <formula>H9</formula>
    </cfRule>
  </conditionalFormatting>
  <conditionalFormatting sqref="M11">
    <cfRule type="cellIs" priority="34" operator="lessThanOrEqual" aboveAverage="0" equalAverage="0" bottom="0" percent="0" rank="0" text="" dxfId="32">
      <formula>I11</formula>
    </cfRule>
  </conditionalFormatting>
  <conditionalFormatting sqref="M13">
    <cfRule type="cellIs" priority="35" operator="lessThanOrEqual" aboveAverage="0" equalAverage="0" bottom="0" percent="0" rank="0" text="" dxfId="33">
      <formula>I13</formula>
    </cfRule>
  </conditionalFormatting>
  <conditionalFormatting sqref="M14">
    <cfRule type="cellIs" priority="36" operator="lessThanOrEqual" aboveAverage="0" equalAverage="0" bottom="0" percent="0" rank="0" text="" dxfId="34">
      <formula>I14</formula>
    </cfRule>
  </conditionalFormatting>
  <conditionalFormatting sqref="M20">
    <cfRule type="cellIs" priority="37" operator="lessThanOrEqual" aboveAverage="0" equalAverage="0" bottom="0" percent="0" rank="0" text="" dxfId="35">
      <formula>I20</formula>
    </cfRule>
  </conditionalFormatting>
  <conditionalFormatting sqref="M22">
    <cfRule type="cellIs" priority="38" operator="lessThanOrEqual" aboveAverage="0" equalAverage="0" bottom="0" percent="0" rank="0" text="" dxfId="36">
      <formula>I22</formula>
    </cfRule>
  </conditionalFormatting>
  <conditionalFormatting sqref="M23">
    <cfRule type="cellIs" priority="39" operator="lessThanOrEqual" aboveAverage="0" equalAverage="0" bottom="0" percent="0" rank="0" text="" dxfId="37">
      <formula>I23</formula>
    </cfRule>
  </conditionalFormatting>
  <conditionalFormatting sqref="M7">
    <cfRule type="cellIs" priority="40" operator="lessThanOrEqual" aboveAverage="0" equalAverage="0" bottom="0" percent="0" rank="0" text="" dxfId="38">
      <formula>I7</formula>
    </cfRule>
  </conditionalFormatting>
  <conditionalFormatting sqref="M9">
    <cfRule type="cellIs" priority="41" operator="lessThanOrEqual" aboveAverage="0" equalAverage="0" bottom="0" percent="0" rank="0" text="" dxfId="39">
      <formula>I9</formula>
    </cfRule>
  </conditionalFormatting>
  <conditionalFormatting sqref="R11">
    <cfRule type="cellIs" priority="42" operator="lessThanOrEqual" aboveAverage="0" equalAverage="0" bottom="0" percent="0" rank="0" text="" dxfId="40">
      <formula>H11</formula>
    </cfRule>
  </conditionalFormatting>
  <conditionalFormatting sqref="R13">
    <cfRule type="cellIs" priority="43" operator="lessThanOrEqual" aboveAverage="0" equalAverage="0" bottom="0" percent="0" rank="0" text="" dxfId="41">
      <formula>H13</formula>
    </cfRule>
  </conditionalFormatting>
  <conditionalFormatting sqref="R14">
    <cfRule type="cellIs" priority="44" operator="lessThanOrEqual" aboveAverage="0" equalAverage="0" bottom="0" percent="0" rank="0" text="" dxfId="42">
      <formula>H14</formula>
    </cfRule>
  </conditionalFormatting>
  <conditionalFormatting sqref="R18">
    <cfRule type="cellIs" priority="45" operator="lessThanOrEqual" aboveAverage="0" equalAverage="0" bottom="0" percent="0" rank="0" text="" dxfId="43">
      <formula>H18</formula>
    </cfRule>
  </conditionalFormatting>
  <conditionalFormatting sqref="R20">
    <cfRule type="cellIs" priority="46" operator="lessThanOrEqual" aboveAverage="0" equalAverage="0" bottom="0" percent="0" rank="0" text="" dxfId="44">
      <formula>H20</formula>
    </cfRule>
  </conditionalFormatting>
  <conditionalFormatting sqref="R22">
    <cfRule type="cellIs" priority="47" operator="lessThanOrEqual" aboveAverage="0" equalAverage="0" bottom="0" percent="0" rank="0" text="" dxfId="45">
      <formula>H22</formula>
    </cfRule>
  </conditionalFormatting>
  <conditionalFormatting sqref="R23">
    <cfRule type="cellIs" priority="48" operator="lessThanOrEqual" aboveAverage="0" equalAverage="0" bottom="0" percent="0" rank="0" text="" dxfId="46">
      <formula>H23</formula>
    </cfRule>
  </conditionalFormatting>
  <conditionalFormatting sqref="R29">
    <cfRule type="cellIs" priority="49" operator="lessThanOrEqual" aboveAverage="0" equalAverage="0" bottom="0" percent="0" rank="0" text="" dxfId="47">
      <formula>H29</formula>
    </cfRule>
  </conditionalFormatting>
  <conditionalFormatting sqref="R7">
    <cfRule type="cellIs" priority="50" operator="lessThanOrEqual" aboveAverage="0" equalAverage="0" bottom="0" percent="0" rank="0" text="" dxfId="48">
      <formula>H7</formula>
    </cfRule>
  </conditionalFormatting>
  <conditionalFormatting sqref="R9">
    <cfRule type="cellIs" priority="51" operator="lessThanOrEqual" aboveAverage="0" equalAverage="0" bottom="0" percent="0" rank="0" text="" dxfId="49">
      <formula>H9</formula>
    </cfRule>
  </conditionalFormatting>
  <conditionalFormatting sqref="S11">
    <cfRule type="cellIs" priority="52" operator="lessThanOrEqual" aboveAverage="0" equalAverage="0" bottom="0" percent="0" rank="0" text="" dxfId="50">
      <formula>I11</formula>
    </cfRule>
  </conditionalFormatting>
  <conditionalFormatting sqref="S13">
    <cfRule type="cellIs" priority="53" operator="lessThanOrEqual" aboveAverage="0" equalAverage="0" bottom="0" percent="0" rank="0" text="" dxfId="51">
      <formula>I13</formula>
    </cfRule>
  </conditionalFormatting>
  <conditionalFormatting sqref="S14">
    <cfRule type="cellIs" priority="54" operator="lessThanOrEqual" aboveAverage="0" equalAverage="0" bottom="0" percent="0" rank="0" text="" dxfId="52">
      <formula>I14</formula>
    </cfRule>
  </conditionalFormatting>
  <conditionalFormatting sqref="S18">
    <cfRule type="cellIs" priority="55" operator="lessThanOrEqual" aboveAverage="0" equalAverage="0" bottom="0" percent="0" rank="0" text="" dxfId="53">
      <formula>I18</formula>
    </cfRule>
  </conditionalFormatting>
  <conditionalFormatting sqref="S20">
    <cfRule type="cellIs" priority="56" operator="lessThanOrEqual" aboveAverage="0" equalAverage="0" bottom="0" percent="0" rank="0" text="" dxfId="54">
      <formula>I20</formula>
    </cfRule>
  </conditionalFormatting>
  <conditionalFormatting sqref="S22">
    <cfRule type="cellIs" priority="57" operator="lessThanOrEqual" aboveAverage="0" equalAverage="0" bottom="0" percent="0" rank="0" text="" dxfId="55">
      <formula>I22</formula>
    </cfRule>
  </conditionalFormatting>
  <conditionalFormatting sqref="S23">
    <cfRule type="cellIs" priority="58" operator="lessThanOrEqual" aboveAverage="0" equalAverage="0" bottom="0" percent="0" rank="0" text="" dxfId="56">
      <formula>I23</formula>
    </cfRule>
  </conditionalFormatting>
  <conditionalFormatting sqref="S29">
    <cfRule type="cellIs" priority="59" operator="lessThanOrEqual" aboveAverage="0" equalAverage="0" bottom="0" percent="0" rank="0" text="" dxfId="57">
      <formula>I29</formula>
    </cfRule>
  </conditionalFormatting>
  <conditionalFormatting sqref="S7">
    <cfRule type="cellIs" priority="60" operator="lessThanOrEqual" aboveAverage="0" equalAverage="0" bottom="0" percent="0" rank="0" text="" dxfId="58">
      <formula>I7</formula>
    </cfRule>
  </conditionalFormatting>
  <conditionalFormatting sqref="S9">
    <cfRule type="cellIs" priority="61" operator="lessThanOrEqual" aboveAverage="0" equalAverage="0" bottom="0" percent="0" rank="0" text="" dxfId="59">
      <formula>I9</formula>
    </cfRule>
  </conditionalFormatting>
  <conditionalFormatting sqref="X11">
    <cfRule type="cellIs" priority="62" operator="lessThanOrEqual" aboveAverage="0" equalAverage="0" bottom="0" percent="0" rank="0" text="" dxfId="60">
      <formula>H11</formula>
    </cfRule>
  </conditionalFormatting>
  <conditionalFormatting sqref="X13">
    <cfRule type="cellIs" priority="63" operator="lessThanOrEqual" aboveAverage="0" equalAverage="0" bottom="0" percent="0" rank="0" text="" dxfId="61">
      <formula>H13</formula>
    </cfRule>
  </conditionalFormatting>
  <conditionalFormatting sqref="X14">
    <cfRule type="cellIs" priority="64" operator="lessThanOrEqual" aboveAverage="0" equalAverage="0" bottom="0" percent="0" rank="0" text="" dxfId="62">
      <formula>H14</formula>
    </cfRule>
  </conditionalFormatting>
  <conditionalFormatting sqref="X22">
    <cfRule type="cellIs" priority="65" operator="lessThanOrEqual" aboveAverage="0" equalAverage="0" bottom="0" percent="0" rank="0" text="" dxfId="63">
      <formula>H22</formula>
    </cfRule>
  </conditionalFormatting>
  <conditionalFormatting sqref="X29">
    <cfRule type="cellIs" priority="66" operator="lessThanOrEqual" aboveAverage="0" equalAverage="0" bottom="0" percent="0" rank="0" text="" dxfId="64">
      <formula>H29</formula>
    </cfRule>
  </conditionalFormatting>
  <conditionalFormatting sqref="X7">
    <cfRule type="cellIs" priority="67" operator="lessThanOrEqual" aboveAverage="0" equalAverage="0" bottom="0" percent="0" rank="0" text="" dxfId="65">
      <formula>H7</formula>
    </cfRule>
  </conditionalFormatting>
  <conditionalFormatting sqref="X9">
    <cfRule type="cellIs" priority="68" operator="lessThanOrEqual" aboveAverage="0" equalAverage="0" bottom="0" percent="0" rank="0" text="" dxfId="66">
      <formula>H9</formula>
    </cfRule>
  </conditionalFormatting>
  <conditionalFormatting sqref="Y11">
    <cfRule type="cellIs" priority="69" operator="lessThanOrEqual" aboveAverage="0" equalAverage="0" bottom="0" percent="0" rank="0" text="" dxfId="67">
      <formula>I11</formula>
    </cfRule>
  </conditionalFormatting>
  <conditionalFormatting sqref="Y13">
    <cfRule type="cellIs" priority="70" operator="lessThanOrEqual" aboveAverage="0" equalAverage="0" bottom="0" percent="0" rank="0" text="" dxfId="68">
      <formula>I13</formula>
    </cfRule>
  </conditionalFormatting>
  <conditionalFormatting sqref="Y14">
    <cfRule type="cellIs" priority="71" operator="lessThanOrEqual" aboveAverage="0" equalAverage="0" bottom="0" percent="0" rank="0" text="" dxfId="69">
      <formula>I14</formula>
    </cfRule>
  </conditionalFormatting>
  <conditionalFormatting sqref="Y22">
    <cfRule type="cellIs" priority="72" operator="lessThanOrEqual" aboveAverage="0" equalAverage="0" bottom="0" percent="0" rank="0" text="" dxfId="70">
      <formula>I22</formula>
    </cfRule>
  </conditionalFormatting>
  <conditionalFormatting sqref="Y29">
    <cfRule type="cellIs" priority="73" operator="lessThanOrEqual" aboveAverage="0" equalAverage="0" bottom="0" percent="0" rank="0" text="" dxfId="71">
      <formula>I29</formula>
    </cfRule>
  </conditionalFormatting>
  <conditionalFormatting sqref="Y7">
    <cfRule type="cellIs" priority="74" operator="lessThanOrEqual" aboveAverage="0" equalAverage="0" bottom="0" percent="0" rank="0" text="" dxfId="72">
      <formula>I7</formula>
    </cfRule>
  </conditionalFormatting>
  <conditionalFormatting sqref="Y9">
    <cfRule type="cellIs" priority="75" operator="lessThanOrEqual" aboveAverage="0" equalAverage="0" bottom="0" percent="0" rank="0" text="" dxfId="73">
      <formula>I9</formula>
    </cfRule>
  </conditionalFormatting>
  <hyperlinks>
    <hyperlink ref="O7" r:id="rId2" display="Link"/>
    <hyperlink ref="U7" r:id="rId3" display="Link"/>
    <hyperlink ref="AA7" r:id="rId4" display="Link"/>
    <hyperlink ref="O9" r:id="rId5" display="Link"/>
    <hyperlink ref="U9" r:id="rId6" display="Link"/>
    <hyperlink ref="AA9" r:id="rId7" display="Link"/>
    <hyperlink ref="O11" r:id="rId8" display="Link"/>
    <hyperlink ref="U11" r:id="rId9" display="Link"/>
    <hyperlink ref="AA11" r:id="rId10" display="Link"/>
    <hyperlink ref="O13" r:id="rId11" display="Link"/>
    <hyperlink ref="U13" r:id="rId12" display="Link"/>
    <hyperlink ref="AA13" r:id="rId13" display="Link"/>
    <hyperlink ref="O14" r:id="rId14" display="Link"/>
    <hyperlink ref="U14" r:id="rId15" display="Link"/>
    <hyperlink ref="AA14" r:id="rId16" display="Link"/>
    <hyperlink ref="U18" r:id="rId17" display="Link"/>
    <hyperlink ref="O20" r:id="rId18" display="Link"/>
    <hyperlink ref="U20" r:id="rId19" display="Link"/>
    <hyperlink ref="O22" r:id="rId20" display="Link"/>
    <hyperlink ref="U22" r:id="rId21" display="Link"/>
    <hyperlink ref="AA22" r:id="rId22" display="Link"/>
    <hyperlink ref="O23" r:id="rId23" display="Link"/>
    <hyperlink ref="U23" r:id="rId24" display="Link"/>
    <hyperlink ref="U29" r:id="rId25" display="Link"/>
    <hyperlink ref="AA29" r:id="rId26" display="Lin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2016-01-07T13:50:36Z</dcterms:created>
  <dc:language>en-IN</dc:language>
  <dcterms:modified xsi:type="dcterms:W3CDTF">2016-01-18T22:29:19Z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