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721"/>
  <workbookPr showInkAnnotation="0" autoCompressPictures="0"/>
  <bookViews>
    <workbookView xWindow="7900" yWindow="0" windowWidth="17420" windowHeight="15540" tabRatio="500"/>
  </bookViews>
  <sheets>
    <sheet name="revA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8" i="1" l="1"/>
  <c r="D18" i="1"/>
  <c r="B17" i="1"/>
  <c r="G17" i="1"/>
  <c r="E17" i="1"/>
  <c r="D17" i="1"/>
  <c r="C17" i="1"/>
  <c r="G18" i="1"/>
  <c r="E18" i="1"/>
  <c r="C18" i="1"/>
  <c r="E14" i="1"/>
  <c r="D14" i="1"/>
  <c r="C14" i="1"/>
  <c r="B14" i="1"/>
  <c r="B4" i="1"/>
  <c r="G4" i="1"/>
  <c r="B5" i="1"/>
  <c r="G5" i="1"/>
  <c r="B6" i="1"/>
  <c r="G6" i="1"/>
  <c r="B7" i="1"/>
  <c r="G7" i="1"/>
  <c r="B8" i="1"/>
  <c r="G8" i="1"/>
  <c r="B9" i="1"/>
  <c r="G9" i="1"/>
  <c r="B10" i="1"/>
  <c r="G10" i="1"/>
  <c r="B11" i="1"/>
  <c r="G11" i="1"/>
  <c r="B12" i="1"/>
  <c r="G12" i="1"/>
  <c r="B13" i="1"/>
  <c r="G13" i="1"/>
  <c r="G14" i="1"/>
  <c r="B15" i="1"/>
  <c r="G15" i="1"/>
  <c r="B2" i="1"/>
  <c r="G2" i="1"/>
  <c r="B3" i="1"/>
  <c r="E15" i="1"/>
  <c r="D15" i="1"/>
  <c r="C15" i="1"/>
  <c r="E12" i="1"/>
  <c r="D12" i="1"/>
  <c r="C12" i="1"/>
  <c r="E11" i="1"/>
  <c r="D11" i="1"/>
  <c r="C11" i="1"/>
  <c r="E10" i="1"/>
  <c r="D10" i="1"/>
  <c r="C10" i="1"/>
  <c r="E9" i="1"/>
  <c r="D9" i="1"/>
  <c r="C9" i="1"/>
  <c r="E6" i="1"/>
  <c r="D6" i="1"/>
  <c r="C6" i="1"/>
  <c r="E4" i="1"/>
  <c r="C4" i="1"/>
  <c r="E3" i="1"/>
  <c r="D3" i="1"/>
  <c r="C3" i="1"/>
  <c r="E2" i="1"/>
  <c r="D2" i="1"/>
  <c r="C2" i="1"/>
</calcChain>
</file>

<file path=xl/sharedStrings.xml><?xml version="1.0" encoding="utf-8"?>
<sst xmlns="http://schemas.openxmlformats.org/spreadsheetml/2006/main" count="26" uniqueCount="26">
  <si>
    <t>Col 6</t>
  </si>
  <si>
    <t>Col 5</t>
  </si>
  <si>
    <t>Col 4</t>
  </si>
  <si>
    <t>Col 2</t>
  </si>
  <si>
    <t>Cam 2</t>
  </si>
  <si>
    <t>Cam 3</t>
  </si>
  <si>
    <t>Cam 4</t>
  </si>
  <si>
    <t>Cam 5</t>
  </si>
  <si>
    <t>ROC1</t>
  </si>
  <si>
    <t>ROC2</t>
  </si>
  <si>
    <t>Thickness</t>
  </si>
  <si>
    <t>Sag</t>
  </si>
  <si>
    <t>Col 3 #1</t>
  </si>
  <si>
    <t>Col 1 #1</t>
  </si>
  <si>
    <t>Cam 1 #1</t>
  </si>
  <si>
    <t>Exp 2</t>
  </si>
  <si>
    <t>Exp 3</t>
  </si>
  <si>
    <t>Exp 1 #1</t>
  </si>
  <si>
    <t>Created 27 aug 2012</t>
  </si>
  <si>
    <t>Based on inspection reports from Har Johnson + ISP Optics</t>
  </si>
  <si>
    <t>Nick Konidaris, verified by NPK</t>
  </si>
  <si>
    <t>ø</t>
  </si>
  <si>
    <t>ø/2</t>
  </si>
  <si>
    <t>Updated w/ exp2 6 sept 2012</t>
  </si>
  <si>
    <t>Rc 6</t>
  </si>
  <si>
    <t>Rc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</si>
</sst>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"/>
  </numFmts>
  <fonts count="5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4" fillId="0" borderId="0" xfId="0" applyFont="1"/>
    <xf numFmtId="165" fontId="4" fillId="0" borderId="0" xfId="0" applyNumberFormat="1" applyFont="1"/>
    <xf numFmtId="164" fontId="4" fillId="0" borderId="0" xfId="0" applyNumberFormat="1" applyFont="1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tabSelected="1" zoomScale="150" zoomScaleNormal="150" zoomScalePageLayoutView="150" workbookViewId="0">
      <selection activeCell="C12" sqref="C12"/>
    </sheetView>
  </sheetViews>
  <sheetFormatPr baseColWidth="10" defaultRowHeight="15" x14ac:dyDescent="0"/>
  <cols>
    <col min="2" max="2" width="10.83203125" style="2"/>
    <col min="3" max="4" width="10.83203125" style="1"/>
    <col min="5" max="7" width="10.83203125" style="2"/>
  </cols>
  <sheetData>
    <row r="1" spans="1:8">
      <c r="A1" s="3"/>
      <c r="B1" s="4" t="s">
        <v>21</v>
      </c>
      <c r="C1" s="5" t="s">
        <v>8</v>
      </c>
      <c r="D1" s="5" t="s">
        <v>9</v>
      </c>
      <c r="E1" s="4" t="s">
        <v>10</v>
      </c>
      <c r="F1" s="4" t="s">
        <v>11</v>
      </c>
      <c r="G1" s="4" t="s">
        <v>22</v>
      </c>
      <c r="H1" s="3"/>
    </row>
    <row r="2" spans="1:8">
      <c r="A2" t="s">
        <v>0</v>
      </c>
      <c r="B2" s="2">
        <f>1.8104 * 25.4</f>
        <v>45.984159999999996</v>
      </c>
      <c r="C2" s="1">
        <f>0.943*25.4</f>
        <v>23.952199999999998</v>
      </c>
      <c r="D2" s="1">
        <f>9.2338*25.4</f>
        <v>234.53852000000001</v>
      </c>
      <c r="E2" s="2">
        <f>0.1989*25.4</f>
        <v>5.05206</v>
      </c>
      <c r="F2" s="2">
        <v>7.75</v>
      </c>
      <c r="G2" s="2">
        <f>B2/2</f>
        <v>22.992079999999998</v>
      </c>
    </row>
    <row r="3" spans="1:8">
      <c r="A3" t="s">
        <v>1</v>
      </c>
      <c r="B3" s="2">
        <f>2.3307*25.4</f>
        <v>59.199780000000004</v>
      </c>
      <c r="C3" s="1">
        <f>5.3019*25.4</f>
        <v>134.66825999999998</v>
      </c>
      <c r="D3" s="1">
        <f>1.5277*25.4</f>
        <v>38.803579999999997</v>
      </c>
      <c r="E3" s="2">
        <f>0.6928*25.4</f>
        <v>17.597119999999997</v>
      </c>
      <c r="F3" s="2">
        <v>2.278</v>
      </c>
      <c r="G3" s="2">
        <v>8</v>
      </c>
    </row>
    <row r="4" spans="1:8">
      <c r="A4" t="s">
        <v>2</v>
      </c>
      <c r="B4" s="2">
        <f>2.8971*25.4</f>
        <v>73.586339999999993</v>
      </c>
      <c r="C4" s="1">
        <f>7.3869*25.4</f>
        <v>187.62725999999998</v>
      </c>
      <c r="D4" s="1">
        <v>79.453699999999998</v>
      </c>
      <c r="E4" s="2">
        <f>0.517*25.4</f>
        <v>13.1318</v>
      </c>
      <c r="F4" s="2">
        <v>3.2210000000000001</v>
      </c>
      <c r="G4" s="2">
        <f t="shared" ref="G4:G15" si="0">B4/2</f>
        <v>36.793169999999996</v>
      </c>
    </row>
    <row r="5" spans="1:8">
      <c r="A5" t="s">
        <v>12</v>
      </c>
      <c r="B5" s="2">
        <f>80.99</f>
        <v>80.989999999999995</v>
      </c>
      <c r="C5" s="1">
        <v>225.0924</v>
      </c>
      <c r="D5" s="1">
        <v>70.702799999999996</v>
      </c>
      <c r="E5" s="2">
        <v>22.99</v>
      </c>
      <c r="G5" s="2">
        <f t="shared" si="0"/>
        <v>40.494999999999997</v>
      </c>
    </row>
    <row r="6" spans="1:8">
      <c r="A6" t="s">
        <v>3</v>
      </c>
      <c r="B6" s="2">
        <f>1.9524*25.4</f>
        <v>49.590959999999995</v>
      </c>
      <c r="C6" s="1">
        <f>10.1417*25.4</f>
        <v>257.59917999999999</v>
      </c>
      <c r="D6" s="1">
        <f>1.3419*25.4</f>
        <v>34.08426</v>
      </c>
      <c r="E6" s="2">
        <f>0.2379*25.4</f>
        <v>6.0426599999999997</v>
      </c>
      <c r="G6" s="2">
        <f t="shared" si="0"/>
        <v>24.795479999999998</v>
      </c>
    </row>
    <row r="7" spans="1:8">
      <c r="A7" t="s">
        <v>13</v>
      </c>
      <c r="B7" s="2">
        <f>49.593</f>
        <v>49.593000000000004</v>
      </c>
      <c r="C7" s="1">
        <v>34.085700000000003</v>
      </c>
      <c r="D7" s="1">
        <v>92.052300000000002</v>
      </c>
      <c r="E7" s="2">
        <v>21.02</v>
      </c>
      <c r="G7" s="2">
        <f t="shared" si="0"/>
        <v>24.796500000000002</v>
      </c>
    </row>
    <row r="8" spans="1:8">
      <c r="A8" t="s">
        <v>14</v>
      </c>
      <c r="B8" s="2">
        <f>58.967</f>
        <v>58.966999999999999</v>
      </c>
      <c r="C8" s="1">
        <v>88.574200000000005</v>
      </c>
      <c r="D8" s="1">
        <v>77.838800000000006</v>
      </c>
      <c r="E8" s="2">
        <v>17.239999999999998</v>
      </c>
      <c r="G8" s="2">
        <f t="shared" si="0"/>
        <v>29.483499999999999</v>
      </c>
    </row>
    <row r="9" spans="1:8">
      <c r="A9" t="s">
        <v>4</v>
      </c>
      <c r="B9" s="2">
        <f>2.3227*25.4</f>
        <v>58.996580000000002</v>
      </c>
      <c r="C9" s="1">
        <f>3.0644*25.4</f>
        <v>77.835759999999993</v>
      </c>
      <c r="D9" s="1">
        <f>8.413*25.4</f>
        <v>213.6902</v>
      </c>
      <c r="E9" s="2">
        <f>0.2351*25.4</f>
        <v>5.9715400000000001</v>
      </c>
      <c r="G9" s="2">
        <f t="shared" si="0"/>
        <v>29.498290000000001</v>
      </c>
    </row>
    <row r="10" spans="1:8">
      <c r="A10" t="s">
        <v>5</v>
      </c>
      <c r="B10" s="2">
        <f>2.4246*25.4</f>
        <v>61.584839999999993</v>
      </c>
      <c r="C10" s="1">
        <f>2.5201*25.4</f>
        <v>64.010539999999992</v>
      </c>
      <c r="D10" s="1">
        <f>4.4972*25.4</f>
        <v>114.22888</v>
      </c>
      <c r="E10" s="2">
        <f>0.789*25.4</f>
        <v>20.040600000000001</v>
      </c>
      <c r="G10" s="2">
        <f t="shared" si="0"/>
        <v>30.792419999999996</v>
      </c>
    </row>
    <row r="11" spans="1:8">
      <c r="A11" t="s">
        <v>6</v>
      </c>
      <c r="B11" s="2">
        <f>2.4251*25.4</f>
        <v>61.597539999999995</v>
      </c>
      <c r="C11" s="1">
        <f>4.4974*25.4</f>
        <v>114.23396</v>
      </c>
      <c r="D11" s="1">
        <f>16.9666*25.4</f>
        <v>430.95163999999994</v>
      </c>
      <c r="E11" s="2">
        <f>0.2373*25.4</f>
        <v>6.0274200000000002</v>
      </c>
      <c r="G11" s="2">
        <f t="shared" si="0"/>
        <v>30.798769999999998</v>
      </c>
    </row>
    <row r="12" spans="1:8">
      <c r="A12" t="s">
        <v>7</v>
      </c>
      <c r="B12" s="2">
        <f>1.9681*25.4</f>
        <v>49.989739999999998</v>
      </c>
      <c r="C12" s="1">
        <f>3.0901*25.4</f>
        <v>78.48854</v>
      </c>
      <c r="D12" s="1">
        <f>8.1705*25.4</f>
        <v>207.5307</v>
      </c>
      <c r="E12" s="2">
        <f>0.1557*25.4</f>
        <v>3.95478</v>
      </c>
      <c r="F12" s="2">
        <v>1.5109999999999999</v>
      </c>
      <c r="G12" s="2">
        <f t="shared" si="0"/>
        <v>24.994869999999999</v>
      </c>
    </row>
    <row r="13" spans="1:8">
      <c r="A13" t="s">
        <v>17</v>
      </c>
      <c r="B13" s="2">
        <f>9.98</f>
        <v>9.98</v>
      </c>
      <c r="C13" s="1">
        <v>30.725200000000001</v>
      </c>
      <c r="D13" s="1">
        <v>9.6834000000000007</v>
      </c>
      <c r="E13" s="2">
        <v>8.02</v>
      </c>
      <c r="G13" s="2">
        <f t="shared" si="0"/>
        <v>4.99</v>
      </c>
    </row>
    <row r="14" spans="1:8">
      <c r="A14" t="s">
        <v>15</v>
      </c>
      <c r="B14" s="2">
        <f>0.3905*25.4</f>
        <v>9.9186999999999994</v>
      </c>
      <c r="C14" s="1">
        <f>0.38115*25.4</f>
        <v>9.6812099999999983</v>
      </c>
      <c r="D14" s="1">
        <f>0.8841*25.4</f>
        <v>22.456139999999998</v>
      </c>
      <c r="E14" s="2">
        <f>0.1967*25.4</f>
        <v>4.9961799999999998</v>
      </c>
      <c r="G14" s="2">
        <f t="shared" si="0"/>
        <v>4.9593499999999997</v>
      </c>
    </row>
    <row r="15" spans="1:8">
      <c r="A15" t="s">
        <v>16</v>
      </c>
      <c r="B15" s="2">
        <f>1.4955*25.4</f>
        <v>37.985700000000001</v>
      </c>
      <c r="C15" s="1">
        <f>11.8223*25.4</f>
        <v>300.28641999999996</v>
      </c>
      <c r="D15" s="1">
        <f>5.326*25.4</f>
        <v>135.28039999999999</v>
      </c>
      <c r="E15" s="2">
        <f>0.1855*25.4</f>
        <v>4.7116999999999996</v>
      </c>
      <c r="G15" s="2">
        <f t="shared" si="0"/>
        <v>18.992850000000001</v>
      </c>
    </row>
    <row r="17" spans="1:7">
      <c r="A17" t="s">
        <v>25</v>
      </c>
      <c r="B17" s="2">
        <f>1.9996*25.4</f>
        <v>50.789839999999998</v>
      </c>
      <c r="C17" s="1">
        <f>1.9298*25.4</f>
        <v>49.016919999999999</v>
      </c>
      <c r="D17" s="1">
        <f>2.3481*25.4</f>
        <v>59.641739999999999</v>
      </c>
      <c r="E17" s="2">
        <f>0.1194*25.4</f>
        <v>3.0327600000000001</v>
      </c>
      <c r="G17" s="2">
        <f>B17/2</f>
        <v>25.394919999999999</v>
      </c>
    </row>
    <row r="18" spans="1:7">
      <c r="A18" t="s">
        <v>24</v>
      </c>
      <c r="B18" s="2">
        <f>1.1808*25.4</f>
        <v>29.992319999999999</v>
      </c>
      <c r="C18" s="1">
        <f>1.121*25.4</f>
        <v>28.473399999999998</v>
      </c>
      <c r="D18" s="1">
        <f>2.2149*25.4</f>
        <v>56.258459999999999</v>
      </c>
      <c r="E18" s="2">
        <f>0.1206*25.4</f>
        <v>3.06324</v>
      </c>
      <c r="G18" s="2">
        <f>B18/2</f>
        <v>14.99616</v>
      </c>
    </row>
    <row r="20" spans="1:7">
      <c r="B20" s="2" t="s">
        <v>18</v>
      </c>
    </row>
    <row r="21" spans="1:7">
      <c r="B21" s="2" t="s">
        <v>23</v>
      </c>
    </row>
    <row r="22" spans="1:7">
      <c r="B22" s="2" t="s">
        <v>20</v>
      </c>
    </row>
    <row r="23" spans="1:7">
      <c r="B23" s="2" t="s">
        <v>19</v>
      </c>
    </row>
  </sheetData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revA</vt:lpstr>
    </vt:vector>
  </TitlesOfParts>
  <Company>Caltech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Konidaris</dc:creator>
  <cp:lastModifiedBy>Nick Konidaris</cp:lastModifiedBy>
  <cp:lastPrinted>2012-08-27T21:54:04Z</cp:lastPrinted>
  <dcterms:created xsi:type="dcterms:W3CDTF">2012-08-27T20:28:12Z</dcterms:created>
  <dcterms:modified xsi:type="dcterms:W3CDTF">2012-09-29T02:39:59Z</dcterms:modified>
</cp:coreProperties>
</file>