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7.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8.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8960" yWindow="-8000" windowWidth="26820" windowHeight="17940" tabRatio="500" firstSheet="10" activeTab="17"/>
  </bookViews>
  <sheets>
    <sheet name="turn 1" sheetId="1" r:id="rId1"/>
    <sheet name="turn 2" sheetId="2" r:id="rId2"/>
    <sheet name="turn 3" sheetId="4" r:id="rId3"/>
    <sheet name="turn 4" sheetId="3" r:id="rId4"/>
    <sheet name="turn 5" sheetId="5" r:id="rId5"/>
    <sheet name="turn 6" sheetId="7" r:id="rId6"/>
    <sheet name="turn 7" sheetId="19" r:id="rId7"/>
    <sheet name="turn 8" sheetId="22" r:id="rId8"/>
    <sheet name="speed 1" sheetId="6" r:id="rId9"/>
    <sheet name="speed 2" sheetId="8" r:id="rId10"/>
    <sheet name="speed obj func" sheetId="9" r:id="rId11"/>
    <sheet name="speed 3" sheetId="10" r:id="rId12"/>
    <sheet name="speed 4" sheetId="20" r:id="rId13"/>
    <sheet name="speed 5" sheetId="23" r:id="rId14"/>
    <sheet name="acquire 1" sheetId="17" r:id="rId15"/>
    <sheet name="acquire 2" sheetId="18" r:id="rId16"/>
    <sheet name="hunt 1" sheetId="21" r:id="rId17"/>
    <sheet name="hunt 2" sheetId="25" r:id="rId18"/>
    <sheet name="pack 1" sheetId="24" r:id="rId19"/>
    <sheet name="future" sheetId="11" r:id="rId20"/>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91" i="25" l="1"/>
  <c r="U91" i="25"/>
  <c r="V91" i="25"/>
  <c r="T90" i="25"/>
  <c r="U90" i="25"/>
  <c r="V90" i="25"/>
  <c r="V89" i="25"/>
  <c r="T89" i="25"/>
  <c r="U89" i="25"/>
  <c r="V88" i="25"/>
  <c r="T88" i="25"/>
  <c r="U88" i="25"/>
  <c r="T102" i="25"/>
  <c r="U102" i="25"/>
  <c r="V102" i="25"/>
  <c r="T101" i="25"/>
  <c r="U101" i="25"/>
  <c r="V101" i="25"/>
  <c r="T100" i="25"/>
  <c r="U100" i="25"/>
  <c r="V100" i="25"/>
  <c r="T99" i="25"/>
  <c r="U99" i="25"/>
  <c r="V99" i="25"/>
  <c r="O86" i="25"/>
  <c r="L86" i="25"/>
  <c r="I86" i="25"/>
  <c r="O85" i="25"/>
  <c r="L85" i="25"/>
  <c r="I85" i="25"/>
  <c r="O84" i="25"/>
  <c r="N84" i="25"/>
  <c r="L84" i="25"/>
  <c r="I84" i="25"/>
  <c r="T87" i="25"/>
  <c r="U87" i="25"/>
  <c r="V87" i="25"/>
  <c r="T86" i="25"/>
  <c r="U86" i="25"/>
  <c r="V86" i="25"/>
  <c r="H85" i="25"/>
  <c r="T85" i="25"/>
  <c r="U85" i="25"/>
  <c r="V85" i="25"/>
  <c r="T84" i="25"/>
  <c r="U84" i="25"/>
  <c r="V84" i="25"/>
  <c r="E84" i="25"/>
  <c r="N85" i="25"/>
  <c r="K85" i="25"/>
  <c r="K84" i="25"/>
  <c r="H84" i="25"/>
  <c r="N41" i="22"/>
  <c r="L39" i="22"/>
  <c r="L38" i="22"/>
  <c r="O28" i="23"/>
  <c r="O30" i="23"/>
  <c r="O32" i="23"/>
  <c r="O33" i="23"/>
  <c r="O34" i="23"/>
  <c r="O35" i="23"/>
  <c r="O36" i="23"/>
  <c r="O37" i="23"/>
  <c r="O38" i="23"/>
  <c r="O27" i="23"/>
  <c r="N28" i="23"/>
  <c r="N30" i="23"/>
  <c r="N32" i="23"/>
  <c r="N33" i="23"/>
  <c r="N34" i="23"/>
  <c r="N35" i="23"/>
  <c r="N36" i="23"/>
  <c r="N37" i="23"/>
  <c r="N38" i="23"/>
  <c r="N27" i="23"/>
  <c r="M28" i="23"/>
  <c r="M30" i="23"/>
  <c r="M32" i="23"/>
  <c r="M33" i="23"/>
  <c r="M34" i="23"/>
  <c r="M35" i="23"/>
  <c r="M36" i="23"/>
  <c r="M37" i="23"/>
  <c r="M38" i="23"/>
  <c r="M27" i="23"/>
  <c r="L28" i="23"/>
  <c r="L30" i="23"/>
  <c r="L32" i="23"/>
  <c r="L33" i="23"/>
  <c r="L34" i="23"/>
  <c r="L35" i="23"/>
  <c r="L36" i="23"/>
  <c r="L37" i="23"/>
  <c r="L38" i="23"/>
  <c r="L27" i="23"/>
  <c r="K28" i="23"/>
  <c r="K30" i="23"/>
  <c r="K32" i="23"/>
  <c r="K33" i="23"/>
  <c r="K34" i="23"/>
  <c r="K35" i="23"/>
  <c r="K36" i="23"/>
  <c r="K37" i="23"/>
  <c r="K38" i="23"/>
  <c r="K27" i="23"/>
  <c r="J28" i="23"/>
  <c r="J30" i="23"/>
  <c r="J32" i="23"/>
  <c r="J33" i="23"/>
  <c r="J34" i="23"/>
  <c r="J35" i="23"/>
  <c r="J36" i="23"/>
  <c r="J37" i="23"/>
  <c r="J38" i="23"/>
  <c r="J27" i="23"/>
  <c r="I28" i="23"/>
  <c r="I30" i="23"/>
  <c r="I32" i="23"/>
  <c r="I33" i="23"/>
  <c r="I34" i="23"/>
  <c r="I35" i="23"/>
  <c r="I36" i="23"/>
  <c r="I37" i="23"/>
  <c r="I38" i="23"/>
  <c r="I27" i="23"/>
  <c r="H28" i="23"/>
  <c r="H30" i="23"/>
  <c r="H32" i="23"/>
  <c r="H33" i="23"/>
  <c r="H34" i="23"/>
  <c r="H35" i="23"/>
  <c r="H36" i="23"/>
  <c r="H37" i="23"/>
  <c r="H38" i="23"/>
  <c r="H27" i="23"/>
  <c r="U41" i="23"/>
  <c r="T41" i="23"/>
  <c r="H17" i="22"/>
  <c r="I17" i="22"/>
  <c r="H18" i="22"/>
  <c r="I18" i="22"/>
  <c r="H19" i="22"/>
  <c r="I19" i="22"/>
  <c r="H20" i="22"/>
  <c r="I20" i="22"/>
  <c r="H21" i="22"/>
  <c r="I21" i="22"/>
  <c r="H22" i="22"/>
  <c r="I22" i="22"/>
  <c r="H23" i="22"/>
  <c r="I23" i="22"/>
  <c r="H24" i="22"/>
  <c r="I24" i="22"/>
  <c r="H25" i="22"/>
  <c r="I25" i="22"/>
  <c r="H26" i="22"/>
  <c r="I26" i="22"/>
  <c r="H27" i="22"/>
  <c r="I27" i="22"/>
  <c r="H28" i="22"/>
  <c r="I28" i="22"/>
  <c r="G18" i="22"/>
  <c r="G19" i="22"/>
  <c r="G20" i="22"/>
  <c r="G21" i="22"/>
  <c r="G22" i="22"/>
  <c r="G23" i="22"/>
  <c r="G24" i="22"/>
  <c r="G25" i="22"/>
  <c r="G26" i="22"/>
  <c r="G27" i="22"/>
  <c r="G28" i="22"/>
  <c r="G17" i="22"/>
  <c r="D257" i="18"/>
  <c r="B254" i="18"/>
  <c r="D254" i="18"/>
  <c r="B253" i="18"/>
  <c r="D253" i="18"/>
  <c r="E254" i="18"/>
  <c r="E253" i="18"/>
  <c r="K131" i="18"/>
  <c r="L131" i="18"/>
  <c r="M131" i="18"/>
  <c r="N131" i="18"/>
  <c r="J131" i="18"/>
  <c r="G131" i="18"/>
  <c r="F131" i="18"/>
  <c r="E131" i="18"/>
  <c r="D131" i="18"/>
  <c r="H131" i="18"/>
  <c r="C150" i="18"/>
  <c r="D132" i="18"/>
  <c r="D133" i="18"/>
  <c r="N132" i="18"/>
  <c r="M132" i="18"/>
  <c r="L132" i="18"/>
  <c r="K132" i="18"/>
  <c r="J132" i="18"/>
  <c r="I132" i="18"/>
  <c r="H132" i="18"/>
  <c r="G132" i="18"/>
  <c r="F132" i="18"/>
  <c r="E132" i="18"/>
  <c r="K124" i="18"/>
  <c r="L124" i="18"/>
  <c r="M124" i="18"/>
  <c r="N124" i="18"/>
  <c r="J124" i="18"/>
  <c r="G124" i="18"/>
  <c r="F124" i="18"/>
  <c r="E124" i="18"/>
  <c r="D124" i="18"/>
  <c r="H124" i="18"/>
  <c r="D139" i="18"/>
  <c r="E139" i="18"/>
  <c r="F139" i="18"/>
  <c r="G139" i="18"/>
  <c r="H139" i="18"/>
  <c r="I139" i="18"/>
  <c r="J139" i="18"/>
  <c r="K139" i="18"/>
  <c r="L139" i="18"/>
  <c r="M139" i="18"/>
  <c r="N139" i="18"/>
  <c r="I131" i="18"/>
  <c r="I124" i="18"/>
  <c r="C166" i="18"/>
  <c r="C183" i="18"/>
  <c r="C176" i="18"/>
  <c r="C159" i="18"/>
  <c r="C143" i="18"/>
  <c r="O33" i="21"/>
  <c r="U47" i="21"/>
  <c r="V139" i="18"/>
  <c r="V141" i="18"/>
  <c r="V142" i="18"/>
  <c r="V140" i="18"/>
  <c r="R142" i="18"/>
  <c r="R141" i="18"/>
  <c r="R140" i="18"/>
  <c r="R139" i="18"/>
  <c r="N174" i="18"/>
  <c r="N175" i="18"/>
  <c r="N176" i="18"/>
  <c r="N233" i="18"/>
  <c r="N181" i="18"/>
  <c r="N182" i="18"/>
  <c r="N183" i="18"/>
  <c r="C244" i="18"/>
  <c r="N244" i="18"/>
  <c r="M174" i="18"/>
  <c r="M175" i="18"/>
  <c r="M176" i="18"/>
  <c r="M233" i="18"/>
  <c r="M244" i="18"/>
  <c r="L174" i="18"/>
  <c r="L175" i="18"/>
  <c r="L176" i="18"/>
  <c r="L233" i="18"/>
  <c r="L244" i="18"/>
  <c r="K174" i="18"/>
  <c r="K175" i="18"/>
  <c r="K176" i="18"/>
  <c r="K233" i="18"/>
  <c r="K244" i="18"/>
  <c r="J174" i="18"/>
  <c r="J175" i="18"/>
  <c r="J176" i="18"/>
  <c r="J233" i="18"/>
  <c r="J244" i="18"/>
  <c r="I174" i="18"/>
  <c r="I175" i="18"/>
  <c r="I176" i="18"/>
  <c r="I233" i="18"/>
  <c r="I244" i="18"/>
  <c r="H174" i="18"/>
  <c r="H175" i="18"/>
  <c r="H176" i="18"/>
  <c r="H233" i="18"/>
  <c r="H244" i="18"/>
  <c r="G174" i="18"/>
  <c r="G175" i="18"/>
  <c r="G176" i="18"/>
  <c r="G233" i="18"/>
  <c r="G244" i="18"/>
  <c r="F174" i="18"/>
  <c r="F175" i="18"/>
  <c r="F176" i="18"/>
  <c r="F233" i="18"/>
  <c r="F244" i="18"/>
  <c r="E174" i="18"/>
  <c r="E175" i="18"/>
  <c r="E176" i="18"/>
  <c r="E233" i="18"/>
  <c r="E244" i="18"/>
  <c r="M181" i="18"/>
  <c r="M182" i="18"/>
  <c r="M183" i="18"/>
  <c r="C243" i="18"/>
  <c r="N243" i="18"/>
  <c r="M243" i="18"/>
  <c r="L243" i="18"/>
  <c r="K243" i="18"/>
  <c r="J243" i="18"/>
  <c r="I243" i="18"/>
  <c r="H243" i="18"/>
  <c r="G243" i="18"/>
  <c r="F243" i="18"/>
  <c r="E243" i="18"/>
  <c r="L181" i="18"/>
  <c r="L182" i="18"/>
  <c r="L183" i="18"/>
  <c r="C242" i="18"/>
  <c r="N242" i="18"/>
  <c r="M242" i="18"/>
  <c r="L242" i="18"/>
  <c r="K242" i="18"/>
  <c r="J242" i="18"/>
  <c r="I242" i="18"/>
  <c r="H242" i="18"/>
  <c r="G242" i="18"/>
  <c r="F242" i="18"/>
  <c r="E242" i="18"/>
  <c r="K181" i="18"/>
  <c r="K182" i="18"/>
  <c r="K183" i="18"/>
  <c r="C241" i="18"/>
  <c r="N241" i="18"/>
  <c r="M241" i="18"/>
  <c r="L241" i="18"/>
  <c r="K241" i="18"/>
  <c r="J241" i="18"/>
  <c r="I241" i="18"/>
  <c r="H241" i="18"/>
  <c r="G241" i="18"/>
  <c r="F241" i="18"/>
  <c r="E241" i="18"/>
  <c r="J181" i="18"/>
  <c r="J182" i="18"/>
  <c r="J183" i="18"/>
  <c r="C240" i="18"/>
  <c r="N240" i="18"/>
  <c r="M240" i="18"/>
  <c r="L240" i="18"/>
  <c r="K240" i="18"/>
  <c r="J240" i="18"/>
  <c r="I240" i="18"/>
  <c r="H240" i="18"/>
  <c r="G240" i="18"/>
  <c r="F240" i="18"/>
  <c r="E240" i="18"/>
  <c r="I181" i="18"/>
  <c r="I182" i="18"/>
  <c r="I183" i="18"/>
  <c r="C239" i="18"/>
  <c r="N239" i="18"/>
  <c r="M239" i="18"/>
  <c r="L239" i="18"/>
  <c r="K239" i="18"/>
  <c r="J239" i="18"/>
  <c r="I239" i="18"/>
  <c r="H239" i="18"/>
  <c r="G239" i="18"/>
  <c r="F239" i="18"/>
  <c r="E239" i="18"/>
  <c r="H181" i="18"/>
  <c r="H182" i="18"/>
  <c r="H183" i="18"/>
  <c r="C238" i="18"/>
  <c r="N238" i="18"/>
  <c r="M238" i="18"/>
  <c r="L238" i="18"/>
  <c r="K238" i="18"/>
  <c r="J238" i="18"/>
  <c r="I238" i="18"/>
  <c r="H238" i="18"/>
  <c r="G238" i="18"/>
  <c r="F238" i="18"/>
  <c r="E238" i="18"/>
  <c r="G181" i="18"/>
  <c r="G182" i="18"/>
  <c r="G183" i="18"/>
  <c r="C237" i="18"/>
  <c r="N237" i="18"/>
  <c r="M237" i="18"/>
  <c r="L237" i="18"/>
  <c r="K237" i="18"/>
  <c r="J237" i="18"/>
  <c r="I237" i="18"/>
  <c r="H237" i="18"/>
  <c r="G237" i="18"/>
  <c r="F237" i="18"/>
  <c r="E237" i="18"/>
  <c r="F181" i="18"/>
  <c r="F182" i="18"/>
  <c r="F183" i="18"/>
  <c r="C236" i="18"/>
  <c r="N236" i="18"/>
  <c r="M236" i="18"/>
  <c r="L236" i="18"/>
  <c r="K236" i="18"/>
  <c r="J236" i="18"/>
  <c r="I236" i="18"/>
  <c r="H236" i="18"/>
  <c r="G236" i="18"/>
  <c r="F236" i="18"/>
  <c r="E236" i="18"/>
  <c r="E181" i="18"/>
  <c r="E182" i="18"/>
  <c r="E183" i="18"/>
  <c r="C235" i="18"/>
  <c r="N235" i="18"/>
  <c r="M235" i="18"/>
  <c r="L235" i="18"/>
  <c r="K235" i="18"/>
  <c r="J235" i="18"/>
  <c r="I235" i="18"/>
  <c r="H235" i="18"/>
  <c r="G235" i="18"/>
  <c r="F235" i="18"/>
  <c r="E235" i="18"/>
  <c r="D181" i="18"/>
  <c r="D182" i="18"/>
  <c r="D183" i="18"/>
  <c r="C234" i="18"/>
  <c r="N234" i="18"/>
  <c r="M234" i="18"/>
  <c r="L234" i="18"/>
  <c r="K234" i="18"/>
  <c r="J234" i="18"/>
  <c r="I234" i="18"/>
  <c r="H234" i="18"/>
  <c r="G234" i="18"/>
  <c r="F234" i="18"/>
  <c r="E234" i="18"/>
  <c r="D174" i="18"/>
  <c r="D175" i="18"/>
  <c r="D176" i="18"/>
  <c r="D233" i="18"/>
  <c r="D235" i="18"/>
  <c r="D236" i="18"/>
  <c r="D237" i="18"/>
  <c r="D238" i="18"/>
  <c r="D239" i="18"/>
  <c r="D240" i="18"/>
  <c r="D241" i="18"/>
  <c r="D242" i="18"/>
  <c r="D243" i="18"/>
  <c r="D244" i="18"/>
  <c r="D234" i="18"/>
  <c r="D157" i="18"/>
  <c r="D158" i="18"/>
  <c r="D159" i="18"/>
  <c r="D218" i="18"/>
  <c r="E164" i="18"/>
  <c r="E165" i="18"/>
  <c r="E166" i="18"/>
  <c r="C220" i="18"/>
  <c r="D220" i="18"/>
  <c r="E157" i="18"/>
  <c r="E158" i="18"/>
  <c r="E159" i="18"/>
  <c r="E218" i="18"/>
  <c r="E220" i="18"/>
  <c r="F157" i="18"/>
  <c r="F158" i="18"/>
  <c r="F159" i="18"/>
  <c r="F218" i="18"/>
  <c r="F220" i="18"/>
  <c r="G157" i="18"/>
  <c r="G158" i="18"/>
  <c r="G159" i="18"/>
  <c r="G218" i="18"/>
  <c r="G220" i="18"/>
  <c r="H157" i="18"/>
  <c r="H158" i="18"/>
  <c r="H159" i="18"/>
  <c r="H218" i="18"/>
  <c r="H220" i="18"/>
  <c r="I157" i="18"/>
  <c r="I158" i="18"/>
  <c r="I159" i="18"/>
  <c r="I218" i="18"/>
  <c r="I220" i="18"/>
  <c r="J157" i="18"/>
  <c r="J158" i="18"/>
  <c r="J159" i="18"/>
  <c r="J218" i="18"/>
  <c r="J220" i="18"/>
  <c r="K157" i="18"/>
  <c r="K158" i="18"/>
  <c r="K159" i="18"/>
  <c r="K218" i="18"/>
  <c r="K220" i="18"/>
  <c r="L157" i="18"/>
  <c r="L158" i="18"/>
  <c r="L159" i="18"/>
  <c r="L218" i="18"/>
  <c r="L220" i="18"/>
  <c r="M157" i="18"/>
  <c r="M158" i="18"/>
  <c r="M159" i="18"/>
  <c r="M218" i="18"/>
  <c r="M220" i="18"/>
  <c r="N157" i="18"/>
  <c r="N158" i="18"/>
  <c r="N159" i="18"/>
  <c r="N218" i="18"/>
  <c r="N220" i="18"/>
  <c r="F164" i="18"/>
  <c r="F165" i="18"/>
  <c r="F166" i="18"/>
  <c r="C221" i="18"/>
  <c r="D221" i="18"/>
  <c r="E221" i="18"/>
  <c r="F221" i="18"/>
  <c r="G221" i="18"/>
  <c r="H221" i="18"/>
  <c r="I221" i="18"/>
  <c r="J221" i="18"/>
  <c r="K221" i="18"/>
  <c r="L221" i="18"/>
  <c r="M221" i="18"/>
  <c r="N221" i="18"/>
  <c r="G164" i="18"/>
  <c r="G165" i="18"/>
  <c r="G166" i="18"/>
  <c r="C222" i="18"/>
  <c r="D222" i="18"/>
  <c r="E222" i="18"/>
  <c r="F222" i="18"/>
  <c r="G222" i="18"/>
  <c r="H222" i="18"/>
  <c r="I222" i="18"/>
  <c r="J222" i="18"/>
  <c r="K222" i="18"/>
  <c r="L222" i="18"/>
  <c r="M222" i="18"/>
  <c r="N222" i="18"/>
  <c r="H164" i="18"/>
  <c r="H165" i="18"/>
  <c r="H166" i="18"/>
  <c r="C223" i="18"/>
  <c r="D223" i="18"/>
  <c r="E223" i="18"/>
  <c r="F223" i="18"/>
  <c r="G223" i="18"/>
  <c r="H223" i="18"/>
  <c r="I223" i="18"/>
  <c r="J223" i="18"/>
  <c r="K223" i="18"/>
  <c r="L223" i="18"/>
  <c r="M223" i="18"/>
  <c r="N223" i="18"/>
  <c r="I164" i="18"/>
  <c r="I165" i="18"/>
  <c r="I166" i="18"/>
  <c r="C224" i="18"/>
  <c r="D224" i="18"/>
  <c r="E224" i="18"/>
  <c r="F224" i="18"/>
  <c r="G224" i="18"/>
  <c r="H224" i="18"/>
  <c r="I224" i="18"/>
  <c r="J224" i="18"/>
  <c r="K224" i="18"/>
  <c r="L224" i="18"/>
  <c r="M224" i="18"/>
  <c r="N224" i="18"/>
  <c r="J164" i="18"/>
  <c r="J165" i="18"/>
  <c r="J166" i="18"/>
  <c r="C225" i="18"/>
  <c r="D225" i="18"/>
  <c r="E225" i="18"/>
  <c r="F225" i="18"/>
  <c r="G225" i="18"/>
  <c r="H225" i="18"/>
  <c r="I225" i="18"/>
  <c r="J225" i="18"/>
  <c r="K225" i="18"/>
  <c r="L225" i="18"/>
  <c r="M225" i="18"/>
  <c r="N225" i="18"/>
  <c r="K164" i="18"/>
  <c r="K165" i="18"/>
  <c r="K166" i="18"/>
  <c r="C226" i="18"/>
  <c r="D226" i="18"/>
  <c r="E226" i="18"/>
  <c r="F226" i="18"/>
  <c r="G226" i="18"/>
  <c r="H226" i="18"/>
  <c r="I226" i="18"/>
  <c r="J226" i="18"/>
  <c r="K226" i="18"/>
  <c r="L226" i="18"/>
  <c r="M226" i="18"/>
  <c r="N226" i="18"/>
  <c r="L164" i="18"/>
  <c r="L165" i="18"/>
  <c r="L166" i="18"/>
  <c r="C227" i="18"/>
  <c r="D227" i="18"/>
  <c r="E227" i="18"/>
  <c r="F227" i="18"/>
  <c r="G227" i="18"/>
  <c r="H227" i="18"/>
  <c r="I227" i="18"/>
  <c r="J227" i="18"/>
  <c r="K227" i="18"/>
  <c r="L227" i="18"/>
  <c r="M227" i="18"/>
  <c r="N227" i="18"/>
  <c r="M164" i="18"/>
  <c r="M165" i="18"/>
  <c r="M166" i="18"/>
  <c r="C228" i="18"/>
  <c r="D228" i="18"/>
  <c r="E228" i="18"/>
  <c r="F228" i="18"/>
  <c r="G228" i="18"/>
  <c r="H228" i="18"/>
  <c r="I228" i="18"/>
  <c r="J228" i="18"/>
  <c r="K228" i="18"/>
  <c r="L228" i="18"/>
  <c r="M228" i="18"/>
  <c r="N228" i="18"/>
  <c r="N164" i="18"/>
  <c r="N165" i="18"/>
  <c r="N166" i="18"/>
  <c r="C229" i="18"/>
  <c r="D229" i="18"/>
  <c r="E229" i="18"/>
  <c r="F229" i="18"/>
  <c r="G229" i="18"/>
  <c r="H229" i="18"/>
  <c r="I229" i="18"/>
  <c r="J229" i="18"/>
  <c r="K229" i="18"/>
  <c r="L229" i="18"/>
  <c r="M229" i="18"/>
  <c r="N229" i="18"/>
  <c r="D164" i="18"/>
  <c r="D165" i="18"/>
  <c r="D166" i="18"/>
  <c r="C219" i="18"/>
  <c r="E219" i="18"/>
  <c r="F219" i="18"/>
  <c r="G219" i="18"/>
  <c r="H219" i="18"/>
  <c r="I219" i="18"/>
  <c r="J219" i="18"/>
  <c r="K219" i="18"/>
  <c r="L219" i="18"/>
  <c r="M219" i="18"/>
  <c r="N219" i="18"/>
  <c r="D219" i="18"/>
  <c r="E140" i="18"/>
  <c r="E141" i="18"/>
  <c r="E142" i="18"/>
  <c r="E143" i="18"/>
  <c r="E202" i="18"/>
  <c r="D148" i="18"/>
  <c r="D149" i="18"/>
  <c r="D150" i="18"/>
  <c r="C203" i="18"/>
  <c r="E203" i="18"/>
  <c r="F140" i="18"/>
  <c r="F141" i="18"/>
  <c r="F142" i="18"/>
  <c r="F143" i="18"/>
  <c r="F202" i="18"/>
  <c r="F203" i="18"/>
  <c r="G140" i="18"/>
  <c r="G141" i="18"/>
  <c r="G142" i="18"/>
  <c r="G143" i="18"/>
  <c r="G202" i="18"/>
  <c r="G203" i="18"/>
  <c r="H140" i="18"/>
  <c r="H141" i="18"/>
  <c r="H142" i="18"/>
  <c r="H143" i="18"/>
  <c r="H202" i="18"/>
  <c r="H203" i="18"/>
  <c r="I140" i="18"/>
  <c r="I141" i="18"/>
  <c r="I142" i="18"/>
  <c r="I143" i="18"/>
  <c r="I202" i="18"/>
  <c r="I203" i="18"/>
  <c r="J140" i="18"/>
  <c r="J141" i="18"/>
  <c r="J142" i="18"/>
  <c r="J143" i="18"/>
  <c r="J202" i="18"/>
  <c r="J203" i="18"/>
  <c r="K140" i="18"/>
  <c r="K141" i="18"/>
  <c r="K142" i="18"/>
  <c r="K143" i="18"/>
  <c r="K202" i="18"/>
  <c r="K203" i="18"/>
  <c r="L140" i="18"/>
  <c r="L141" i="18"/>
  <c r="L142" i="18"/>
  <c r="L143" i="18"/>
  <c r="L202" i="18"/>
  <c r="L203" i="18"/>
  <c r="M140" i="18"/>
  <c r="M141" i="18"/>
  <c r="M142" i="18"/>
  <c r="M143" i="18"/>
  <c r="M202" i="18"/>
  <c r="M203" i="18"/>
  <c r="N140" i="18"/>
  <c r="N141" i="18"/>
  <c r="N142" i="18"/>
  <c r="N143" i="18"/>
  <c r="N202" i="18"/>
  <c r="N203" i="18"/>
  <c r="E148" i="18"/>
  <c r="E149" i="18"/>
  <c r="E150" i="18"/>
  <c r="C204" i="18"/>
  <c r="E204" i="18"/>
  <c r="F204" i="18"/>
  <c r="G204" i="18"/>
  <c r="H204" i="18"/>
  <c r="I204" i="18"/>
  <c r="J204" i="18"/>
  <c r="K204" i="18"/>
  <c r="L204" i="18"/>
  <c r="M204" i="18"/>
  <c r="N204" i="18"/>
  <c r="F148" i="18"/>
  <c r="F149" i="18"/>
  <c r="F150" i="18"/>
  <c r="C205" i="18"/>
  <c r="E205" i="18"/>
  <c r="F205" i="18"/>
  <c r="G205" i="18"/>
  <c r="H205" i="18"/>
  <c r="I205" i="18"/>
  <c r="J205" i="18"/>
  <c r="K205" i="18"/>
  <c r="L205" i="18"/>
  <c r="M205" i="18"/>
  <c r="N205" i="18"/>
  <c r="G148" i="18"/>
  <c r="G149" i="18"/>
  <c r="G150" i="18"/>
  <c r="C206" i="18"/>
  <c r="E206" i="18"/>
  <c r="F206" i="18"/>
  <c r="G206" i="18"/>
  <c r="H206" i="18"/>
  <c r="I206" i="18"/>
  <c r="J206" i="18"/>
  <c r="K206" i="18"/>
  <c r="L206" i="18"/>
  <c r="M206" i="18"/>
  <c r="N206" i="18"/>
  <c r="H148" i="18"/>
  <c r="H149" i="18"/>
  <c r="H150" i="18"/>
  <c r="C207" i="18"/>
  <c r="E207" i="18"/>
  <c r="F207" i="18"/>
  <c r="G207" i="18"/>
  <c r="H207" i="18"/>
  <c r="I207" i="18"/>
  <c r="J207" i="18"/>
  <c r="K207" i="18"/>
  <c r="L207" i="18"/>
  <c r="M207" i="18"/>
  <c r="N207" i="18"/>
  <c r="I148" i="18"/>
  <c r="I149" i="18"/>
  <c r="I150" i="18"/>
  <c r="C208" i="18"/>
  <c r="E208" i="18"/>
  <c r="F208" i="18"/>
  <c r="G208" i="18"/>
  <c r="H208" i="18"/>
  <c r="I208" i="18"/>
  <c r="J208" i="18"/>
  <c r="K208" i="18"/>
  <c r="L208" i="18"/>
  <c r="M208" i="18"/>
  <c r="N208" i="18"/>
  <c r="J148" i="18"/>
  <c r="J149" i="18"/>
  <c r="J150" i="18"/>
  <c r="C209" i="18"/>
  <c r="E209" i="18"/>
  <c r="F209" i="18"/>
  <c r="G209" i="18"/>
  <c r="H209" i="18"/>
  <c r="I209" i="18"/>
  <c r="J209" i="18"/>
  <c r="K209" i="18"/>
  <c r="L209" i="18"/>
  <c r="M209" i="18"/>
  <c r="N209" i="18"/>
  <c r="K148" i="18"/>
  <c r="K149" i="18"/>
  <c r="K150" i="18"/>
  <c r="C210" i="18"/>
  <c r="E210" i="18"/>
  <c r="F210" i="18"/>
  <c r="G210" i="18"/>
  <c r="H210" i="18"/>
  <c r="I210" i="18"/>
  <c r="J210" i="18"/>
  <c r="K210" i="18"/>
  <c r="L210" i="18"/>
  <c r="M210" i="18"/>
  <c r="N210" i="18"/>
  <c r="L148" i="18"/>
  <c r="L149" i="18"/>
  <c r="L150" i="18"/>
  <c r="C211" i="18"/>
  <c r="E211" i="18"/>
  <c r="F211" i="18"/>
  <c r="G211" i="18"/>
  <c r="H211" i="18"/>
  <c r="I211" i="18"/>
  <c r="J211" i="18"/>
  <c r="K211" i="18"/>
  <c r="L211" i="18"/>
  <c r="M211" i="18"/>
  <c r="N211" i="18"/>
  <c r="M148" i="18"/>
  <c r="M149" i="18"/>
  <c r="M150" i="18"/>
  <c r="C212" i="18"/>
  <c r="E212" i="18"/>
  <c r="F212" i="18"/>
  <c r="G212" i="18"/>
  <c r="H212" i="18"/>
  <c r="I212" i="18"/>
  <c r="J212" i="18"/>
  <c r="K212" i="18"/>
  <c r="L212" i="18"/>
  <c r="M212" i="18"/>
  <c r="N212" i="18"/>
  <c r="N148" i="18"/>
  <c r="N149" i="18"/>
  <c r="N150" i="18"/>
  <c r="C213" i="18"/>
  <c r="E213" i="18"/>
  <c r="F213" i="18"/>
  <c r="G213" i="18"/>
  <c r="H213" i="18"/>
  <c r="I213" i="18"/>
  <c r="J213" i="18"/>
  <c r="K213" i="18"/>
  <c r="L213" i="18"/>
  <c r="M213" i="18"/>
  <c r="N213" i="18"/>
  <c r="D140" i="18"/>
  <c r="D141" i="18"/>
  <c r="D142" i="18"/>
  <c r="D143" i="18"/>
  <c r="D202" i="18"/>
  <c r="D204" i="18"/>
  <c r="D205" i="18"/>
  <c r="D206" i="18"/>
  <c r="D207" i="18"/>
  <c r="D208" i="18"/>
  <c r="D209" i="18"/>
  <c r="D210" i="18"/>
  <c r="D211" i="18"/>
  <c r="D212" i="18"/>
  <c r="D213" i="18"/>
  <c r="D203" i="18"/>
  <c r="N180" i="18"/>
  <c r="C149" i="18"/>
  <c r="C165" i="18"/>
  <c r="C182" i="18"/>
  <c r="N125" i="18"/>
  <c r="N126" i="18"/>
  <c r="N127" i="18"/>
  <c r="N128" i="18"/>
  <c r="N187" i="18"/>
  <c r="M125" i="18"/>
  <c r="M126" i="18"/>
  <c r="M127" i="18"/>
  <c r="M128" i="18"/>
  <c r="M187" i="18"/>
  <c r="L125" i="18"/>
  <c r="L126" i="18"/>
  <c r="L127" i="18"/>
  <c r="L128" i="18"/>
  <c r="L187" i="18"/>
  <c r="K125" i="18"/>
  <c r="K126" i="18"/>
  <c r="K127" i="18"/>
  <c r="K128" i="18"/>
  <c r="K187" i="18"/>
  <c r="J125" i="18"/>
  <c r="J126" i="18"/>
  <c r="J127" i="18"/>
  <c r="J128" i="18"/>
  <c r="J187" i="18"/>
  <c r="I125" i="18"/>
  <c r="I126" i="18"/>
  <c r="I127" i="18"/>
  <c r="I128" i="18"/>
  <c r="I187" i="18"/>
  <c r="H125" i="18"/>
  <c r="H126" i="18"/>
  <c r="H127" i="18"/>
  <c r="H128" i="18"/>
  <c r="H187" i="18"/>
  <c r="G125" i="18"/>
  <c r="G126" i="18"/>
  <c r="G127" i="18"/>
  <c r="G128" i="18"/>
  <c r="G187" i="18"/>
  <c r="F125" i="18"/>
  <c r="F126" i="18"/>
  <c r="F127" i="18"/>
  <c r="F128" i="18"/>
  <c r="F187" i="18"/>
  <c r="E125" i="18"/>
  <c r="E126" i="18"/>
  <c r="E127" i="18"/>
  <c r="E128" i="18"/>
  <c r="E187" i="18"/>
  <c r="D125" i="18"/>
  <c r="D126" i="18"/>
  <c r="D127" i="18"/>
  <c r="D128" i="18"/>
  <c r="D187" i="18"/>
  <c r="B244" i="18"/>
  <c r="M180" i="18"/>
  <c r="B243" i="18"/>
  <c r="L180" i="18"/>
  <c r="B242" i="18"/>
  <c r="K180" i="18"/>
  <c r="B241" i="18"/>
  <c r="J180" i="18"/>
  <c r="B240" i="18"/>
  <c r="I180" i="18"/>
  <c r="B239" i="18"/>
  <c r="H180" i="18"/>
  <c r="B238" i="18"/>
  <c r="G180" i="18"/>
  <c r="B237" i="18"/>
  <c r="F180" i="18"/>
  <c r="B236" i="18"/>
  <c r="E180" i="18"/>
  <c r="B235" i="18"/>
  <c r="D180" i="18"/>
  <c r="B234" i="18"/>
  <c r="D172" i="18"/>
  <c r="E172" i="18"/>
  <c r="F172" i="18"/>
  <c r="G172" i="18"/>
  <c r="H172" i="18"/>
  <c r="I172" i="18"/>
  <c r="J172" i="18"/>
  <c r="K172" i="18"/>
  <c r="L172" i="18"/>
  <c r="M172" i="18"/>
  <c r="N172" i="18"/>
  <c r="N173" i="18"/>
  <c r="C142" i="18"/>
  <c r="C158" i="18"/>
  <c r="C175" i="18"/>
  <c r="M173" i="18"/>
  <c r="L173" i="18"/>
  <c r="K173" i="18"/>
  <c r="J173" i="18"/>
  <c r="I173" i="18"/>
  <c r="H173" i="18"/>
  <c r="G173" i="18"/>
  <c r="F173" i="18"/>
  <c r="E173" i="18"/>
  <c r="D173" i="18"/>
  <c r="N232" i="18"/>
  <c r="M232" i="18"/>
  <c r="L232" i="18"/>
  <c r="K232" i="18"/>
  <c r="J232" i="18"/>
  <c r="I232" i="18"/>
  <c r="H232" i="18"/>
  <c r="G232" i="18"/>
  <c r="F232" i="18"/>
  <c r="E232" i="18"/>
  <c r="D232" i="18"/>
  <c r="C232" i="18"/>
  <c r="N163" i="18"/>
  <c r="B229" i="18"/>
  <c r="M163" i="18"/>
  <c r="B228" i="18"/>
  <c r="L163" i="18"/>
  <c r="B227" i="18"/>
  <c r="K163" i="18"/>
  <c r="B226" i="18"/>
  <c r="J163" i="18"/>
  <c r="B225" i="18"/>
  <c r="I163" i="18"/>
  <c r="B224" i="18"/>
  <c r="H163" i="18"/>
  <c r="B223" i="18"/>
  <c r="G163" i="18"/>
  <c r="B222" i="18"/>
  <c r="F163" i="18"/>
  <c r="B221" i="18"/>
  <c r="E163" i="18"/>
  <c r="B220" i="18"/>
  <c r="D163" i="18"/>
  <c r="B219" i="18"/>
  <c r="D155" i="18"/>
  <c r="E155" i="18"/>
  <c r="F155" i="18"/>
  <c r="G155" i="18"/>
  <c r="H155" i="18"/>
  <c r="I155" i="18"/>
  <c r="J155" i="18"/>
  <c r="K155" i="18"/>
  <c r="L155" i="18"/>
  <c r="M155" i="18"/>
  <c r="N155" i="18"/>
  <c r="N156" i="18"/>
  <c r="M156" i="18"/>
  <c r="L156" i="18"/>
  <c r="K156" i="18"/>
  <c r="J156" i="18"/>
  <c r="I156" i="18"/>
  <c r="H156" i="18"/>
  <c r="G156" i="18"/>
  <c r="F156" i="18"/>
  <c r="E156" i="18"/>
  <c r="D156" i="18"/>
  <c r="N217" i="18"/>
  <c r="M217" i="18"/>
  <c r="L217" i="18"/>
  <c r="K217" i="18"/>
  <c r="J217" i="18"/>
  <c r="I217" i="18"/>
  <c r="H217" i="18"/>
  <c r="G217" i="18"/>
  <c r="F217" i="18"/>
  <c r="E217" i="18"/>
  <c r="D217" i="18"/>
  <c r="C217" i="18"/>
  <c r="N147" i="18"/>
  <c r="B213" i="18"/>
  <c r="M147" i="18"/>
  <c r="B212" i="18"/>
  <c r="L147" i="18"/>
  <c r="B211" i="18"/>
  <c r="K147" i="18"/>
  <c r="B210" i="18"/>
  <c r="J147" i="18"/>
  <c r="B209" i="18"/>
  <c r="I147" i="18"/>
  <c r="B208" i="18"/>
  <c r="H147" i="18"/>
  <c r="B207" i="18"/>
  <c r="G147" i="18"/>
  <c r="B206" i="18"/>
  <c r="F147" i="18"/>
  <c r="B205" i="18"/>
  <c r="E147" i="18"/>
  <c r="B204" i="18"/>
  <c r="D147" i="18"/>
  <c r="B203" i="18"/>
  <c r="N201" i="18"/>
  <c r="M201" i="18"/>
  <c r="L201" i="18"/>
  <c r="K201" i="18"/>
  <c r="J201" i="18"/>
  <c r="I201" i="18"/>
  <c r="H201" i="18"/>
  <c r="G201" i="18"/>
  <c r="F201" i="18"/>
  <c r="E201" i="18"/>
  <c r="D201" i="18"/>
  <c r="C201" i="18"/>
  <c r="E133" i="18"/>
  <c r="E134" i="18"/>
  <c r="E135" i="18"/>
  <c r="C189" i="18"/>
  <c r="D189" i="18"/>
  <c r="E189" i="18"/>
  <c r="F189" i="18"/>
  <c r="G189" i="18"/>
  <c r="H189" i="18"/>
  <c r="I189" i="18"/>
  <c r="J189" i="18"/>
  <c r="K189" i="18"/>
  <c r="L189" i="18"/>
  <c r="M189" i="18"/>
  <c r="N189" i="18"/>
  <c r="F133" i="18"/>
  <c r="F134" i="18"/>
  <c r="F135" i="18"/>
  <c r="C190" i="18"/>
  <c r="D190" i="18"/>
  <c r="E190" i="18"/>
  <c r="F190" i="18"/>
  <c r="G190" i="18"/>
  <c r="H190" i="18"/>
  <c r="I190" i="18"/>
  <c r="J190" i="18"/>
  <c r="K190" i="18"/>
  <c r="L190" i="18"/>
  <c r="M190" i="18"/>
  <c r="N190" i="18"/>
  <c r="G133" i="18"/>
  <c r="G134" i="18"/>
  <c r="G135" i="18"/>
  <c r="C191" i="18"/>
  <c r="D191" i="18"/>
  <c r="E191" i="18"/>
  <c r="F191" i="18"/>
  <c r="G191" i="18"/>
  <c r="H191" i="18"/>
  <c r="I191" i="18"/>
  <c r="J191" i="18"/>
  <c r="K191" i="18"/>
  <c r="L191" i="18"/>
  <c r="M191" i="18"/>
  <c r="N191" i="18"/>
  <c r="H133" i="18"/>
  <c r="H134" i="18"/>
  <c r="H135" i="18"/>
  <c r="C192" i="18"/>
  <c r="D192" i="18"/>
  <c r="E192" i="18"/>
  <c r="F192" i="18"/>
  <c r="G192" i="18"/>
  <c r="H192" i="18"/>
  <c r="I192" i="18"/>
  <c r="J192" i="18"/>
  <c r="K192" i="18"/>
  <c r="L192" i="18"/>
  <c r="M192" i="18"/>
  <c r="N192" i="18"/>
  <c r="I133" i="18"/>
  <c r="I134" i="18"/>
  <c r="I135" i="18"/>
  <c r="C193" i="18"/>
  <c r="D193" i="18"/>
  <c r="E193" i="18"/>
  <c r="F193" i="18"/>
  <c r="G193" i="18"/>
  <c r="H193" i="18"/>
  <c r="I193" i="18"/>
  <c r="J193" i="18"/>
  <c r="K193" i="18"/>
  <c r="L193" i="18"/>
  <c r="M193" i="18"/>
  <c r="N193" i="18"/>
  <c r="J133" i="18"/>
  <c r="J134" i="18"/>
  <c r="J135" i="18"/>
  <c r="C194" i="18"/>
  <c r="D194" i="18"/>
  <c r="E194" i="18"/>
  <c r="F194" i="18"/>
  <c r="G194" i="18"/>
  <c r="H194" i="18"/>
  <c r="I194" i="18"/>
  <c r="J194" i="18"/>
  <c r="K194" i="18"/>
  <c r="L194" i="18"/>
  <c r="M194" i="18"/>
  <c r="N194" i="18"/>
  <c r="K133" i="18"/>
  <c r="K134" i="18"/>
  <c r="K135" i="18"/>
  <c r="C195" i="18"/>
  <c r="D195" i="18"/>
  <c r="E195" i="18"/>
  <c r="F195" i="18"/>
  <c r="G195" i="18"/>
  <c r="H195" i="18"/>
  <c r="I195" i="18"/>
  <c r="J195" i="18"/>
  <c r="K195" i="18"/>
  <c r="L195" i="18"/>
  <c r="M195" i="18"/>
  <c r="N195" i="18"/>
  <c r="L133" i="18"/>
  <c r="L134" i="18"/>
  <c r="L135" i="18"/>
  <c r="C196" i="18"/>
  <c r="D196" i="18"/>
  <c r="E196" i="18"/>
  <c r="F196" i="18"/>
  <c r="G196" i="18"/>
  <c r="H196" i="18"/>
  <c r="I196" i="18"/>
  <c r="J196" i="18"/>
  <c r="K196" i="18"/>
  <c r="L196" i="18"/>
  <c r="M196" i="18"/>
  <c r="N196" i="18"/>
  <c r="M133" i="18"/>
  <c r="M134" i="18"/>
  <c r="M135" i="18"/>
  <c r="C197" i="18"/>
  <c r="D197" i="18"/>
  <c r="E197" i="18"/>
  <c r="F197" i="18"/>
  <c r="G197" i="18"/>
  <c r="H197" i="18"/>
  <c r="I197" i="18"/>
  <c r="J197" i="18"/>
  <c r="K197" i="18"/>
  <c r="L197" i="18"/>
  <c r="M197" i="18"/>
  <c r="N197" i="18"/>
  <c r="N133" i="18"/>
  <c r="N134" i="18"/>
  <c r="N135" i="18"/>
  <c r="C198" i="18"/>
  <c r="D198" i="18"/>
  <c r="E198" i="18"/>
  <c r="F198" i="18"/>
  <c r="G198" i="18"/>
  <c r="H198" i="18"/>
  <c r="I198" i="18"/>
  <c r="J198" i="18"/>
  <c r="K198" i="18"/>
  <c r="L198" i="18"/>
  <c r="M198" i="18"/>
  <c r="N198" i="18"/>
  <c r="D134" i="18"/>
  <c r="D135" i="18"/>
  <c r="C188" i="18"/>
  <c r="N188" i="18"/>
  <c r="M188" i="18"/>
  <c r="L188" i="18"/>
  <c r="K188" i="18"/>
  <c r="J188" i="18"/>
  <c r="I188" i="18"/>
  <c r="H188" i="18"/>
  <c r="G188" i="18"/>
  <c r="F188" i="18"/>
  <c r="E188" i="18"/>
  <c r="D188" i="18"/>
  <c r="B198" i="18"/>
  <c r="B197" i="18"/>
  <c r="B196" i="18"/>
  <c r="B195" i="18"/>
  <c r="B194" i="18"/>
  <c r="B193" i="18"/>
  <c r="B192" i="18"/>
  <c r="B191" i="18"/>
  <c r="B190" i="18"/>
  <c r="B189" i="18"/>
  <c r="B188" i="18"/>
  <c r="E186" i="18"/>
  <c r="F186" i="18"/>
  <c r="G186" i="18"/>
  <c r="H186" i="18"/>
  <c r="I186" i="18"/>
  <c r="J186" i="18"/>
  <c r="K186" i="18"/>
  <c r="L186" i="18"/>
  <c r="M186" i="18"/>
  <c r="N186" i="18"/>
  <c r="D186" i="18"/>
  <c r="C186" i="18"/>
  <c r="K120" i="18"/>
  <c r="K119" i="18"/>
  <c r="I119" i="18"/>
  <c r="L119" i="18"/>
  <c r="N29" i="20"/>
  <c r="N27" i="20"/>
  <c r="X21" i="20"/>
  <c r="Y21" i="20"/>
  <c r="X22" i="20"/>
  <c r="Y22" i="20"/>
  <c r="X23" i="20"/>
  <c r="Y23" i="20"/>
  <c r="X24" i="20"/>
  <c r="Y24" i="20"/>
  <c r="X25" i="20"/>
  <c r="Y25" i="20"/>
  <c r="X26" i="20"/>
  <c r="Y26" i="20"/>
  <c r="X27" i="20"/>
  <c r="Y27" i="20"/>
  <c r="X28" i="20"/>
  <c r="Y28" i="20"/>
  <c r="X29" i="20"/>
  <c r="Y29" i="20"/>
  <c r="X20" i="20"/>
  <c r="Y20" i="20"/>
  <c r="X19" i="20"/>
  <c r="Y19" i="20"/>
  <c r="N20" i="20"/>
  <c r="N21" i="20"/>
  <c r="N22" i="20"/>
  <c r="N23" i="20"/>
  <c r="N24" i="20"/>
  <c r="N25" i="20"/>
  <c r="N26" i="20"/>
  <c r="N28" i="20"/>
  <c r="T33" i="20"/>
  <c r="U33" i="20"/>
  <c r="U32" i="20"/>
  <c r="N19" i="20"/>
  <c r="N18" i="20"/>
  <c r="T32" i="20"/>
  <c r="K18" i="20"/>
  <c r="L18" i="20"/>
  <c r="K19" i="20"/>
  <c r="L19" i="20"/>
  <c r="K20" i="20"/>
  <c r="L20" i="20"/>
  <c r="K21" i="20"/>
  <c r="L21" i="20"/>
  <c r="K22" i="20"/>
  <c r="L22" i="20"/>
  <c r="K23" i="20"/>
  <c r="L23" i="20"/>
  <c r="K24" i="20"/>
  <c r="L24" i="20"/>
  <c r="K25" i="20"/>
  <c r="L25" i="20"/>
  <c r="K26" i="20"/>
  <c r="L26" i="20"/>
  <c r="K27" i="20"/>
  <c r="L27" i="20"/>
  <c r="K28" i="20"/>
  <c r="L28" i="20"/>
  <c r="K29" i="20"/>
  <c r="L29" i="20"/>
  <c r="J19" i="20"/>
  <c r="J20" i="20"/>
  <c r="J21" i="20"/>
  <c r="J22" i="20"/>
  <c r="J23" i="20"/>
  <c r="J24" i="20"/>
  <c r="J25" i="20"/>
  <c r="J26" i="20"/>
  <c r="J27" i="20"/>
  <c r="J28" i="20"/>
  <c r="J29" i="20"/>
  <c r="J18" i="20"/>
  <c r="G18" i="20"/>
  <c r="H18" i="20"/>
  <c r="G19" i="20"/>
  <c r="H19" i="20"/>
  <c r="G20" i="20"/>
  <c r="H20" i="20"/>
  <c r="G21" i="20"/>
  <c r="H21" i="20"/>
  <c r="G22" i="20"/>
  <c r="H22" i="20"/>
  <c r="G23" i="20"/>
  <c r="H23" i="20"/>
  <c r="G24" i="20"/>
  <c r="H24" i="20"/>
  <c r="G25" i="20"/>
  <c r="H25" i="20"/>
  <c r="G26" i="20"/>
  <c r="H26" i="20"/>
  <c r="G27" i="20"/>
  <c r="H27" i="20"/>
  <c r="G28" i="20"/>
  <c r="H28" i="20"/>
  <c r="G29" i="20"/>
  <c r="H29" i="20"/>
  <c r="F19" i="20"/>
  <c r="F20" i="20"/>
  <c r="F21" i="20"/>
  <c r="F22" i="20"/>
  <c r="F23" i="20"/>
  <c r="F24" i="20"/>
  <c r="F25" i="20"/>
  <c r="F26" i="20"/>
  <c r="F27" i="20"/>
  <c r="F28" i="20"/>
  <c r="F29" i="20"/>
  <c r="F18" i="20"/>
  <c r="Q18" i="19"/>
  <c r="P18" i="19"/>
  <c r="O18" i="19"/>
  <c r="H15" i="19"/>
  <c r="I15" i="19"/>
  <c r="H16" i="19"/>
  <c r="I16" i="19"/>
  <c r="H18" i="19"/>
  <c r="I18" i="19"/>
  <c r="H20" i="19"/>
  <c r="I20" i="19"/>
  <c r="H21" i="19"/>
  <c r="I21" i="19"/>
  <c r="H23" i="19"/>
  <c r="I23" i="19"/>
  <c r="H26" i="19"/>
  <c r="I26" i="19"/>
  <c r="G26" i="19"/>
  <c r="G23" i="19"/>
  <c r="G21" i="19"/>
  <c r="G20" i="19"/>
  <c r="G18" i="19"/>
  <c r="G16" i="19"/>
  <c r="G15" i="19"/>
  <c r="V26" i="19"/>
  <c r="V23" i="19"/>
  <c r="V19" i="19"/>
  <c r="V18" i="19"/>
  <c r="V16" i="19"/>
  <c r="V15" i="19"/>
  <c r="E108" i="18"/>
  <c r="O80" i="18"/>
  <c r="Q93" i="18"/>
  <c r="Q92" i="18"/>
  <c r="R92" i="18"/>
  <c r="P114" i="18"/>
  <c r="P113" i="18"/>
  <c r="M116" i="18"/>
  <c r="M115" i="18"/>
  <c r="J110" i="18"/>
  <c r="J111" i="18"/>
  <c r="K110" i="18"/>
  <c r="J113" i="18"/>
  <c r="J114" i="18"/>
  <c r="K113" i="18"/>
  <c r="K117" i="18"/>
  <c r="K115" i="18"/>
  <c r="J93" i="18"/>
  <c r="J94" i="18"/>
  <c r="K93" i="18"/>
  <c r="J89" i="18"/>
  <c r="K89" i="18"/>
  <c r="J88" i="18"/>
  <c r="K88" i="18"/>
  <c r="L88" i="18"/>
  <c r="M88" i="18"/>
  <c r="O79" i="18"/>
  <c r="O82" i="18"/>
  <c r="O84" i="18"/>
  <c r="O81" i="18"/>
  <c r="L79" i="18"/>
  <c r="N67" i="18"/>
  <c r="N68" i="18"/>
  <c r="M67" i="18"/>
  <c r="M68" i="18"/>
  <c r="L67" i="18"/>
  <c r="L68" i="18"/>
  <c r="K67" i="18"/>
  <c r="K68" i="18"/>
  <c r="J67" i="18"/>
  <c r="J68" i="18"/>
  <c r="I67" i="18"/>
  <c r="I68" i="18"/>
  <c r="H67" i="18"/>
  <c r="H68" i="18"/>
  <c r="G67" i="18"/>
  <c r="G68" i="18"/>
  <c r="F67" i="18"/>
  <c r="F68" i="18"/>
  <c r="E67" i="18"/>
  <c r="E68" i="18"/>
  <c r="D67" i="18"/>
  <c r="D68" i="18"/>
  <c r="E62" i="18"/>
  <c r="F62" i="18"/>
  <c r="G62" i="18"/>
  <c r="H62" i="18"/>
  <c r="I62" i="18"/>
  <c r="J62" i="18"/>
  <c r="K62" i="18"/>
  <c r="L62" i="18"/>
  <c r="M62" i="18"/>
  <c r="N62" i="18"/>
  <c r="D62" i="18"/>
  <c r="E57" i="18"/>
  <c r="F57" i="18"/>
  <c r="G57" i="18"/>
  <c r="H57" i="18"/>
  <c r="I57" i="18"/>
  <c r="J57" i="18"/>
  <c r="K57" i="18"/>
  <c r="L57" i="18"/>
  <c r="M57" i="18"/>
  <c r="N57" i="18"/>
  <c r="D57" i="18"/>
  <c r="E52" i="18"/>
  <c r="F52" i="18"/>
  <c r="G52" i="18"/>
  <c r="H52" i="18"/>
  <c r="I52" i="18"/>
  <c r="J52" i="18"/>
  <c r="K52" i="18"/>
  <c r="L52" i="18"/>
  <c r="M52" i="18"/>
  <c r="N52" i="18"/>
  <c r="D52" i="18"/>
  <c r="N63" i="18"/>
  <c r="M63" i="18"/>
  <c r="L63" i="18"/>
  <c r="K63" i="18"/>
  <c r="J63" i="18"/>
  <c r="I63" i="18"/>
  <c r="H63" i="18"/>
  <c r="G63" i="18"/>
  <c r="F63" i="18"/>
  <c r="E63" i="18"/>
  <c r="D63" i="18"/>
  <c r="N58" i="18"/>
  <c r="M58" i="18"/>
  <c r="L58" i="18"/>
  <c r="K58" i="18"/>
  <c r="J58" i="18"/>
  <c r="I58" i="18"/>
  <c r="H58" i="18"/>
  <c r="G58" i="18"/>
  <c r="F58" i="18"/>
  <c r="E58" i="18"/>
  <c r="D58" i="18"/>
  <c r="E53" i="18"/>
  <c r="F53" i="18"/>
  <c r="G53" i="18"/>
  <c r="H53" i="18"/>
  <c r="I53" i="18"/>
  <c r="J53" i="18"/>
  <c r="K53" i="18"/>
  <c r="L53" i="18"/>
  <c r="M53" i="18"/>
  <c r="N53" i="18"/>
  <c r="D53" i="18"/>
  <c r="M26" i="18"/>
  <c r="N26" i="18"/>
  <c r="O26" i="18"/>
  <c r="O27" i="18"/>
  <c r="O28" i="18"/>
  <c r="O29" i="18"/>
  <c r="O30" i="18"/>
  <c r="O31" i="18"/>
  <c r="O32" i="18"/>
  <c r="O33" i="18"/>
  <c r="O34" i="18"/>
  <c r="O35" i="18"/>
  <c r="O36" i="18"/>
  <c r="O37" i="18"/>
  <c r="O38" i="18"/>
  <c r="O39" i="18"/>
  <c r="O40" i="18"/>
  <c r="O41" i="18"/>
  <c r="Q41" i="18"/>
  <c r="P27" i="18"/>
  <c r="P28" i="18"/>
  <c r="P29" i="18"/>
  <c r="P30" i="18"/>
  <c r="P31" i="18"/>
  <c r="P32" i="18"/>
  <c r="P33" i="18"/>
  <c r="P34" i="18"/>
  <c r="P35" i="18"/>
  <c r="P36" i="18"/>
  <c r="P37" i="18"/>
  <c r="P38" i="18"/>
  <c r="P39" i="18"/>
  <c r="P40" i="18"/>
  <c r="P41" i="18"/>
  <c r="Q40" i="18"/>
  <c r="Q39" i="18"/>
  <c r="Q38" i="18"/>
  <c r="Q37" i="18"/>
  <c r="Q36" i="18"/>
  <c r="Q35" i="18"/>
  <c r="Q34" i="18"/>
  <c r="Q33" i="18"/>
  <c r="Q32" i="18"/>
  <c r="Q31" i="18"/>
  <c r="Q30" i="18"/>
  <c r="Q29" i="18"/>
  <c r="R28" i="18"/>
  <c r="Q28" i="18"/>
  <c r="R27" i="18"/>
  <c r="Q27" i="18"/>
  <c r="R26" i="18"/>
  <c r="Q26" i="18"/>
  <c r="O21" i="18"/>
  <c r="Q44" i="17"/>
  <c r="Q43" i="17"/>
  <c r="Q42" i="17"/>
  <c r="L42" i="17"/>
  <c r="M42" i="17"/>
  <c r="N42" i="17"/>
  <c r="N43" i="17"/>
  <c r="N44" i="17"/>
  <c r="N45" i="17"/>
  <c r="N46" i="17"/>
  <c r="N47" i="17"/>
  <c r="N48" i="17"/>
  <c r="N49" i="17"/>
  <c r="N50" i="17"/>
  <c r="N51" i="17"/>
  <c r="N52" i="17"/>
  <c r="N53" i="17"/>
  <c r="N54" i="17"/>
  <c r="N55" i="17"/>
  <c r="N56" i="17"/>
  <c r="N57" i="17"/>
  <c r="P57" i="17"/>
  <c r="O43" i="17"/>
  <c r="O44" i="17"/>
  <c r="O45" i="17"/>
  <c r="O46" i="17"/>
  <c r="O47" i="17"/>
  <c r="O48" i="17"/>
  <c r="O49" i="17"/>
  <c r="O50" i="17"/>
  <c r="O51" i="17"/>
  <c r="O52" i="17"/>
  <c r="O53" i="17"/>
  <c r="O54" i="17"/>
  <c r="O55" i="17"/>
  <c r="O56" i="17"/>
  <c r="O57" i="17"/>
  <c r="P56" i="17"/>
  <c r="P55" i="17"/>
  <c r="P54" i="17"/>
  <c r="P53" i="17"/>
  <c r="P52" i="17"/>
  <c r="P51" i="17"/>
  <c r="P50" i="17"/>
  <c r="P49" i="17"/>
  <c r="P48" i="17"/>
  <c r="P47" i="17"/>
  <c r="P46" i="17"/>
  <c r="P45" i="17"/>
  <c r="P44" i="17"/>
  <c r="P43" i="17"/>
  <c r="P42" i="17"/>
  <c r="N37" i="17"/>
  <c r="L10" i="17"/>
  <c r="M10" i="17"/>
  <c r="N10" i="17"/>
  <c r="H30" i="17"/>
  <c r="Q18" i="17"/>
  <c r="E39" i="17"/>
  <c r="E38" i="17"/>
  <c r="O11" i="17"/>
  <c r="O12" i="17"/>
  <c r="O13" i="17"/>
  <c r="O14" i="17"/>
  <c r="O15" i="17"/>
  <c r="O16" i="17"/>
  <c r="O17" i="17"/>
  <c r="Q17" i="17"/>
  <c r="Q16" i="17"/>
  <c r="Q15" i="17"/>
  <c r="Q14" i="17"/>
  <c r="Q11" i="17"/>
  <c r="Q12" i="17"/>
  <c r="Q13" i="17"/>
  <c r="O18" i="17"/>
  <c r="O19" i="17"/>
  <c r="O20" i="17"/>
  <c r="O21" i="17"/>
  <c r="O22" i="17"/>
  <c r="O23" i="17"/>
  <c r="O24" i="17"/>
  <c r="O25" i="17"/>
  <c r="Q10" i="17"/>
  <c r="N11" i="17"/>
  <c r="N5" i="17"/>
  <c r="P11" i="17"/>
  <c r="N12" i="17"/>
  <c r="P12" i="17"/>
  <c r="N13" i="17"/>
  <c r="P13" i="17"/>
  <c r="N14" i="17"/>
  <c r="P14" i="17"/>
  <c r="N15" i="17"/>
  <c r="P15" i="17"/>
  <c r="N16" i="17"/>
  <c r="P16" i="17"/>
  <c r="N17" i="17"/>
  <c r="P17" i="17"/>
  <c r="N18" i="17"/>
  <c r="P18" i="17"/>
  <c r="N19" i="17"/>
  <c r="P19" i="17"/>
  <c r="N20" i="17"/>
  <c r="P20" i="17"/>
  <c r="N21" i="17"/>
  <c r="P21" i="17"/>
  <c r="N22" i="17"/>
  <c r="P22" i="17"/>
  <c r="N23" i="17"/>
  <c r="P23" i="17"/>
  <c r="N24" i="17"/>
  <c r="P24" i="17"/>
  <c r="N25" i="17"/>
  <c r="P25" i="17"/>
  <c r="P10" i="17"/>
  <c r="E3" i="8"/>
  <c r="N18" i="11"/>
  <c r="N14" i="11"/>
  <c r="U24"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H24" i="10"/>
  <c r="I15" i="10"/>
  <c r="I16" i="10"/>
  <c r="I17" i="10"/>
  <c r="I18" i="10"/>
  <c r="I19" i="10"/>
  <c r="I20" i="10"/>
  <c r="I21" i="10"/>
  <c r="I22" i="10"/>
  <c r="I23" i="10"/>
  <c r="I24" i="10"/>
  <c r="I14" i="10"/>
  <c r="V24" i="10"/>
  <c r="V25" i="10"/>
  <c r="P17" i="10"/>
  <c r="W17" i="10"/>
  <c r="X17" i="10"/>
  <c r="W18" i="10"/>
  <c r="P18" i="10"/>
  <c r="X18" i="10"/>
  <c r="W19" i="10"/>
  <c r="P19" i="10"/>
  <c r="X19" i="10"/>
  <c r="W20" i="10"/>
  <c r="P20" i="10"/>
  <c r="X20" i="10"/>
  <c r="W21" i="10"/>
  <c r="P21" i="10"/>
  <c r="X21" i="10"/>
  <c r="W22" i="10"/>
  <c r="P22" i="10"/>
  <c r="X22" i="10"/>
  <c r="W23" i="10"/>
  <c r="P23" i="10"/>
  <c r="X23" i="10"/>
  <c r="W24" i="10"/>
  <c r="P24" i="10"/>
  <c r="X24" i="10"/>
  <c r="W16" i="10"/>
  <c r="P16" i="10"/>
  <c r="X16" i="10"/>
  <c r="W14" i="10"/>
  <c r="P14" i="10"/>
  <c r="X14" i="10"/>
  <c r="W15" i="10"/>
  <c r="P15" i="10"/>
  <c r="X15" i="10"/>
  <c r="Q15" i="10"/>
  <c r="Q16" i="10"/>
  <c r="Q17" i="10"/>
  <c r="Q18" i="10"/>
  <c r="Q19" i="10"/>
  <c r="Q20" i="10"/>
  <c r="Q21" i="10"/>
  <c r="Q22" i="10"/>
  <c r="Q23" i="10"/>
  <c r="Q24" i="10"/>
  <c r="Q14" i="10"/>
  <c r="V15" i="10"/>
  <c r="V16" i="10"/>
  <c r="V17" i="10"/>
  <c r="V18" i="10"/>
  <c r="V19" i="10"/>
  <c r="V20" i="10"/>
  <c r="V21" i="10"/>
  <c r="V22" i="10"/>
  <c r="V23" i="10"/>
  <c r="V14" i="10"/>
  <c r="J15" i="10"/>
  <c r="J16" i="10"/>
  <c r="J17" i="10"/>
  <c r="J18" i="10"/>
  <c r="J19" i="10"/>
  <c r="J20" i="10"/>
  <c r="J21" i="10"/>
  <c r="J22" i="10"/>
  <c r="J23" i="10"/>
  <c r="J24" i="10"/>
  <c r="J14" i="10"/>
  <c r="T25" i="10"/>
  <c r="J3"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W15" i="8"/>
  <c r="W16" i="8"/>
  <c r="W17" i="8"/>
  <c r="W18" i="8"/>
  <c r="W19" i="8"/>
  <c r="W20" i="8"/>
  <c r="W21" i="8"/>
  <c r="W22" i="8"/>
  <c r="W23" i="8"/>
  <c r="W24" i="8"/>
  <c r="W14" i="8"/>
  <c r="V15" i="8"/>
  <c r="V16" i="8"/>
  <c r="V17" i="8"/>
  <c r="V18" i="8"/>
  <c r="V19" i="8"/>
  <c r="V20" i="8"/>
  <c r="V21" i="8"/>
  <c r="V22" i="8"/>
  <c r="V23" i="8"/>
  <c r="V24" i="8"/>
  <c r="V14" i="8"/>
  <c r="I15" i="8"/>
  <c r="I16" i="8"/>
  <c r="I17" i="8"/>
  <c r="I18" i="8"/>
  <c r="I19" i="8"/>
  <c r="I20" i="8"/>
  <c r="I21" i="8"/>
  <c r="I22" i="8"/>
  <c r="I23" i="8"/>
  <c r="I24" i="8"/>
  <c r="I14" i="8"/>
  <c r="F196" i="9"/>
  <c r="L224" i="9"/>
  <c r="H224" i="9"/>
  <c r="H225" i="9"/>
  <c r="L244" i="9"/>
  <c r="K224" i="9"/>
  <c r="K244" i="9"/>
  <c r="J224" i="9"/>
  <c r="J244" i="9"/>
  <c r="I224" i="9"/>
  <c r="I244" i="9"/>
  <c r="H244" i="9"/>
  <c r="L243" i="9"/>
  <c r="K243" i="9"/>
  <c r="J243" i="9"/>
  <c r="I243" i="9"/>
  <c r="H243" i="9"/>
  <c r="L242" i="9"/>
  <c r="K242" i="9"/>
  <c r="J242" i="9"/>
  <c r="I242" i="9"/>
  <c r="H242" i="9"/>
  <c r="L241" i="9"/>
  <c r="K241" i="9"/>
  <c r="J241" i="9"/>
  <c r="I241" i="9"/>
  <c r="H241" i="9"/>
  <c r="L240" i="9"/>
  <c r="K240" i="9"/>
  <c r="J240" i="9"/>
  <c r="I240" i="9"/>
  <c r="H240" i="9"/>
  <c r="L239" i="9"/>
  <c r="K239" i="9"/>
  <c r="J239" i="9"/>
  <c r="I239" i="9"/>
  <c r="H239" i="9"/>
  <c r="L238" i="9"/>
  <c r="K238" i="9"/>
  <c r="J238" i="9"/>
  <c r="I238" i="9"/>
  <c r="H238" i="9"/>
  <c r="L237" i="9"/>
  <c r="K237" i="9"/>
  <c r="J237" i="9"/>
  <c r="I237" i="9"/>
  <c r="H237" i="9"/>
  <c r="L236" i="9"/>
  <c r="K236" i="9"/>
  <c r="J236" i="9"/>
  <c r="I236" i="9"/>
  <c r="H236" i="9"/>
  <c r="L235" i="9"/>
  <c r="K235" i="9"/>
  <c r="J235" i="9"/>
  <c r="I235" i="9"/>
  <c r="H235" i="9"/>
  <c r="L234" i="9"/>
  <c r="K234" i="9"/>
  <c r="J234" i="9"/>
  <c r="I234" i="9"/>
  <c r="H234" i="9"/>
  <c r="L233" i="9"/>
  <c r="K233" i="9"/>
  <c r="J233" i="9"/>
  <c r="I233" i="9"/>
  <c r="H233" i="9"/>
  <c r="L232" i="9"/>
  <c r="K232" i="9"/>
  <c r="J232" i="9"/>
  <c r="I232" i="9"/>
  <c r="H232" i="9"/>
  <c r="L231" i="9"/>
  <c r="K231" i="9"/>
  <c r="J231" i="9"/>
  <c r="I231" i="9"/>
  <c r="H231" i="9"/>
  <c r="L230" i="9"/>
  <c r="K230" i="9"/>
  <c r="J230" i="9"/>
  <c r="I230" i="9"/>
  <c r="H230" i="9"/>
  <c r="L229" i="9"/>
  <c r="K229" i="9"/>
  <c r="J229" i="9"/>
  <c r="I229" i="9"/>
  <c r="H229" i="9"/>
  <c r="L228" i="9"/>
  <c r="K228" i="9"/>
  <c r="J228" i="9"/>
  <c r="I228" i="9"/>
  <c r="H228" i="9"/>
  <c r="L227" i="9"/>
  <c r="K227" i="9"/>
  <c r="J227" i="9"/>
  <c r="I227" i="9"/>
  <c r="H227" i="9"/>
  <c r="L226" i="9"/>
  <c r="K226" i="9"/>
  <c r="J226" i="9"/>
  <c r="I226" i="9"/>
  <c r="H226" i="9"/>
  <c r="L225" i="9"/>
  <c r="K225" i="9"/>
  <c r="J225" i="9"/>
  <c r="I225" i="9"/>
  <c r="I199" i="9"/>
  <c r="I200" i="9"/>
  <c r="I251" i="9"/>
  <c r="J199" i="9"/>
  <c r="J200" i="9"/>
  <c r="J251" i="9"/>
  <c r="K199" i="9"/>
  <c r="K200" i="9"/>
  <c r="K251" i="9"/>
  <c r="L199" i="9"/>
  <c r="L200" i="9"/>
  <c r="L251" i="9"/>
  <c r="I201" i="9"/>
  <c r="I252" i="9"/>
  <c r="J201" i="9"/>
  <c r="J252" i="9"/>
  <c r="K201" i="9"/>
  <c r="K252" i="9"/>
  <c r="L201" i="9"/>
  <c r="L252" i="9"/>
  <c r="I202" i="9"/>
  <c r="I253" i="9"/>
  <c r="J202" i="9"/>
  <c r="J253" i="9"/>
  <c r="K202" i="9"/>
  <c r="K253" i="9"/>
  <c r="L202" i="9"/>
  <c r="L253" i="9"/>
  <c r="I203" i="9"/>
  <c r="I254" i="9"/>
  <c r="J203" i="9"/>
  <c r="J254" i="9"/>
  <c r="K203" i="9"/>
  <c r="K254" i="9"/>
  <c r="L203" i="9"/>
  <c r="L254" i="9"/>
  <c r="I204" i="9"/>
  <c r="I255" i="9"/>
  <c r="J204" i="9"/>
  <c r="J255" i="9"/>
  <c r="K204" i="9"/>
  <c r="K255" i="9"/>
  <c r="L204" i="9"/>
  <c r="L255" i="9"/>
  <c r="I205" i="9"/>
  <c r="I256" i="9"/>
  <c r="J205" i="9"/>
  <c r="J256" i="9"/>
  <c r="K205" i="9"/>
  <c r="K256" i="9"/>
  <c r="L205" i="9"/>
  <c r="L256" i="9"/>
  <c r="I206" i="9"/>
  <c r="I257" i="9"/>
  <c r="J206" i="9"/>
  <c r="J257" i="9"/>
  <c r="K206" i="9"/>
  <c r="K257" i="9"/>
  <c r="L206" i="9"/>
  <c r="L257" i="9"/>
  <c r="I207" i="9"/>
  <c r="I258" i="9"/>
  <c r="J207" i="9"/>
  <c r="J258" i="9"/>
  <c r="K207" i="9"/>
  <c r="K258" i="9"/>
  <c r="L207" i="9"/>
  <c r="L258" i="9"/>
  <c r="I208" i="9"/>
  <c r="I259" i="9"/>
  <c r="J208" i="9"/>
  <c r="J259" i="9"/>
  <c r="K208" i="9"/>
  <c r="K259" i="9"/>
  <c r="L208" i="9"/>
  <c r="L259" i="9"/>
  <c r="I209" i="9"/>
  <c r="I260" i="9"/>
  <c r="J209" i="9"/>
  <c r="J260" i="9"/>
  <c r="K209" i="9"/>
  <c r="K260" i="9"/>
  <c r="L209" i="9"/>
  <c r="L260" i="9"/>
  <c r="I210" i="9"/>
  <c r="I261" i="9"/>
  <c r="J210" i="9"/>
  <c r="J261" i="9"/>
  <c r="K210" i="9"/>
  <c r="K261" i="9"/>
  <c r="L210" i="9"/>
  <c r="L261" i="9"/>
  <c r="I211" i="9"/>
  <c r="I262" i="9"/>
  <c r="J211" i="9"/>
  <c r="J262" i="9"/>
  <c r="K211" i="9"/>
  <c r="K262" i="9"/>
  <c r="L211" i="9"/>
  <c r="L262" i="9"/>
  <c r="I212" i="9"/>
  <c r="I263" i="9"/>
  <c r="J212" i="9"/>
  <c r="J263" i="9"/>
  <c r="K212" i="9"/>
  <c r="K263" i="9"/>
  <c r="L212" i="9"/>
  <c r="L263" i="9"/>
  <c r="I213" i="9"/>
  <c r="I264" i="9"/>
  <c r="J213" i="9"/>
  <c r="J264" i="9"/>
  <c r="K213" i="9"/>
  <c r="K264" i="9"/>
  <c r="L213" i="9"/>
  <c r="L264" i="9"/>
  <c r="I214" i="9"/>
  <c r="I265" i="9"/>
  <c r="J214" i="9"/>
  <c r="J265" i="9"/>
  <c r="K214" i="9"/>
  <c r="K265" i="9"/>
  <c r="L214" i="9"/>
  <c r="L265" i="9"/>
  <c r="I215" i="9"/>
  <c r="I266" i="9"/>
  <c r="J215" i="9"/>
  <c r="J266" i="9"/>
  <c r="K215" i="9"/>
  <c r="K266" i="9"/>
  <c r="L215" i="9"/>
  <c r="L266" i="9"/>
  <c r="I216" i="9"/>
  <c r="I267" i="9"/>
  <c r="J216" i="9"/>
  <c r="J267" i="9"/>
  <c r="K216" i="9"/>
  <c r="K267" i="9"/>
  <c r="L216" i="9"/>
  <c r="L267" i="9"/>
  <c r="I217" i="9"/>
  <c r="I268" i="9"/>
  <c r="J217" i="9"/>
  <c r="J268" i="9"/>
  <c r="K217" i="9"/>
  <c r="K268" i="9"/>
  <c r="L217" i="9"/>
  <c r="L268" i="9"/>
  <c r="I218" i="9"/>
  <c r="I269" i="9"/>
  <c r="J218" i="9"/>
  <c r="J269" i="9"/>
  <c r="K218" i="9"/>
  <c r="K269" i="9"/>
  <c r="L218" i="9"/>
  <c r="L269" i="9"/>
  <c r="I219" i="9"/>
  <c r="I270" i="9"/>
  <c r="J219" i="9"/>
  <c r="J270" i="9"/>
  <c r="K219" i="9"/>
  <c r="K270" i="9"/>
  <c r="L219" i="9"/>
  <c r="L270" i="9"/>
  <c r="H199" i="9"/>
  <c r="H201" i="9"/>
  <c r="H252" i="9"/>
  <c r="H202" i="9"/>
  <c r="H253" i="9"/>
  <c r="H203" i="9"/>
  <c r="H254" i="9"/>
  <c r="H204" i="9"/>
  <c r="H255" i="9"/>
  <c r="H205" i="9"/>
  <c r="H256" i="9"/>
  <c r="H206" i="9"/>
  <c r="H257" i="9"/>
  <c r="H207" i="9"/>
  <c r="H258" i="9"/>
  <c r="H208" i="9"/>
  <c r="H259" i="9"/>
  <c r="H209" i="9"/>
  <c r="H260" i="9"/>
  <c r="H210" i="9"/>
  <c r="H261" i="9"/>
  <c r="H211" i="9"/>
  <c r="H262" i="9"/>
  <c r="H212" i="9"/>
  <c r="H263" i="9"/>
  <c r="H213" i="9"/>
  <c r="H264" i="9"/>
  <c r="H214" i="9"/>
  <c r="H265" i="9"/>
  <c r="H215" i="9"/>
  <c r="H266" i="9"/>
  <c r="H216" i="9"/>
  <c r="H267" i="9"/>
  <c r="H217" i="9"/>
  <c r="H268" i="9"/>
  <c r="H218" i="9"/>
  <c r="H269" i="9"/>
  <c r="H219" i="9"/>
  <c r="H270" i="9"/>
  <c r="H200" i="9"/>
  <c r="H251" i="9"/>
  <c r="G252" i="9"/>
  <c r="G253" i="9"/>
  <c r="G254" i="9"/>
  <c r="G255" i="9"/>
  <c r="G256" i="9"/>
  <c r="G257" i="9"/>
  <c r="G258" i="9"/>
  <c r="G259" i="9"/>
  <c r="G260" i="9"/>
  <c r="G261" i="9"/>
  <c r="G262" i="9"/>
  <c r="G263" i="9"/>
  <c r="G264" i="9"/>
  <c r="G265" i="9"/>
  <c r="G266" i="9"/>
  <c r="G267" i="9"/>
  <c r="G268" i="9"/>
  <c r="G269" i="9"/>
  <c r="G270" i="9"/>
  <c r="G251" i="9"/>
  <c r="L250" i="9"/>
  <c r="K250" i="9"/>
  <c r="J250" i="9"/>
  <c r="I250" i="9"/>
  <c r="H250" i="9"/>
  <c r="C200" i="9"/>
  <c r="G245" i="9"/>
  <c r="G225" i="9"/>
  <c r="G226" i="9"/>
  <c r="G227" i="9"/>
  <c r="G228" i="9"/>
  <c r="G229" i="9"/>
  <c r="G230" i="9"/>
  <c r="G231" i="9"/>
  <c r="G232" i="9"/>
  <c r="G233" i="9"/>
  <c r="G234" i="9"/>
  <c r="G235" i="9"/>
  <c r="G236" i="9"/>
  <c r="G237" i="9"/>
  <c r="G238" i="9"/>
  <c r="G239" i="9"/>
  <c r="G240" i="9"/>
  <c r="G241" i="9"/>
  <c r="G242" i="9"/>
  <c r="G243" i="9"/>
  <c r="G244" i="9"/>
  <c r="G201" i="9"/>
  <c r="G202" i="9"/>
  <c r="G203" i="9"/>
  <c r="G204" i="9"/>
  <c r="G205" i="9"/>
  <c r="G206" i="9"/>
  <c r="G207" i="9"/>
  <c r="G208" i="9"/>
  <c r="G209" i="9"/>
  <c r="G210" i="9"/>
  <c r="G211" i="9"/>
  <c r="G212" i="9"/>
  <c r="G213" i="9"/>
  <c r="G214" i="9"/>
  <c r="G215" i="9"/>
  <c r="G216" i="9"/>
  <c r="G217" i="9"/>
  <c r="G218" i="9"/>
  <c r="G219" i="9"/>
  <c r="G200" i="9"/>
  <c r="G183" i="9"/>
  <c r="H183" i="9"/>
  <c r="I183" i="9"/>
  <c r="J183" i="9"/>
  <c r="K183" i="9"/>
  <c r="L183" i="9"/>
  <c r="M183" i="9"/>
  <c r="N183" i="9"/>
  <c r="O183" i="9"/>
  <c r="P183" i="9"/>
  <c r="G184" i="9"/>
  <c r="H184" i="9"/>
  <c r="I184" i="9"/>
  <c r="J184" i="9"/>
  <c r="K184" i="9"/>
  <c r="L184" i="9"/>
  <c r="M184" i="9"/>
  <c r="N184" i="9"/>
  <c r="O184" i="9"/>
  <c r="P184" i="9"/>
  <c r="G185" i="9"/>
  <c r="H185" i="9"/>
  <c r="I185" i="9"/>
  <c r="J185" i="9"/>
  <c r="K185" i="9"/>
  <c r="L185" i="9"/>
  <c r="M185" i="9"/>
  <c r="N185" i="9"/>
  <c r="O185" i="9"/>
  <c r="P185" i="9"/>
  <c r="G186" i="9"/>
  <c r="H186" i="9"/>
  <c r="I186" i="9"/>
  <c r="J186" i="9"/>
  <c r="K186" i="9"/>
  <c r="L186" i="9"/>
  <c r="M186" i="9"/>
  <c r="N186" i="9"/>
  <c r="O186" i="9"/>
  <c r="P186" i="9"/>
  <c r="G187" i="9"/>
  <c r="H187" i="9"/>
  <c r="I187" i="9"/>
  <c r="J187" i="9"/>
  <c r="K187" i="9"/>
  <c r="L187" i="9"/>
  <c r="M187" i="9"/>
  <c r="N187" i="9"/>
  <c r="O187" i="9"/>
  <c r="P187" i="9"/>
  <c r="G188" i="9"/>
  <c r="H188" i="9"/>
  <c r="I188" i="9"/>
  <c r="J188" i="9"/>
  <c r="K188" i="9"/>
  <c r="L188" i="9"/>
  <c r="M188" i="9"/>
  <c r="N188" i="9"/>
  <c r="O188" i="9"/>
  <c r="P188" i="9"/>
  <c r="G189" i="9"/>
  <c r="H189" i="9"/>
  <c r="I189" i="9"/>
  <c r="J189" i="9"/>
  <c r="K189" i="9"/>
  <c r="L189" i="9"/>
  <c r="M189" i="9"/>
  <c r="N189" i="9"/>
  <c r="O189" i="9"/>
  <c r="P189" i="9"/>
  <c r="G190" i="9"/>
  <c r="H190" i="9"/>
  <c r="I190" i="9"/>
  <c r="J190" i="9"/>
  <c r="K190" i="9"/>
  <c r="L190" i="9"/>
  <c r="M190" i="9"/>
  <c r="N190" i="9"/>
  <c r="O190" i="9"/>
  <c r="P190" i="9"/>
  <c r="G191" i="9"/>
  <c r="H191" i="9"/>
  <c r="I191" i="9"/>
  <c r="J191" i="9"/>
  <c r="K191" i="9"/>
  <c r="L191" i="9"/>
  <c r="M191" i="9"/>
  <c r="N191" i="9"/>
  <c r="O191" i="9"/>
  <c r="P191" i="9"/>
  <c r="G192" i="9"/>
  <c r="H192" i="9"/>
  <c r="I192" i="9"/>
  <c r="J192" i="9"/>
  <c r="K192" i="9"/>
  <c r="L192" i="9"/>
  <c r="M192" i="9"/>
  <c r="N192" i="9"/>
  <c r="O192" i="9"/>
  <c r="P192" i="9"/>
  <c r="F86" i="9"/>
  <c r="B87" i="9"/>
  <c r="H86" i="9"/>
  <c r="I86" i="9"/>
  <c r="J86" i="9"/>
  <c r="K86" i="9"/>
  <c r="L86" i="9"/>
  <c r="M86" i="9"/>
  <c r="N86" i="9"/>
  <c r="O86" i="9"/>
  <c r="P86" i="9"/>
  <c r="Q86" i="9"/>
  <c r="R86" i="9"/>
  <c r="S86" i="9"/>
  <c r="T86" i="9"/>
  <c r="T62" i="9"/>
  <c r="U86" i="9"/>
  <c r="V86" i="9"/>
  <c r="W86" i="9"/>
  <c r="X86" i="9"/>
  <c r="Y86" i="9"/>
  <c r="Z86" i="9"/>
  <c r="Z62" i="9"/>
  <c r="G62" i="9"/>
  <c r="H60" i="9"/>
  <c r="T82" i="9"/>
  <c r="T81" i="9"/>
  <c r="T80" i="9"/>
  <c r="T79" i="9"/>
  <c r="T78" i="9"/>
  <c r="T77" i="9"/>
  <c r="T76" i="9"/>
  <c r="T75" i="9"/>
  <c r="T74" i="9"/>
  <c r="T73" i="9"/>
  <c r="T72" i="9"/>
  <c r="T71" i="9"/>
  <c r="T70" i="9"/>
  <c r="T69" i="9"/>
  <c r="T68" i="9"/>
  <c r="T67" i="9"/>
  <c r="T66" i="9"/>
  <c r="T65" i="9"/>
  <c r="T64" i="9"/>
  <c r="T63" i="9"/>
  <c r="B90" i="9"/>
  <c r="B91" i="9"/>
  <c r="G97" i="9"/>
  <c r="G98" i="9"/>
  <c r="G99" i="9"/>
  <c r="G100" i="9"/>
  <c r="G101" i="9"/>
  <c r="G102" i="9"/>
  <c r="G103" i="9"/>
  <c r="G104" i="9"/>
  <c r="G105" i="9"/>
  <c r="G106" i="9"/>
  <c r="G107" i="9"/>
  <c r="H84" i="9"/>
  <c r="H85" i="9"/>
  <c r="G87" i="9"/>
  <c r="G119" i="9"/>
  <c r="G120" i="9"/>
  <c r="G121" i="9"/>
  <c r="G122" i="9"/>
  <c r="G123" i="9"/>
  <c r="G124" i="9"/>
  <c r="G125" i="9"/>
  <c r="G126" i="9"/>
  <c r="G127" i="9"/>
  <c r="G128" i="9"/>
  <c r="G129" i="9"/>
  <c r="U62" i="9"/>
  <c r="U63" i="9"/>
  <c r="V62" i="9"/>
  <c r="V63" i="9"/>
  <c r="W62" i="9"/>
  <c r="W63" i="9"/>
  <c r="X62" i="9"/>
  <c r="X63" i="9"/>
  <c r="Y62" i="9"/>
  <c r="Y63" i="9"/>
  <c r="Z63" i="9"/>
  <c r="U64" i="9"/>
  <c r="V64" i="9"/>
  <c r="W64" i="9"/>
  <c r="X64" i="9"/>
  <c r="Y64" i="9"/>
  <c r="Z64" i="9"/>
  <c r="U65" i="9"/>
  <c r="V65" i="9"/>
  <c r="W65" i="9"/>
  <c r="X65" i="9"/>
  <c r="Y65" i="9"/>
  <c r="Z65" i="9"/>
  <c r="U66" i="9"/>
  <c r="V66" i="9"/>
  <c r="W66" i="9"/>
  <c r="X66" i="9"/>
  <c r="Y66" i="9"/>
  <c r="Z66" i="9"/>
  <c r="U67" i="9"/>
  <c r="V67" i="9"/>
  <c r="W67" i="9"/>
  <c r="X67" i="9"/>
  <c r="Y67" i="9"/>
  <c r="Z67" i="9"/>
  <c r="U68" i="9"/>
  <c r="V68" i="9"/>
  <c r="W68" i="9"/>
  <c r="X68" i="9"/>
  <c r="Y68" i="9"/>
  <c r="Z68" i="9"/>
  <c r="U69" i="9"/>
  <c r="V69" i="9"/>
  <c r="W69" i="9"/>
  <c r="X69" i="9"/>
  <c r="Y69" i="9"/>
  <c r="Z69" i="9"/>
  <c r="U70" i="9"/>
  <c r="V70" i="9"/>
  <c r="W70" i="9"/>
  <c r="X70" i="9"/>
  <c r="Y70" i="9"/>
  <c r="Z70" i="9"/>
  <c r="U71" i="9"/>
  <c r="V71" i="9"/>
  <c r="W71" i="9"/>
  <c r="X71" i="9"/>
  <c r="Y71" i="9"/>
  <c r="Z71" i="9"/>
  <c r="U72" i="9"/>
  <c r="V72" i="9"/>
  <c r="W72" i="9"/>
  <c r="X72" i="9"/>
  <c r="Y72" i="9"/>
  <c r="Z72" i="9"/>
  <c r="U73" i="9"/>
  <c r="V73" i="9"/>
  <c r="W73" i="9"/>
  <c r="X73" i="9"/>
  <c r="Y73" i="9"/>
  <c r="Z73" i="9"/>
  <c r="U74" i="9"/>
  <c r="V74" i="9"/>
  <c r="W74" i="9"/>
  <c r="X74" i="9"/>
  <c r="Y74" i="9"/>
  <c r="Z74" i="9"/>
  <c r="U75" i="9"/>
  <c r="V75" i="9"/>
  <c r="W75" i="9"/>
  <c r="X75" i="9"/>
  <c r="Y75" i="9"/>
  <c r="Z75" i="9"/>
  <c r="U76" i="9"/>
  <c r="V76" i="9"/>
  <c r="W76" i="9"/>
  <c r="X76" i="9"/>
  <c r="Y76" i="9"/>
  <c r="Z76" i="9"/>
  <c r="U77" i="9"/>
  <c r="V77" i="9"/>
  <c r="W77" i="9"/>
  <c r="X77" i="9"/>
  <c r="Y77" i="9"/>
  <c r="Z77" i="9"/>
  <c r="U78" i="9"/>
  <c r="V78" i="9"/>
  <c r="W78" i="9"/>
  <c r="X78" i="9"/>
  <c r="Y78" i="9"/>
  <c r="Z78" i="9"/>
  <c r="U79" i="9"/>
  <c r="V79" i="9"/>
  <c r="W79" i="9"/>
  <c r="X79" i="9"/>
  <c r="Y79" i="9"/>
  <c r="Z79" i="9"/>
  <c r="U80" i="9"/>
  <c r="V80" i="9"/>
  <c r="W80" i="9"/>
  <c r="X80" i="9"/>
  <c r="Y80" i="9"/>
  <c r="Z80" i="9"/>
  <c r="U81" i="9"/>
  <c r="V81" i="9"/>
  <c r="W81" i="9"/>
  <c r="X81" i="9"/>
  <c r="Y81" i="9"/>
  <c r="Z81" i="9"/>
  <c r="U82" i="9"/>
  <c r="V82" i="9"/>
  <c r="W82" i="9"/>
  <c r="X82" i="9"/>
  <c r="Y82" i="9"/>
  <c r="Z82" i="9"/>
  <c r="N62" i="9"/>
  <c r="N82" i="9"/>
  <c r="M62" i="9"/>
  <c r="M82" i="9"/>
  <c r="L62" i="9"/>
  <c r="L82" i="9"/>
  <c r="K62" i="9"/>
  <c r="K82" i="9"/>
  <c r="J62" i="9"/>
  <c r="J82" i="9"/>
  <c r="I62" i="9"/>
  <c r="I82" i="9"/>
  <c r="H62" i="9"/>
  <c r="H82" i="9"/>
  <c r="N81" i="9"/>
  <c r="M81" i="9"/>
  <c r="L81" i="9"/>
  <c r="K81" i="9"/>
  <c r="J81" i="9"/>
  <c r="I81" i="9"/>
  <c r="H81" i="9"/>
  <c r="N80" i="9"/>
  <c r="M80" i="9"/>
  <c r="L80" i="9"/>
  <c r="K80" i="9"/>
  <c r="J80" i="9"/>
  <c r="I80" i="9"/>
  <c r="H80" i="9"/>
  <c r="N79" i="9"/>
  <c r="M79" i="9"/>
  <c r="L79" i="9"/>
  <c r="K79" i="9"/>
  <c r="J79" i="9"/>
  <c r="I79" i="9"/>
  <c r="H79" i="9"/>
  <c r="N78" i="9"/>
  <c r="M78" i="9"/>
  <c r="L78" i="9"/>
  <c r="K78" i="9"/>
  <c r="J78" i="9"/>
  <c r="I78" i="9"/>
  <c r="H78" i="9"/>
  <c r="N77" i="9"/>
  <c r="M77" i="9"/>
  <c r="L77" i="9"/>
  <c r="K77" i="9"/>
  <c r="J77" i="9"/>
  <c r="I77" i="9"/>
  <c r="H77" i="9"/>
  <c r="N76" i="9"/>
  <c r="M76" i="9"/>
  <c r="L76" i="9"/>
  <c r="K76" i="9"/>
  <c r="J76" i="9"/>
  <c r="I76" i="9"/>
  <c r="H76" i="9"/>
  <c r="N75" i="9"/>
  <c r="M75" i="9"/>
  <c r="L75" i="9"/>
  <c r="K75" i="9"/>
  <c r="J75" i="9"/>
  <c r="I75" i="9"/>
  <c r="H75" i="9"/>
  <c r="N74" i="9"/>
  <c r="M74" i="9"/>
  <c r="L74" i="9"/>
  <c r="K74" i="9"/>
  <c r="J74" i="9"/>
  <c r="I74" i="9"/>
  <c r="H74" i="9"/>
  <c r="N73" i="9"/>
  <c r="M73" i="9"/>
  <c r="L73" i="9"/>
  <c r="K73" i="9"/>
  <c r="J73" i="9"/>
  <c r="I73" i="9"/>
  <c r="H73" i="9"/>
  <c r="N72" i="9"/>
  <c r="M72" i="9"/>
  <c r="L72" i="9"/>
  <c r="K72" i="9"/>
  <c r="J72" i="9"/>
  <c r="I72" i="9"/>
  <c r="H72" i="9"/>
  <c r="N71" i="9"/>
  <c r="M71" i="9"/>
  <c r="L71" i="9"/>
  <c r="K71" i="9"/>
  <c r="J71" i="9"/>
  <c r="I71" i="9"/>
  <c r="H71" i="9"/>
  <c r="N70" i="9"/>
  <c r="M70" i="9"/>
  <c r="L70" i="9"/>
  <c r="K70" i="9"/>
  <c r="J70" i="9"/>
  <c r="I70" i="9"/>
  <c r="H70" i="9"/>
  <c r="N69" i="9"/>
  <c r="M69" i="9"/>
  <c r="L69" i="9"/>
  <c r="K69" i="9"/>
  <c r="J69" i="9"/>
  <c r="I69" i="9"/>
  <c r="H69" i="9"/>
  <c r="N68" i="9"/>
  <c r="M68" i="9"/>
  <c r="L68" i="9"/>
  <c r="K68" i="9"/>
  <c r="J68" i="9"/>
  <c r="I68" i="9"/>
  <c r="H68" i="9"/>
  <c r="N67" i="9"/>
  <c r="M67" i="9"/>
  <c r="L67" i="9"/>
  <c r="K67" i="9"/>
  <c r="J67" i="9"/>
  <c r="I67" i="9"/>
  <c r="H67" i="9"/>
  <c r="N66" i="9"/>
  <c r="M66" i="9"/>
  <c r="L66" i="9"/>
  <c r="K66" i="9"/>
  <c r="J66" i="9"/>
  <c r="I66" i="9"/>
  <c r="H66" i="9"/>
  <c r="N65" i="9"/>
  <c r="M65" i="9"/>
  <c r="L65" i="9"/>
  <c r="K65" i="9"/>
  <c r="J65" i="9"/>
  <c r="I65" i="9"/>
  <c r="H65" i="9"/>
  <c r="N64" i="9"/>
  <c r="M64" i="9"/>
  <c r="L64" i="9"/>
  <c r="K64" i="9"/>
  <c r="J64" i="9"/>
  <c r="I64" i="9"/>
  <c r="H64" i="9"/>
  <c r="N63" i="9"/>
  <c r="M63" i="9"/>
  <c r="L63" i="9"/>
  <c r="K63" i="9"/>
  <c r="J63" i="9"/>
  <c r="I63" i="9"/>
  <c r="H63" i="9"/>
  <c r="G64" i="9"/>
  <c r="G65" i="9"/>
  <c r="G66" i="9"/>
  <c r="G67" i="9"/>
  <c r="G68" i="9"/>
  <c r="G69" i="9"/>
  <c r="G70" i="9"/>
  <c r="G71" i="9"/>
  <c r="G72" i="9"/>
  <c r="G73" i="9"/>
  <c r="G74" i="9"/>
  <c r="G75" i="9"/>
  <c r="G76" i="9"/>
  <c r="G77" i="9"/>
  <c r="G78" i="9"/>
  <c r="G79" i="9"/>
  <c r="G80" i="9"/>
  <c r="G81" i="9"/>
  <c r="G82" i="9"/>
  <c r="G63" i="9"/>
  <c r="S62" i="9"/>
  <c r="R62" i="9"/>
  <c r="Q62" i="9"/>
  <c r="P62" i="9"/>
  <c r="O62" i="9"/>
  <c r="R87" i="9"/>
  <c r="S87" i="9"/>
  <c r="T87" i="9"/>
  <c r="U87" i="9"/>
  <c r="V87" i="9"/>
  <c r="W87" i="9"/>
  <c r="X87" i="9"/>
  <c r="Y87" i="9"/>
  <c r="Z87" i="9"/>
  <c r="I87" i="9"/>
  <c r="J87" i="9"/>
  <c r="K87" i="9"/>
  <c r="L87" i="9"/>
  <c r="M87" i="9"/>
  <c r="N87" i="9"/>
  <c r="O87" i="9"/>
  <c r="H87" i="9"/>
  <c r="K84" i="9"/>
  <c r="K85" i="9"/>
  <c r="G88" i="9"/>
  <c r="G89" i="9"/>
  <c r="G90" i="9"/>
  <c r="G91" i="9"/>
  <c r="G92" i="9"/>
  <c r="G93" i="9"/>
  <c r="G94" i="9"/>
  <c r="G95" i="9"/>
  <c r="G96" i="9"/>
  <c r="B96" i="9"/>
  <c r="B97" i="9"/>
  <c r="G156" i="9"/>
  <c r="G133" i="9"/>
  <c r="H44" i="9"/>
  <c r="G47" i="9"/>
  <c r="Z109" i="9"/>
  <c r="Z132" i="9"/>
  <c r="Z155" i="9"/>
  <c r="Y109" i="9"/>
  <c r="Y132" i="9"/>
  <c r="Y155" i="9"/>
  <c r="X109" i="9"/>
  <c r="X132" i="9"/>
  <c r="X155" i="9"/>
  <c r="W109" i="9"/>
  <c r="W132" i="9"/>
  <c r="W155" i="9"/>
  <c r="V109" i="9"/>
  <c r="V132" i="9"/>
  <c r="V155" i="9"/>
  <c r="U109" i="9"/>
  <c r="U132" i="9"/>
  <c r="U155" i="9"/>
  <c r="T109" i="9"/>
  <c r="T132" i="9"/>
  <c r="T155" i="9"/>
  <c r="S109" i="9"/>
  <c r="S132" i="9"/>
  <c r="S155" i="9"/>
  <c r="R109" i="9"/>
  <c r="R132" i="9"/>
  <c r="R155" i="9"/>
  <c r="Q109" i="9"/>
  <c r="Q132" i="9"/>
  <c r="Q155" i="9"/>
  <c r="P109" i="9"/>
  <c r="P132" i="9"/>
  <c r="P155" i="9"/>
  <c r="O109" i="9"/>
  <c r="O132" i="9"/>
  <c r="O155" i="9"/>
  <c r="N109" i="9"/>
  <c r="N132" i="9"/>
  <c r="N155" i="9"/>
  <c r="M109" i="9"/>
  <c r="M132" i="9"/>
  <c r="M155" i="9"/>
  <c r="L109" i="9"/>
  <c r="L132" i="9"/>
  <c r="L155" i="9"/>
  <c r="K109" i="9"/>
  <c r="K132" i="9"/>
  <c r="K155" i="9"/>
  <c r="J109" i="9"/>
  <c r="J132" i="9"/>
  <c r="J155" i="9"/>
  <c r="I109" i="9"/>
  <c r="I132" i="9"/>
  <c r="I155" i="9"/>
  <c r="H109" i="9"/>
  <c r="H132" i="9"/>
  <c r="H155" i="9"/>
  <c r="G109" i="9"/>
  <c r="G132" i="9"/>
  <c r="G155" i="9"/>
  <c r="Z129" i="9"/>
  <c r="Y129" i="9"/>
  <c r="X129" i="9"/>
  <c r="W129" i="9"/>
  <c r="V129" i="9"/>
  <c r="U129" i="9"/>
  <c r="T129" i="9"/>
  <c r="S129" i="9"/>
  <c r="R129" i="9"/>
  <c r="Q129" i="9"/>
  <c r="P129" i="9"/>
  <c r="O129" i="9"/>
  <c r="N129" i="9"/>
  <c r="M129" i="9"/>
  <c r="L129" i="9"/>
  <c r="K129" i="9"/>
  <c r="J129" i="9"/>
  <c r="I129" i="9"/>
  <c r="H129" i="9"/>
  <c r="Z128" i="9"/>
  <c r="Y128" i="9"/>
  <c r="X128" i="9"/>
  <c r="W128" i="9"/>
  <c r="V128" i="9"/>
  <c r="U128" i="9"/>
  <c r="T128" i="9"/>
  <c r="S128" i="9"/>
  <c r="R128" i="9"/>
  <c r="Q128" i="9"/>
  <c r="P128" i="9"/>
  <c r="O128" i="9"/>
  <c r="N128" i="9"/>
  <c r="M128" i="9"/>
  <c r="L128" i="9"/>
  <c r="K128" i="9"/>
  <c r="J128" i="9"/>
  <c r="I128" i="9"/>
  <c r="H128" i="9"/>
  <c r="Z127" i="9"/>
  <c r="Y127" i="9"/>
  <c r="X127" i="9"/>
  <c r="W127" i="9"/>
  <c r="V127" i="9"/>
  <c r="U127" i="9"/>
  <c r="T127" i="9"/>
  <c r="S127" i="9"/>
  <c r="R127" i="9"/>
  <c r="Q127" i="9"/>
  <c r="P127" i="9"/>
  <c r="O127" i="9"/>
  <c r="N127" i="9"/>
  <c r="M127" i="9"/>
  <c r="L127" i="9"/>
  <c r="K127" i="9"/>
  <c r="J127" i="9"/>
  <c r="I127" i="9"/>
  <c r="H127" i="9"/>
  <c r="Z126" i="9"/>
  <c r="Y126" i="9"/>
  <c r="X126" i="9"/>
  <c r="W126" i="9"/>
  <c r="V126" i="9"/>
  <c r="U126" i="9"/>
  <c r="T126" i="9"/>
  <c r="S126" i="9"/>
  <c r="R126" i="9"/>
  <c r="Q126" i="9"/>
  <c r="P126" i="9"/>
  <c r="O126" i="9"/>
  <c r="N126" i="9"/>
  <c r="M126" i="9"/>
  <c r="L126" i="9"/>
  <c r="K126" i="9"/>
  <c r="J126" i="9"/>
  <c r="I126" i="9"/>
  <c r="H126" i="9"/>
  <c r="Z125" i="9"/>
  <c r="Y125" i="9"/>
  <c r="X125" i="9"/>
  <c r="W125" i="9"/>
  <c r="V125" i="9"/>
  <c r="U125" i="9"/>
  <c r="T125" i="9"/>
  <c r="S125" i="9"/>
  <c r="R125" i="9"/>
  <c r="Q125" i="9"/>
  <c r="P125" i="9"/>
  <c r="O125" i="9"/>
  <c r="N125" i="9"/>
  <c r="M125" i="9"/>
  <c r="L125" i="9"/>
  <c r="K125" i="9"/>
  <c r="J125" i="9"/>
  <c r="I125" i="9"/>
  <c r="H125" i="9"/>
  <c r="Z124" i="9"/>
  <c r="Y124" i="9"/>
  <c r="X124" i="9"/>
  <c r="W124" i="9"/>
  <c r="V124" i="9"/>
  <c r="U124" i="9"/>
  <c r="T124" i="9"/>
  <c r="S124" i="9"/>
  <c r="R124" i="9"/>
  <c r="Q124" i="9"/>
  <c r="P124" i="9"/>
  <c r="O124" i="9"/>
  <c r="N124" i="9"/>
  <c r="M124" i="9"/>
  <c r="L124" i="9"/>
  <c r="K124" i="9"/>
  <c r="J124" i="9"/>
  <c r="I124" i="9"/>
  <c r="H124" i="9"/>
  <c r="Z123" i="9"/>
  <c r="Y123" i="9"/>
  <c r="X123" i="9"/>
  <c r="W123" i="9"/>
  <c r="V123" i="9"/>
  <c r="U123" i="9"/>
  <c r="T123" i="9"/>
  <c r="S123" i="9"/>
  <c r="R123" i="9"/>
  <c r="Q123" i="9"/>
  <c r="P123" i="9"/>
  <c r="O123" i="9"/>
  <c r="N123" i="9"/>
  <c r="M123" i="9"/>
  <c r="L123" i="9"/>
  <c r="K123" i="9"/>
  <c r="J123" i="9"/>
  <c r="I123" i="9"/>
  <c r="H123" i="9"/>
  <c r="Z122" i="9"/>
  <c r="Y122" i="9"/>
  <c r="X122" i="9"/>
  <c r="W122" i="9"/>
  <c r="V122" i="9"/>
  <c r="U122" i="9"/>
  <c r="T122" i="9"/>
  <c r="S122" i="9"/>
  <c r="R122" i="9"/>
  <c r="Q122" i="9"/>
  <c r="P122" i="9"/>
  <c r="O122" i="9"/>
  <c r="N122" i="9"/>
  <c r="M122" i="9"/>
  <c r="L122" i="9"/>
  <c r="K122" i="9"/>
  <c r="J122" i="9"/>
  <c r="I122" i="9"/>
  <c r="H122" i="9"/>
  <c r="Z121" i="9"/>
  <c r="Y121" i="9"/>
  <c r="X121" i="9"/>
  <c r="W121" i="9"/>
  <c r="V121" i="9"/>
  <c r="U121" i="9"/>
  <c r="T121" i="9"/>
  <c r="S121" i="9"/>
  <c r="R121" i="9"/>
  <c r="Q121" i="9"/>
  <c r="P121" i="9"/>
  <c r="O121" i="9"/>
  <c r="N121" i="9"/>
  <c r="M121" i="9"/>
  <c r="L121" i="9"/>
  <c r="K121" i="9"/>
  <c r="J121" i="9"/>
  <c r="I121" i="9"/>
  <c r="H121" i="9"/>
  <c r="Z120" i="9"/>
  <c r="Y120" i="9"/>
  <c r="X120" i="9"/>
  <c r="W120" i="9"/>
  <c r="V120" i="9"/>
  <c r="U120" i="9"/>
  <c r="T120" i="9"/>
  <c r="S120" i="9"/>
  <c r="R120" i="9"/>
  <c r="Q120" i="9"/>
  <c r="P120" i="9"/>
  <c r="O120" i="9"/>
  <c r="N120" i="9"/>
  <c r="M120" i="9"/>
  <c r="L120" i="9"/>
  <c r="K120" i="9"/>
  <c r="J120" i="9"/>
  <c r="I120" i="9"/>
  <c r="H120" i="9"/>
  <c r="Z119" i="9"/>
  <c r="Y119" i="9"/>
  <c r="X119" i="9"/>
  <c r="W119" i="9"/>
  <c r="V119" i="9"/>
  <c r="U119" i="9"/>
  <c r="T119" i="9"/>
  <c r="S119" i="9"/>
  <c r="R119" i="9"/>
  <c r="Q119" i="9"/>
  <c r="P119" i="9"/>
  <c r="O119" i="9"/>
  <c r="N119" i="9"/>
  <c r="M119" i="9"/>
  <c r="L119" i="9"/>
  <c r="K119" i="9"/>
  <c r="J119" i="9"/>
  <c r="I119" i="9"/>
  <c r="H119" i="9"/>
  <c r="Z118" i="9"/>
  <c r="Y118" i="9"/>
  <c r="X118" i="9"/>
  <c r="W118" i="9"/>
  <c r="V118" i="9"/>
  <c r="U118" i="9"/>
  <c r="T118" i="9"/>
  <c r="S118" i="9"/>
  <c r="R118" i="9"/>
  <c r="Q118" i="9"/>
  <c r="P118" i="9"/>
  <c r="O118" i="9"/>
  <c r="N118" i="9"/>
  <c r="M118" i="9"/>
  <c r="L118" i="9"/>
  <c r="K118" i="9"/>
  <c r="J118" i="9"/>
  <c r="I118" i="9"/>
  <c r="H118" i="9"/>
  <c r="G118" i="9"/>
  <c r="Z117" i="9"/>
  <c r="Y117" i="9"/>
  <c r="X117" i="9"/>
  <c r="W117" i="9"/>
  <c r="V117" i="9"/>
  <c r="U117" i="9"/>
  <c r="T117" i="9"/>
  <c r="S117" i="9"/>
  <c r="R117" i="9"/>
  <c r="Q117" i="9"/>
  <c r="P117" i="9"/>
  <c r="O117" i="9"/>
  <c r="N117" i="9"/>
  <c r="M117" i="9"/>
  <c r="L117" i="9"/>
  <c r="K117" i="9"/>
  <c r="J117" i="9"/>
  <c r="I117" i="9"/>
  <c r="H117" i="9"/>
  <c r="G117" i="9"/>
  <c r="Z116" i="9"/>
  <c r="Y116" i="9"/>
  <c r="X116" i="9"/>
  <c r="W116" i="9"/>
  <c r="V116" i="9"/>
  <c r="U116" i="9"/>
  <c r="T116" i="9"/>
  <c r="S116" i="9"/>
  <c r="R116" i="9"/>
  <c r="Q116" i="9"/>
  <c r="P116" i="9"/>
  <c r="O116" i="9"/>
  <c r="N116" i="9"/>
  <c r="M116" i="9"/>
  <c r="L116" i="9"/>
  <c r="K116" i="9"/>
  <c r="J116" i="9"/>
  <c r="I116" i="9"/>
  <c r="H116" i="9"/>
  <c r="G116" i="9"/>
  <c r="Z115" i="9"/>
  <c r="Y115" i="9"/>
  <c r="X115" i="9"/>
  <c r="W115" i="9"/>
  <c r="V115" i="9"/>
  <c r="U115" i="9"/>
  <c r="T115" i="9"/>
  <c r="S115" i="9"/>
  <c r="R115" i="9"/>
  <c r="Q115" i="9"/>
  <c r="P115" i="9"/>
  <c r="O115" i="9"/>
  <c r="N115" i="9"/>
  <c r="M115" i="9"/>
  <c r="L115" i="9"/>
  <c r="K115" i="9"/>
  <c r="J115" i="9"/>
  <c r="I115" i="9"/>
  <c r="H115" i="9"/>
  <c r="G115" i="9"/>
  <c r="Z114" i="9"/>
  <c r="Y114" i="9"/>
  <c r="X114" i="9"/>
  <c r="W114" i="9"/>
  <c r="V114" i="9"/>
  <c r="U114" i="9"/>
  <c r="T114" i="9"/>
  <c r="S114" i="9"/>
  <c r="R114" i="9"/>
  <c r="Q114" i="9"/>
  <c r="P114" i="9"/>
  <c r="O114" i="9"/>
  <c r="N114" i="9"/>
  <c r="M114" i="9"/>
  <c r="L114" i="9"/>
  <c r="K114" i="9"/>
  <c r="J114" i="9"/>
  <c r="I114" i="9"/>
  <c r="H114" i="9"/>
  <c r="G114" i="9"/>
  <c r="Z113" i="9"/>
  <c r="Y113" i="9"/>
  <c r="X113" i="9"/>
  <c r="W113" i="9"/>
  <c r="V113" i="9"/>
  <c r="U113" i="9"/>
  <c r="T113" i="9"/>
  <c r="S113" i="9"/>
  <c r="R113" i="9"/>
  <c r="Q113" i="9"/>
  <c r="P113" i="9"/>
  <c r="O113" i="9"/>
  <c r="N113" i="9"/>
  <c r="M113" i="9"/>
  <c r="L113" i="9"/>
  <c r="K113" i="9"/>
  <c r="J113" i="9"/>
  <c r="I113" i="9"/>
  <c r="H113" i="9"/>
  <c r="G113" i="9"/>
  <c r="Z112" i="9"/>
  <c r="Y112" i="9"/>
  <c r="X112" i="9"/>
  <c r="W112" i="9"/>
  <c r="V112" i="9"/>
  <c r="U112" i="9"/>
  <c r="T112" i="9"/>
  <c r="S112" i="9"/>
  <c r="R112" i="9"/>
  <c r="Q112" i="9"/>
  <c r="P112" i="9"/>
  <c r="O112" i="9"/>
  <c r="N112" i="9"/>
  <c r="M112" i="9"/>
  <c r="L112" i="9"/>
  <c r="K112" i="9"/>
  <c r="J112" i="9"/>
  <c r="I112" i="9"/>
  <c r="H112" i="9"/>
  <c r="G112" i="9"/>
  <c r="Z111" i="9"/>
  <c r="Y111" i="9"/>
  <c r="X111" i="9"/>
  <c r="W111" i="9"/>
  <c r="V111" i="9"/>
  <c r="U111" i="9"/>
  <c r="T111" i="9"/>
  <c r="S111" i="9"/>
  <c r="R111" i="9"/>
  <c r="Q111" i="9"/>
  <c r="P111" i="9"/>
  <c r="O111" i="9"/>
  <c r="N111" i="9"/>
  <c r="M111" i="9"/>
  <c r="L111" i="9"/>
  <c r="K111" i="9"/>
  <c r="J111" i="9"/>
  <c r="I111" i="9"/>
  <c r="H111" i="9"/>
  <c r="G111" i="9"/>
  <c r="H46" i="9"/>
  <c r="I46" i="9"/>
  <c r="J46" i="9"/>
  <c r="K46" i="9"/>
  <c r="L46" i="9"/>
  <c r="M46" i="9"/>
  <c r="N46" i="9"/>
  <c r="O46" i="9"/>
  <c r="P46" i="9"/>
  <c r="Q46" i="9"/>
  <c r="R46" i="9"/>
  <c r="S46" i="9"/>
  <c r="S56" i="9"/>
  <c r="R56" i="9"/>
  <c r="Q56" i="9"/>
  <c r="S55" i="9"/>
  <c r="R55" i="9"/>
  <c r="Q55" i="9"/>
  <c r="S54" i="9"/>
  <c r="R54" i="9"/>
  <c r="Q54" i="9"/>
  <c r="S53" i="9"/>
  <c r="R53" i="9"/>
  <c r="Q53" i="9"/>
  <c r="S52" i="9"/>
  <c r="R52" i="9"/>
  <c r="Q52" i="9"/>
  <c r="S51" i="9"/>
  <c r="R51" i="9"/>
  <c r="Q51" i="9"/>
  <c r="S50" i="9"/>
  <c r="R50" i="9"/>
  <c r="Q50" i="9"/>
  <c r="S49" i="9"/>
  <c r="R49" i="9"/>
  <c r="Q49" i="9"/>
  <c r="S48" i="9"/>
  <c r="R48" i="9"/>
  <c r="Q48" i="9"/>
  <c r="S47" i="9"/>
  <c r="R47" i="9"/>
  <c r="Q47" i="9"/>
  <c r="P48" i="9"/>
  <c r="P49" i="9"/>
  <c r="P50" i="9"/>
  <c r="P51" i="9"/>
  <c r="P52" i="9"/>
  <c r="P53" i="9"/>
  <c r="P54" i="9"/>
  <c r="P55" i="9"/>
  <c r="P56" i="9"/>
  <c r="P47" i="9"/>
  <c r="O56" i="9"/>
  <c r="N56" i="9"/>
  <c r="M56" i="9"/>
  <c r="L56" i="9"/>
  <c r="K56" i="9"/>
  <c r="J56" i="9"/>
  <c r="I56" i="9"/>
  <c r="H56" i="9"/>
  <c r="O55" i="9"/>
  <c r="N55" i="9"/>
  <c r="M55" i="9"/>
  <c r="L55" i="9"/>
  <c r="K55" i="9"/>
  <c r="J55" i="9"/>
  <c r="I55" i="9"/>
  <c r="H55" i="9"/>
  <c r="O54" i="9"/>
  <c r="N54" i="9"/>
  <c r="M54" i="9"/>
  <c r="L54" i="9"/>
  <c r="K54" i="9"/>
  <c r="J54" i="9"/>
  <c r="I54" i="9"/>
  <c r="H54" i="9"/>
  <c r="O53" i="9"/>
  <c r="N53" i="9"/>
  <c r="M53" i="9"/>
  <c r="L53" i="9"/>
  <c r="K53" i="9"/>
  <c r="J53" i="9"/>
  <c r="I53" i="9"/>
  <c r="H53" i="9"/>
  <c r="O52" i="9"/>
  <c r="N52" i="9"/>
  <c r="M52" i="9"/>
  <c r="L52" i="9"/>
  <c r="K52" i="9"/>
  <c r="J52" i="9"/>
  <c r="I52" i="9"/>
  <c r="H52" i="9"/>
  <c r="O51" i="9"/>
  <c r="N51" i="9"/>
  <c r="M51" i="9"/>
  <c r="L51" i="9"/>
  <c r="K51" i="9"/>
  <c r="J51" i="9"/>
  <c r="I51" i="9"/>
  <c r="H51" i="9"/>
  <c r="O50" i="9"/>
  <c r="N50" i="9"/>
  <c r="M50" i="9"/>
  <c r="L50" i="9"/>
  <c r="K50" i="9"/>
  <c r="J50" i="9"/>
  <c r="I50" i="9"/>
  <c r="H50" i="9"/>
  <c r="O49" i="9"/>
  <c r="N49" i="9"/>
  <c r="M49" i="9"/>
  <c r="L49" i="9"/>
  <c r="K49" i="9"/>
  <c r="J49" i="9"/>
  <c r="I49" i="9"/>
  <c r="H49" i="9"/>
  <c r="O48" i="9"/>
  <c r="N48" i="9"/>
  <c r="M48" i="9"/>
  <c r="L48" i="9"/>
  <c r="K48" i="9"/>
  <c r="J48" i="9"/>
  <c r="I48" i="9"/>
  <c r="H48" i="9"/>
  <c r="O47" i="9"/>
  <c r="N47" i="9"/>
  <c r="M47" i="9"/>
  <c r="L47" i="9"/>
  <c r="K47" i="9"/>
  <c r="J47" i="9"/>
  <c r="I47" i="9"/>
  <c r="H47" i="9"/>
  <c r="G48" i="9"/>
  <c r="G49" i="9"/>
  <c r="G50" i="9"/>
  <c r="G51" i="9"/>
  <c r="G52" i="9"/>
  <c r="G53" i="9"/>
  <c r="G54" i="9"/>
  <c r="G55" i="9"/>
  <c r="G56" i="9"/>
  <c r="H29" i="9"/>
  <c r="I29" i="9"/>
  <c r="J29" i="9"/>
  <c r="K29" i="9"/>
  <c r="L29" i="9"/>
  <c r="M29" i="9"/>
  <c r="N29" i="9"/>
  <c r="O29" i="9"/>
  <c r="P29" i="9"/>
  <c r="Q29" i="9"/>
  <c r="R29" i="9"/>
  <c r="S29" i="9"/>
  <c r="T29" i="9"/>
  <c r="U29" i="9"/>
  <c r="V29" i="9"/>
  <c r="W29" i="9"/>
  <c r="W30" i="9"/>
  <c r="W31" i="9"/>
  <c r="W32" i="9"/>
  <c r="W33" i="9"/>
  <c r="W34" i="9"/>
  <c r="W35" i="9"/>
  <c r="W36" i="9"/>
  <c r="W37" i="9"/>
  <c r="W38" i="9"/>
  <c r="W39" i="9"/>
  <c r="V30" i="9"/>
  <c r="V31" i="9"/>
  <c r="V32" i="9"/>
  <c r="V33" i="9"/>
  <c r="V34" i="9"/>
  <c r="V35" i="9"/>
  <c r="V36" i="9"/>
  <c r="V37" i="9"/>
  <c r="V38" i="9"/>
  <c r="V39" i="9"/>
  <c r="U30" i="9"/>
  <c r="U31" i="9"/>
  <c r="U32" i="9"/>
  <c r="U33" i="9"/>
  <c r="U34" i="9"/>
  <c r="U35" i="9"/>
  <c r="U36" i="9"/>
  <c r="U37" i="9"/>
  <c r="U38" i="9"/>
  <c r="U39" i="9"/>
  <c r="T30" i="9"/>
  <c r="T31" i="9"/>
  <c r="T32" i="9"/>
  <c r="T33" i="9"/>
  <c r="T34" i="9"/>
  <c r="T35" i="9"/>
  <c r="T36" i="9"/>
  <c r="T37" i="9"/>
  <c r="T38" i="9"/>
  <c r="T39" i="9"/>
  <c r="S30" i="9"/>
  <c r="S31" i="9"/>
  <c r="S32" i="9"/>
  <c r="S33" i="9"/>
  <c r="S34" i="9"/>
  <c r="S35" i="9"/>
  <c r="S36" i="9"/>
  <c r="S37" i="9"/>
  <c r="S38" i="9"/>
  <c r="S39" i="9"/>
  <c r="R30" i="9"/>
  <c r="R31" i="9"/>
  <c r="R32" i="9"/>
  <c r="R33" i="9"/>
  <c r="R34" i="9"/>
  <c r="R35" i="9"/>
  <c r="R36" i="9"/>
  <c r="R37" i="9"/>
  <c r="R38" i="9"/>
  <c r="R39" i="9"/>
  <c r="Q30" i="9"/>
  <c r="Q31" i="9"/>
  <c r="Q32" i="9"/>
  <c r="Q33" i="9"/>
  <c r="Q34" i="9"/>
  <c r="Q35" i="9"/>
  <c r="Q36" i="9"/>
  <c r="Q37" i="9"/>
  <c r="Q38" i="9"/>
  <c r="Q39" i="9"/>
  <c r="P30" i="9"/>
  <c r="P31" i="9"/>
  <c r="P32" i="9"/>
  <c r="P33" i="9"/>
  <c r="P34" i="9"/>
  <c r="P35" i="9"/>
  <c r="P36" i="9"/>
  <c r="P37" i="9"/>
  <c r="P38" i="9"/>
  <c r="P39" i="9"/>
  <c r="O30" i="9"/>
  <c r="O31" i="9"/>
  <c r="O32" i="9"/>
  <c r="O33" i="9"/>
  <c r="O34" i="9"/>
  <c r="O35" i="9"/>
  <c r="O36" i="9"/>
  <c r="O37" i="9"/>
  <c r="O38" i="9"/>
  <c r="O39" i="9"/>
  <c r="N30" i="9"/>
  <c r="N31" i="9"/>
  <c r="N32" i="9"/>
  <c r="N33" i="9"/>
  <c r="N34" i="9"/>
  <c r="N35" i="9"/>
  <c r="N36" i="9"/>
  <c r="N37" i="9"/>
  <c r="N38" i="9"/>
  <c r="N39" i="9"/>
  <c r="M30" i="9"/>
  <c r="M31" i="9"/>
  <c r="M32" i="9"/>
  <c r="M33" i="9"/>
  <c r="M34" i="9"/>
  <c r="M35" i="9"/>
  <c r="M36" i="9"/>
  <c r="M37" i="9"/>
  <c r="M38" i="9"/>
  <c r="M39" i="9"/>
  <c r="L30" i="9"/>
  <c r="L31" i="9"/>
  <c r="L32" i="9"/>
  <c r="L33" i="9"/>
  <c r="L34" i="9"/>
  <c r="L35" i="9"/>
  <c r="L36" i="9"/>
  <c r="L37" i="9"/>
  <c r="L38" i="9"/>
  <c r="L39" i="9"/>
  <c r="K30" i="9"/>
  <c r="K31" i="9"/>
  <c r="K32" i="9"/>
  <c r="K33" i="9"/>
  <c r="K34" i="9"/>
  <c r="K35" i="9"/>
  <c r="K36" i="9"/>
  <c r="K37" i="9"/>
  <c r="K38" i="9"/>
  <c r="K39" i="9"/>
  <c r="J30" i="9"/>
  <c r="J31" i="9"/>
  <c r="J32" i="9"/>
  <c r="J33" i="9"/>
  <c r="J34" i="9"/>
  <c r="J35" i="9"/>
  <c r="J36" i="9"/>
  <c r="J37" i="9"/>
  <c r="J38" i="9"/>
  <c r="J39" i="9"/>
  <c r="I30" i="9"/>
  <c r="I31" i="9"/>
  <c r="I32" i="9"/>
  <c r="I33" i="9"/>
  <c r="I34" i="9"/>
  <c r="I35" i="9"/>
  <c r="I36" i="9"/>
  <c r="I37" i="9"/>
  <c r="I38" i="9"/>
  <c r="I39" i="9"/>
  <c r="H30" i="9"/>
  <c r="H31" i="9"/>
  <c r="H32" i="9"/>
  <c r="H33" i="9"/>
  <c r="H34" i="9"/>
  <c r="H35" i="9"/>
  <c r="H36" i="9"/>
  <c r="H37" i="9"/>
  <c r="H38" i="9"/>
  <c r="H39" i="9"/>
  <c r="G30" i="9"/>
  <c r="G31" i="9"/>
  <c r="G32" i="9"/>
  <c r="G33" i="9"/>
  <c r="G34" i="9"/>
  <c r="G35" i="9"/>
  <c r="G36" i="9"/>
  <c r="G37" i="9"/>
  <c r="G38" i="9"/>
  <c r="G39" i="9"/>
  <c r="J27" i="9"/>
  <c r="J28" i="9"/>
  <c r="K27" i="9"/>
  <c r="K28" i="9"/>
  <c r="L27" i="9"/>
  <c r="L28" i="9"/>
  <c r="M27" i="9"/>
  <c r="M28" i="9"/>
  <c r="I28" i="9"/>
  <c r="H27" i="9"/>
  <c r="H28" i="9"/>
  <c r="N27" i="9"/>
  <c r="N28" i="9"/>
  <c r="O27" i="9"/>
  <c r="O28" i="9"/>
  <c r="G28" i="9"/>
  <c r="H7" i="9"/>
  <c r="I7" i="9"/>
  <c r="J7" i="9"/>
  <c r="K7" i="9"/>
  <c r="L7" i="9"/>
  <c r="M7" i="9"/>
  <c r="N7" i="9"/>
  <c r="O7" i="9"/>
  <c r="P7" i="9"/>
  <c r="Q7" i="9"/>
  <c r="R7" i="9"/>
  <c r="S7" i="9"/>
  <c r="T7" i="9"/>
  <c r="U7" i="9"/>
  <c r="V7" i="9"/>
  <c r="W7" i="9"/>
  <c r="W17" i="9"/>
  <c r="V17" i="9"/>
  <c r="U17" i="9"/>
  <c r="T17" i="9"/>
  <c r="S17" i="9"/>
  <c r="R17" i="9"/>
  <c r="Q17" i="9"/>
  <c r="P17" i="9"/>
  <c r="O17" i="9"/>
  <c r="N17" i="9"/>
  <c r="M17" i="9"/>
  <c r="L17" i="9"/>
  <c r="K17" i="9"/>
  <c r="J17" i="9"/>
  <c r="I17" i="9"/>
  <c r="H17" i="9"/>
  <c r="W16" i="9"/>
  <c r="V16" i="9"/>
  <c r="U16" i="9"/>
  <c r="T16" i="9"/>
  <c r="S16" i="9"/>
  <c r="R16" i="9"/>
  <c r="Q16" i="9"/>
  <c r="P16" i="9"/>
  <c r="O16" i="9"/>
  <c r="N16" i="9"/>
  <c r="M16" i="9"/>
  <c r="L16" i="9"/>
  <c r="K16" i="9"/>
  <c r="J16" i="9"/>
  <c r="I16" i="9"/>
  <c r="H16" i="9"/>
  <c r="W15" i="9"/>
  <c r="V15" i="9"/>
  <c r="U15" i="9"/>
  <c r="T15" i="9"/>
  <c r="S15" i="9"/>
  <c r="R15" i="9"/>
  <c r="Q15" i="9"/>
  <c r="P15" i="9"/>
  <c r="O15" i="9"/>
  <c r="N15" i="9"/>
  <c r="M15" i="9"/>
  <c r="L15" i="9"/>
  <c r="K15" i="9"/>
  <c r="J15" i="9"/>
  <c r="I15" i="9"/>
  <c r="H15" i="9"/>
  <c r="W14" i="9"/>
  <c r="V14" i="9"/>
  <c r="U14" i="9"/>
  <c r="T14" i="9"/>
  <c r="S14" i="9"/>
  <c r="R14" i="9"/>
  <c r="Q14" i="9"/>
  <c r="P14" i="9"/>
  <c r="O14" i="9"/>
  <c r="N14" i="9"/>
  <c r="M14" i="9"/>
  <c r="L14" i="9"/>
  <c r="K14" i="9"/>
  <c r="J14" i="9"/>
  <c r="I14" i="9"/>
  <c r="H14" i="9"/>
  <c r="W13" i="9"/>
  <c r="V13" i="9"/>
  <c r="U13" i="9"/>
  <c r="T13" i="9"/>
  <c r="S13" i="9"/>
  <c r="R13" i="9"/>
  <c r="Q13" i="9"/>
  <c r="P13" i="9"/>
  <c r="O13" i="9"/>
  <c r="N13" i="9"/>
  <c r="M13" i="9"/>
  <c r="L13" i="9"/>
  <c r="K13" i="9"/>
  <c r="J13" i="9"/>
  <c r="I13" i="9"/>
  <c r="H13" i="9"/>
  <c r="W12" i="9"/>
  <c r="V12" i="9"/>
  <c r="U12" i="9"/>
  <c r="T12" i="9"/>
  <c r="S12" i="9"/>
  <c r="R12" i="9"/>
  <c r="Q12" i="9"/>
  <c r="P12" i="9"/>
  <c r="O12" i="9"/>
  <c r="N12" i="9"/>
  <c r="M12" i="9"/>
  <c r="L12" i="9"/>
  <c r="K12" i="9"/>
  <c r="J12" i="9"/>
  <c r="I12" i="9"/>
  <c r="H12" i="9"/>
  <c r="W11" i="9"/>
  <c r="V11" i="9"/>
  <c r="U11" i="9"/>
  <c r="T11" i="9"/>
  <c r="S11" i="9"/>
  <c r="R11" i="9"/>
  <c r="Q11" i="9"/>
  <c r="P11" i="9"/>
  <c r="O11" i="9"/>
  <c r="N11" i="9"/>
  <c r="M11" i="9"/>
  <c r="L11" i="9"/>
  <c r="K11" i="9"/>
  <c r="J11" i="9"/>
  <c r="I11" i="9"/>
  <c r="H11" i="9"/>
  <c r="W10" i="9"/>
  <c r="V10" i="9"/>
  <c r="U10" i="9"/>
  <c r="T10" i="9"/>
  <c r="S10" i="9"/>
  <c r="R10" i="9"/>
  <c r="Q10" i="9"/>
  <c r="P10" i="9"/>
  <c r="O10" i="9"/>
  <c r="N10" i="9"/>
  <c r="M10" i="9"/>
  <c r="L10" i="9"/>
  <c r="K10" i="9"/>
  <c r="J10" i="9"/>
  <c r="I10" i="9"/>
  <c r="H10" i="9"/>
  <c r="W9" i="9"/>
  <c r="V9" i="9"/>
  <c r="U9" i="9"/>
  <c r="T9" i="9"/>
  <c r="S9" i="9"/>
  <c r="R9" i="9"/>
  <c r="Q9" i="9"/>
  <c r="P9" i="9"/>
  <c r="O9" i="9"/>
  <c r="N9" i="9"/>
  <c r="M9" i="9"/>
  <c r="L9" i="9"/>
  <c r="K9" i="9"/>
  <c r="J9" i="9"/>
  <c r="I9" i="9"/>
  <c r="H9" i="9"/>
  <c r="W8" i="9"/>
  <c r="V8" i="9"/>
  <c r="U8" i="9"/>
  <c r="T8" i="9"/>
  <c r="S8" i="9"/>
  <c r="R8" i="9"/>
  <c r="Q8" i="9"/>
  <c r="P8" i="9"/>
  <c r="O8" i="9"/>
  <c r="N8" i="9"/>
  <c r="M8" i="9"/>
  <c r="L8" i="9"/>
  <c r="K8" i="9"/>
  <c r="J8" i="9"/>
  <c r="I8" i="9"/>
  <c r="H8" i="9"/>
  <c r="G9" i="9"/>
  <c r="G10" i="9"/>
  <c r="G11" i="9"/>
  <c r="G12" i="9"/>
  <c r="G13" i="9"/>
  <c r="G14" i="9"/>
  <c r="G15" i="9"/>
  <c r="G16" i="9"/>
  <c r="G17" i="9"/>
  <c r="G8" i="9"/>
  <c r="K26" i="9"/>
  <c r="K25" i="9"/>
  <c r="J26" i="9"/>
  <c r="J25" i="9"/>
  <c r="Q17" i="8"/>
  <c r="Q18" i="8"/>
  <c r="Q19" i="8"/>
  <c r="Q20" i="8"/>
  <c r="Q21" i="8"/>
  <c r="Q22" i="8"/>
  <c r="Q23" i="8"/>
  <c r="Q24" i="8"/>
  <c r="T25" i="8"/>
  <c r="P24" i="8"/>
  <c r="J24" i="8"/>
  <c r="P23" i="8"/>
  <c r="J23" i="8"/>
  <c r="P22" i="8"/>
  <c r="J22" i="8"/>
  <c r="P21" i="8"/>
  <c r="J21" i="8"/>
  <c r="P20" i="8"/>
  <c r="J20" i="8"/>
  <c r="P19" i="8"/>
  <c r="J19" i="8"/>
  <c r="P18" i="8"/>
  <c r="J18" i="8"/>
  <c r="P17" i="8"/>
  <c r="J17" i="8"/>
  <c r="Q16" i="8"/>
  <c r="P16" i="8"/>
  <c r="J16" i="8"/>
  <c r="Q15" i="8"/>
  <c r="P15" i="8"/>
  <c r="J15" i="8"/>
  <c r="Q14" i="8"/>
  <c r="P14" i="8"/>
  <c r="J14" i="8"/>
  <c r="U19"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G19" i="6"/>
  <c r="I10" i="6"/>
  <c r="I11" i="6"/>
  <c r="I12" i="6"/>
  <c r="I13" i="6"/>
  <c r="I14" i="6"/>
  <c r="I15" i="6"/>
  <c r="I16" i="6"/>
  <c r="I17" i="6"/>
  <c r="I18" i="6"/>
  <c r="I19" i="6"/>
  <c r="J10" i="6"/>
  <c r="J11" i="6"/>
  <c r="J12" i="6"/>
  <c r="J13" i="6"/>
  <c r="J14" i="6"/>
  <c r="J15" i="6"/>
  <c r="J16" i="6"/>
  <c r="J17" i="6"/>
  <c r="J18" i="6"/>
  <c r="J19" i="6"/>
  <c r="I9" i="6"/>
  <c r="P10" i="6"/>
  <c r="P11" i="6"/>
  <c r="P12" i="6"/>
  <c r="P13" i="6"/>
  <c r="P14" i="6"/>
  <c r="P15" i="6"/>
  <c r="P16" i="6"/>
  <c r="P17" i="6"/>
  <c r="P18" i="6"/>
  <c r="P19" i="6"/>
  <c r="P9" i="6"/>
  <c r="J9" i="6"/>
  <c r="V11" i="6"/>
  <c r="V12" i="6"/>
  <c r="V13" i="6"/>
  <c r="V14" i="6"/>
  <c r="V15" i="6"/>
  <c r="V16" i="6"/>
  <c r="V17" i="6"/>
  <c r="V18" i="6"/>
  <c r="V19" i="6"/>
  <c r="Q10" i="6"/>
  <c r="Q11" i="6"/>
  <c r="Q9" i="6"/>
  <c r="V10" i="6"/>
  <c r="V9" i="6"/>
  <c r="T20" i="6"/>
  <c r="J13" i="7"/>
  <c r="J14" i="7"/>
  <c r="J15" i="7"/>
  <c r="J16" i="7"/>
  <c r="J17" i="7"/>
  <c r="J8" i="7"/>
  <c r="J9" i="7"/>
  <c r="J10" i="7"/>
  <c r="J11" i="7"/>
  <c r="J12" i="7"/>
  <c r="J7" i="7"/>
  <c r="I9" i="7"/>
  <c r="I8" i="7"/>
  <c r="I7" i="7"/>
  <c r="I12" i="7"/>
  <c r="I10" i="7"/>
  <c r="I17" i="7"/>
  <c r="J5" i="3"/>
  <c r="J6" i="3"/>
  <c r="J7" i="3"/>
  <c r="J8" i="3"/>
  <c r="J4" i="3"/>
  <c r="H6" i="5"/>
  <c r="I6" i="5"/>
  <c r="J6" i="5"/>
  <c r="I4" i="5"/>
  <c r="J4" i="5"/>
  <c r="I8" i="3"/>
  <c r="I7" i="3"/>
  <c r="I6" i="3"/>
  <c r="I5" i="3"/>
  <c r="I4" i="3"/>
  <c r="K11" i="4"/>
  <c r="S11" i="4"/>
  <c r="L11" i="4"/>
  <c r="J11" i="4"/>
  <c r="I11" i="4"/>
  <c r="H11" i="4"/>
  <c r="K9" i="4"/>
  <c r="K10" i="4"/>
  <c r="I9" i="4"/>
  <c r="I10" i="4"/>
  <c r="I5" i="4"/>
  <c r="K8" i="4"/>
  <c r="I8" i="4"/>
  <c r="K7" i="4"/>
  <c r="K6" i="4"/>
  <c r="I7" i="4"/>
  <c r="I6" i="4"/>
  <c r="S10" i="2"/>
  <c r="L10" i="2"/>
  <c r="J10" i="2"/>
  <c r="I10" i="2"/>
  <c r="H10" i="2"/>
  <c r="S10" i="1"/>
  <c r="Z175" i="9"/>
  <c r="Y175" i="9"/>
  <c r="X175" i="9"/>
  <c r="W175" i="9"/>
  <c r="V175" i="9"/>
  <c r="U175" i="9"/>
  <c r="T175" i="9"/>
  <c r="S175" i="9"/>
  <c r="R175" i="9"/>
  <c r="Q175" i="9"/>
  <c r="P175" i="9"/>
  <c r="O175" i="9"/>
  <c r="N175" i="9"/>
  <c r="M175" i="9"/>
  <c r="L175" i="9"/>
  <c r="K175" i="9"/>
  <c r="J175" i="9"/>
  <c r="I175" i="9"/>
  <c r="H175" i="9"/>
  <c r="G175" i="9"/>
  <c r="Z174" i="9"/>
  <c r="Y174" i="9"/>
  <c r="X174" i="9"/>
  <c r="W174" i="9"/>
  <c r="V174" i="9"/>
  <c r="U174" i="9"/>
  <c r="T174" i="9"/>
  <c r="S174" i="9"/>
  <c r="R174" i="9"/>
  <c r="Q174" i="9"/>
  <c r="P174" i="9"/>
  <c r="O174" i="9"/>
  <c r="N174" i="9"/>
  <c r="M174" i="9"/>
  <c r="L174" i="9"/>
  <c r="K174" i="9"/>
  <c r="J174" i="9"/>
  <c r="I174" i="9"/>
  <c r="H174" i="9"/>
  <c r="G174" i="9"/>
  <c r="Z173" i="9"/>
  <c r="Y173" i="9"/>
  <c r="X173" i="9"/>
  <c r="W173" i="9"/>
  <c r="V173" i="9"/>
  <c r="U173" i="9"/>
  <c r="T173" i="9"/>
  <c r="S173" i="9"/>
  <c r="R173" i="9"/>
  <c r="Q173" i="9"/>
  <c r="P173" i="9"/>
  <c r="O173" i="9"/>
  <c r="N173" i="9"/>
  <c r="M173" i="9"/>
  <c r="L173" i="9"/>
  <c r="K173" i="9"/>
  <c r="J173" i="9"/>
  <c r="I173" i="9"/>
  <c r="H173" i="9"/>
  <c r="G173" i="9"/>
  <c r="Z172" i="9"/>
  <c r="Y172" i="9"/>
  <c r="X172" i="9"/>
  <c r="W172" i="9"/>
  <c r="V172" i="9"/>
  <c r="U172" i="9"/>
  <c r="T172" i="9"/>
  <c r="S172" i="9"/>
  <c r="R172" i="9"/>
  <c r="Q172" i="9"/>
  <c r="P172" i="9"/>
  <c r="O172" i="9"/>
  <c r="N172" i="9"/>
  <c r="M172" i="9"/>
  <c r="L172" i="9"/>
  <c r="K172" i="9"/>
  <c r="J172" i="9"/>
  <c r="I172" i="9"/>
  <c r="H172" i="9"/>
  <c r="G172" i="9"/>
  <c r="Z171" i="9"/>
  <c r="Y171" i="9"/>
  <c r="X171" i="9"/>
  <c r="W171" i="9"/>
  <c r="V171" i="9"/>
  <c r="U171" i="9"/>
  <c r="T171" i="9"/>
  <c r="S171" i="9"/>
  <c r="R171" i="9"/>
  <c r="Q171" i="9"/>
  <c r="P171" i="9"/>
  <c r="O171" i="9"/>
  <c r="N171" i="9"/>
  <c r="M171" i="9"/>
  <c r="L171" i="9"/>
  <c r="K171" i="9"/>
  <c r="J171" i="9"/>
  <c r="I171" i="9"/>
  <c r="H171" i="9"/>
  <c r="G171" i="9"/>
  <c r="Z170" i="9"/>
  <c r="Y170" i="9"/>
  <c r="X170" i="9"/>
  <c r="W170" i="9"/>
  <c r="V170" i="9"/>
  <c r="U170" i="9"/>
  <c r="T170" i="9"/>
  <c r="S170" i="9"/>
  <c r="R170" i="9"/>
  <c r="Q170" i="9"/>
  <c r="P170" i="9"/>
  <c r="O170" i="9"/>
  <c r="N170" i="9"/>
  <c r="M170" i="9"/>
  <c r="L170" i="9"/>
  <c r="K170" i="9"/>
  <c r="J170" i="9"/>
  <c r="I170" i="9"/>
  <c r="H170" i="9"/>
  <c r="G170" i="9"/>
  <c r="Z169" i="9"/>
  <c r="Y169" i="9"/>
  <c r="X169" i="9"/>
  <c r="W169" i="9"/>
  <c r="V169" i="9"/>
  <c r="U169" i="9"/>
  <c r="T169" i="9"/>
  <c r="S169" i="9"/>
  <c r="R169" i="9"/>
  <c r="Q169" i="9"/>
  <c r="P169" i="9"/>
  <c r="O169" i="9"/>
  <c r="N169" i="9"/>
  <c r="M169" i="9"/>
  <c r="L169" i="9"/>
  <c r="K169" i="9"/>
  <c r="J169" i="9"/>
  <c r="I169" i="9"/>
  <c r="H169" i="9"/>
  <c r="G169" i="9"/>
  <c r="Z168" i="9"/>
  <c r="Y168" i="9"/>
  <c r="X168" i="9"/>
  <c r="W168" i="9"/>
  <c r="V168" i="9"/>
  <c r="U168" i="9"/>
  <c r="T168" i="9"/>
  <c r="S168" i="9"/>
  <c r="R168" i="9"/>
  <c r="Q168" i="9"/>
  <c r="P168" i="9"/>
  <c r="O168" i="9"/>
  <c r="N168" i="9"/>
  <c r="M168" i="9"/>
  <c r="L168" i="9"/>
  <c r="K168" i="9"/>
  <c r="J168" i="9"/>
  <c r="I168" i="9"/>
  <c r="H168" i="9"/>
  <c r="G168" i="9"/>
  <c r="Z167" i="9"/>
  <c r="Y167" i="9"/>
  <c r="X167" i="9"/>
  <c r="W167" i="9"/>
  <c r="V167" i="9"/>
  <c r="U167" i="9"/>
  <c r="T167" i="9"/>
  <c r="S167" i="9"/>
  <c r="R167" i="9"/>
  <c r="Q167" i="9"/>
  <c r="P167" i="9"/>
  <c r="O167" i="9"/>
  <c r="N167" i="9"/>
  <c r="M167" i="9"/>
  <c r="L167" i="9"/>
  <c r="K167" i="9"/>
  <c r="J167" i="9"/>
  <c r="I167" i="9"/>
  <c r="H167" i="9"/>
  <c r="G167" i="9"/>
  <c r="Z166" i="9"/>
  <c r="Y166" i="9"/>
  <c r="X166" i="9"/>
  <c r="W166" i="9"/>
  <c r="V166" i="9"/>
  <c r="U166" i="9"/>
  <c r="T166" i="9"/>
  <c r="S166" i="9"/>
  <c r="R166" i="9"/>
  <c r="Q166" i="9"/>
  <c r="P166" i="9"/>
  <c r="O166" i="9"/>
  <c r="N166" i="9"/>
  <c r="M166" i="9"/>
  <c r="L166" i="9"/>
  <c r="K166" i="9"/>
  <c r="J166" i="9"/>
  <c r="I166" i="9"/>
  <c r="H166" i="9"/>
  <c r="G166" i="9"/>
  <c r="Z165" i="9"/>
  <c r="Y165" i="9"/>
  <c r="X165" i="9"/>
  <c r="W165" i="9"/>
  <c r="V165" i="9"/>
  <c r="U165" i="9"/>
  <c r="T165" i="9"/>
  <c r="S165" i="9"/>
  <c r="R165" i="9"/>
  <c r="Q165" i="9"/>
  <c r="P165" i="9"/>
  <c r="O165" i="9"/>
  <c r="N165" i="9"/>
  <c r="M165" i="9"/>
  <c r="L165" i="9"/>
  <c r="K165" i="9"/>
  <c r="J165" i="9"/>
  <c r="I165" i="9"/>
  <c r="H165" i="9"/>
  <c r="G165" i="9"/>
  <c r="Z164" i="9"/>
  <c r="Y164" i="9"/>
  <c r="X164" i="9"/>
  <c r="W164" i="9"/>
  <c r="V164" i="9"/>
  <c r="U164" i="9"/>
  <c r="T164" i="9"/>
  <c r="S164" i="9"/>
  <c r="R164" i="9"/>
  <c r="Q164" i="9"/>
  <c r="P164" i="9"/>
  <c r="O164" i="9"/>
  <c r="N164" i="9"/>
  <c r="M164" i="9"/>
  <c r="L164" i="9"/>
  <c r="K164" i="9"/>
  <c r="J164" i="9"/>
  <c r="I164" i="9"/>
  <c r="H164" i="9"/>
  <c r="G164" i="9"/>
  <c r="Z163" i="9"/>
  <c r="Y163" i="9"/>
  <c r="X163" i="9"/>
  <c r="W163" i="9"/>
  <c r="V163" i="9"/>
  <c r="U163" i="9"/>
  <c r="T163" i="9"/>
  <c r="S163" i="9"/>
  <c r="R163" i="9"/>
  <c r="Q163" i="9"/>
  <c r="P163" i="9"/>
  <c r="O163" i="9"/>
  <c r="N163" i="9"/>
  <c r="M163" i="9"/>
  <c r="L163" i="9"/>
  <c r="K163" i="9"/>
  <c r="J163" i="9"/>
  <c r="I163" i="9"/>
  <c r="H163" i="9"/>
  <c r="G163" i="9"/>
  <c r="Z162" i="9"/>
  <c r="Y162" i="9"/>
  <c r="X162" i="9"/>
  <c r="W162" i="9"/>
  <c r="V162" i="9"/>
  <c r="U162" i="9"/>
  <c r="T162" i="9"/>
  <c r="S162" i="9"/>
  <c r="R162" i="9"/>
  <c r="Q162" i="9"/>
  <c r="P162" i="9"/>
  <c r="O162" i="9"/>
  <c r="N162" i="9"/>
  <c r="M162" i="9"/>
  <c r="L162" i="9"/>
  <c r="K162" i="9"/>
  <c r="J162" i="9"/>
  <c r="I162" i="9"/>
  <c r="H162" i="9"/>
  <c r="G162" i="9"/>
  <c r="Z161" i="9"/>
  <c r="Y161" i="9"/>
  <c r="X161" i="9"/>
  <c r="W161" i="9"/>
  <c r="V161" i="9"/>
  <c r="U161" i="9"/>
  <c r="T161" i="9"/>
  <c r="S161" i="9"/>
  <c r="R161" i="9"/>
  <c r="Q161" i="9"/>
  <c r="P161" i="9"/>
  <c r="O161" i="9"/>
  <c r="N161" i="9"/>
  <c r="M161" i="9"/>
  <c r="L161" i="9"/>
  <c r="K161" i="9"/>
  <c r="J161" i="9"/>
  <c r="I161" i="9"/>
  <c r="H161" i="9"/>
  <c r="G161" i="9"/>
  <c r="Z160" i="9"/>
  <c r="Y160" i="9"/>
  <c r="X160" i="9"/>
  <c r="W160" i="9"/>
  <c r="V160" i="9"/>
  <c r="U160" i="9"/>
  <c r="T160" i="9"/>
  <c r="S160" i="9"/>
  <c r="R160" i="9"/>
  <c r="Q160" i="9"/>
  <c r="P160" i="9"/>
  <c r="O160" i="9"/>
  <c r="N160" i="9"/>
  <c r="M160" i="9"/>
  <c r="L160" i="9"/>
  <c r="K160" i="9"/>
  <c r="J160" i="9"/>
  <c r="I160" i="9"/>
  <c r="H160" i="9"/>
  <c r="G160" i="9"/>
  <c r="Z159" i="9"/>
  <c r="Y159" i="9"/>
  <c r="X159" i="9"/>
  <c r="W159" i="9"/>
  <c r="V159" i="9"/>
  <c r="U159" i="9"/>
  <c r="T159" i="9"/>
  <c r="S159" i="9"/>
  <c r="R159" i="9"/>
  <c r="Q159" i="9"/>
  <c r="P159" i="9"/>
  <c r="O159" i="9"/>
  <c r="N159" i="9"/>
  <c r="M159" i="9"/>
  <c r="L159" i="9"/>
  <c r="K159" i="9"/>
  <c r="J159" i="9"/>
  <c r="I159" i="9"/>
  <c r="H159" i="9"/>
  <c r="G159" i="9"/>
  <c r="Z158" i="9"/>
  <c r="Y158" i="9"/>
  <c r="X158" i="9"/>
  <c r="W158" i="9"/>
  <c r="V158" i="9"/>
  <c r="U158" i="9"/>
  <c r="T158" i="9"/>
  <c r="S158" i="9"/>
  <c r="R158" i="9"/>
  <c r="Q158" i="9"/>
  <c r="P158" i="9"/>
  <c r="O158" i="9"/>
  <c r="N158" i="9"/>
  <c r="M158" i="9"/>
  <c r="L158" i="9"/>
  <c r="K158" i="9"/>
  <c r="J158" i="9"/>
  <c r="I158" i="9"/>
  <c r="H158" i="9"/>
  <c r="G158" i="9"/>
  <c r="Z157" i="9"/>
  <c r="Y157" i="9"/>
  <c r="X157" i="9"/>
  <c r="W157" i="9"/>
  <c r="V157" i="9"/>
  <c r="U157" i="9"/>
  <c r="T157" i="9"/>
  <c r="S157" i="9"/>
  <c r="R157" i="9"/>
  <c r="Q157" i="9"/>
  <c r="P157" i="9"/>
  <c r="O157" i="9"/>
  <c r="N157" i="9"/>
  <c r="M157" i="9"/>
  <c r="L157" i="9"/>
  <c r="K157" i="9"/>
  <c r="J157" i="9"/>
  <c r="I157" i="9"/>
  <c r="H157" i="9"/>
  <c r="G157" i="9"/>
  <c r="Z156" i="9"/>
  <c r="Y156" i="9"/>
  <c r="X156" i="9"/>
  <c r="W156" i="9"/>
  <c r="V156" i="9"/>
  <c r="U156" i="9"/>
  <c r="T156" i="9"/>
  <c r="S156" i="9"/>
  <c r="R156" i="9"/>
  <c r="Q156" i="9"/>
  <c r="P156" i="9"/>
  <c r="O156" i="9"/>
  <c r="N156" i="9"/>
  <c r="M156" i="9"/>
  <c r="L156" i="9"/>
  <c r="K156" i="9"/>
  <c r="J156" i="9"/>
  <c r="I156" i="9"/>
  <c r="H156" i="9"/>
  <c r="Z152" i="9"/>
  <c r="Y152" i="9"/>
  <c r="X152" i="9"/>
  <c r="W152" i="9"/>
  <c r="V152" i="9"/>
  <c r="U152" i="9"/>
  <c r="T152" i="9"/>
  <c r="S152" i="9"/>
  <c r="R152" i="9"/>
  <c r="Q152" i="9"/>
  <c r="P152" i="9"/>
  <c r="O152" i="9"/>
  <c r="N152" i="9"/>
  <c r="M152" i="9"/>
  <c r="L152" i="9"/>
  <c r="K152" i="9"/>
  <c r="J152" i="9"/>
  <c r="I152" i="9"/>
  <c r="H152" i="9"/>
  <c r="G152" i="9"/>
  <c r="Z151" i="9"/>
  <c r="Y151" i="9"/>
  <c r="X151" i="9"/>
  <c r="W151" i="9"/>
  <c r="V151" i="9"/>
  <c r="U151" i="9"/>
  <c r="T151" i="9"/>
  <c r="S151" i="9"/>
  <c r="R151" i="9"/>
  <c r="Q151" i="9"/>
  <c r="P151" i="9"/>
  <c r="O151" i="9"/>
  <c r="N151" i="9"/>
  <c r="M151" i="9"/>
  <c r="L151" i="9"/>
  <c r="K151" i="9"/>
  <c r="J151" i="9"/>
  <c r="I151" i="9"/>
  <c r="H151" i="9"/>
  <c r="G151" i="9"/>
  <c r="Z150" i="9"/>
  <c r="Y150" i="9"/>
  <c r="X150" i="9"/>
  <c r="W150" i="9"/>
  <c r="V150" i="9"/>
  <c r="U150" i="9"/>
  <c r="T150" i="9"/>
  <c r="S150" i="9"/>
  <c r="R150" i="9"/>
  <c r="Q150" i="9"/>
  <c r="P150" i="9"/>
  <c r="O150" i="9"/>
  <c r="N150" i="9"/>
  <c r="M150" i="9"/>
  <c r="L150" i="9"/>
  <c r="K150" i="9"/>
  <c r="J150" i="9"/>
  <c r="I150" i="9"/>
  <c r="H150" i="9"/>
  <c r="G150" i="9"/>
  <c r="Z149" i="9"/>
  <c r="Y149" i="9"/>
  <c r="X149" i="9"/>
  <c r="W149" i="9"/>
  <c r="V149" i="9"/>
  <c r="U149" i="9"/>
  <c r="T149" i="9"/>
  <c r="S149" i="9"/>
  <c r="R149" i="9"/>
  <c r="Q149" i="9"/>
  <c r="P149" i="9"/>
  <c r="O149" i="9"/>
  <c r="N149" i="9"/>
  <c r="M149" i="9"/>
  <c r="L149" i="9"/>
  <c r="K149" i="9"/>
  <c r="J149" i="9"/>
  <c r="I149" i="9"/>
  <c r="H149" i="9"/>
  <c r="G149" i="9"/>
  <c r="Z148" i="9"/>
  <c r="Y148" i="9"/>
  <c r="X148" i="9"/>
  <c r="W148" i="9"/>
  <c r="V148" i="9"/>
  <c r="U148" i="9"/>
  <c r="T148" i="9"/>
  <c r="S148" i="9"/>
  <c r="R148" i="9"/>
  <c r="Q148" i="9"/>
  <c r="P148" i="9"/>
  <c r="O148" i="9"/>
  <c r="N148" i="9"/>
  <c r="M148" i="9"/>
  <c r="L148" i="9"/>
  <c r="K148" i="9"/>
  <c r="J148" i="9"/>
  <c r="I148" i="9"/>
  <c r="H148" i="9"/>
  <c r="G148" i="9"/>
  <c r="Z147" i="9"/>
  <c r="Y147" i="9"/>
  <c r="X147" i="9"/>
  <c r="W147" i="9"/>
  <c r="V147" i="9"/>
  <c r="U147" i="9"/>
  <c r="T147" i="9"/>
  <c r="S147" i="9"/>
  <c r="R147" i="9"/>
  <c r="Q147" i="9"/>
  <c r="P147" i="9"/>
  <c r="O147" i="9"/>
  <c r="N147" i="9"/>
  <c r="M147" i="9"/>
  <c r="L147" i="9"/>
  <c r="K147" i="9"/>
  <c r="J147" i="9"/>
  <c r="I147" i="9"/>
  <c r="H147" i="9"/>
  <c r="G147" i="9"/>
  <c r="Z146" i="9"/>
  <c r="Y146" i="9"/>
  <c r="X146" i="9"/>
  <c r="W146" i="9"/>
  <c r="V146" i="9"/>
  <c r="U146" i="9"/>
  <c r="T146" i="9"/>
  <c r="S146" i="9"/>
  <c r="R146" i="9"/>
  <c r="Q146" i="9"/>
  <c r="P146" i="9"/>
  <c r="O146" i="9"/>
  <c r="N146" i="9"/>
  <c r="M146" i="9"/>
  <c r="L146" i="9"/>
  <c r="K146" i="9"/>
  <c r="J146" i="9"/>
  <c r="I146" i="9"/>
  <c r="H146" i="9"/>
  <c r="G146" i="9"/>
  <c r="Z145" i="9"/>
  <c r="Y145" i="9"/>
  <c r="X145" i="9"/>
  <c r="W145" i="9"/>
  <c r="V145" i="9"/>
  <c r="U145" i="9"/>
  <c r="T145" i="9"/>
  <c r="S145" i="9"/>
  <c r="R145" i="9"/>
  <c r="Q145" i="9"/>
  <c r="P145" i="9"/>
  <c r="O145" i="9"/>
  <c r="N145" i="9"/>
  <c r="M145" i="9"/>
  <c r="L145" i="9"/>
  <c r="K145" i="9"/>
  <c r="J145" i="9"/>
  <c r="I145" i="9"/>
  <c r="H145" i="9"/>
  <c r="G145" i="9"/>
  <c r="Z144" i="9"/>
  <c r="Y144" i="9"/>
  <c r="X144" i="9"/>
  <c r="W144" i="9"/>
  <c r="V144" i="9"/>
  <c r="U144" i="9"/>
  <c r="T144" i="9"/>
  <c r="S144" i="9"/>
  <c r="R144" i="9"/>
  <c r="Q144" i="9"/>
  <c r="P144" i="9"/>
  <c r="O144" i="9"/>
  <c r="N144" i="9"/>
  <c r="M144" i="9"/>
  <c r="L144" i="9"/>
  <c r="K144" i="9"/>
  <c r="J144" i="9"/>
  <c r="I144" i="9"/>
  <c r="H144" i="9"/>
  <c r="G144" i="9"/>
  <c r="Z143" i="9"/>
  <c r="Y143" i="9"/>
  <c r="X143" i="9"/>
  <c r="W143" i="9"/>
  <c r="V143" i="9"/>
  <c r="U143" i="9"/>
  <c r="T143" i="9"/>
  <c r="S143" i="9"/>
  <c r="R143" i="9"/>
  <c r="Q143" i="9"/>
  <c r="P143" i="9"/>
  <c r="O143" i="9"/>
  <c r="N143" i="9"/>
  <c r="M143" i="9"/>
  <c r="L143" i="9"/>
  <c r="K143" i="9"/>
  <c r="J143" i="9"/>
  <c r="I143" i="9"/>
  <c r="H143" i="9"/>
  <c r="G143" i="9"/>
  <c r="Z142" i="9"/>
  <c r="Y142" i="9"/>
  <c r="X142" i="9"/>
  <c r="W142" i="9"/>
  <c r="V142" i="9"/>
  <c r="U142" i="9"/>
  <c r="T142" i="9"/>
  <c r="S142" i="9"/>
  <c r="R142" i="9"/>
  <c r="Q142" i="9"/>
  <c r="P142" i="9"/>
  <c r="O142" i="9"/>
  <c r="N142" i="9"/>
  <c r="M142" i="9"/>
  <c r="L142" i="9"/>
  <c r="K142" i="9"/>
  <c r="J142" i="9"/>
  <c r="I142" i="9"/>
  <c r="H142" i="9"/>
  <c r="G142" i="9"/>
  <c r="Z141" i="9"/>
  <c r="Y141" i="9"/>
  <c r="X141" i="9"/>
  <c r="W141" i="9"/>
  <c r="V141" i="9"/>
  <c r="U141" i="9"/>
  <c r="T141" i="9"/>
  <c r="S141" i="9"/>
  <c r="R141" i="9"/>
  <c r="Q141" i="9"/>
  <c r="P141" i="9"/>
  <c r="O141" i="9"/>
  <c r="N141" i="9"/>
  <c r="M141" i="9"/>
  <c r="L141" i="9"/>
  <c r="K141" i="9"/>
  <c r="J141" i="9"/>
  <c r="I141" i="9"/>
  <c r="H141" i="9"/>
  <c r="G141" i="9"/>
  <c r="Z140" i="9"/>
  <c r="Y140" i="9"/>
  <c r="X140" i="9"/>
  <c r="W140" i="9"/>
  <c r="V140" i="9"/>
  <c r="U140" i="9"/>
  <c r="T140" i="9"/>
  <c r="S140" i="9"/>
  <c r="R140" i="9"/>
  <c r="Q140" i="9"/>
  <c r="P140" i="9"/>
  <c r="O140" i="9"/>
  <c r="N140" i="9"/>
  <c r="M140" i="9"/>
  <c r="L140" i="9"/>
  <c r="K140" i="9"/>
  <c r="J140" i="9"/>
  <c r="I140" i="9"/>
  <c r="H140" i="9"/>
  <c r="G140" i="9"/>
  <c r="Z139" i="9"/>
  <c r="Y139" i="9"/>
  <c r="X139" i="9"/>
  <c r="W139" i="9"/>
  <c r="V139" i="9"/>
  <c r="U139" i="9"/>
  <c r="T139" i="9"/>
  <c r="S139" i="9"/>
  <c r="R139" i="9"/>
  <c r="Q139" i="9"/>
  <c r="P139" i="9"/>
  <c r="O139" i="9"/>
  <c r="N139" i="9"/>
  <c r="M139" i="9"/>
  <c r="L139" i="9"/>
  <c r="K139" i="9"/>
  <c r="J139" i="9"/>
  <c r="I139" i="9"/>
  <c r="H139" i="9"/>
  <c r="G139" i="9"/>
  <c r="Z138" i="9"/>
  <c r="Y138" i="9"/>
  <c r="X138" i="9"/>
  <c r="W138" i="9"/>
  <c r="V138" i="9"/>
  <c r="U138" i="9"/>
  <c r="T138" i="9"/>
  <c r="S138" i="9"/>
  <c r="R138" i="9"/>
  <c r="Q138" i="9"/>
  <c r="P138" i="9"/>
  <c r="O138" i="9"/>
  <c r="N138" i="9"/>
  <c r="M138" i="9"/>
  <c r="L138" i="9"/>
  <c r="K138" i="9"/>
  <c r="J138" i="9"/>
  <c r="I138" i="9"/>
  <c r="H138" i="9"/>
  <c r="G138" i="9"/>
  <c r="Z137" i="9"/>
  <c r="Y137" i="9"/>
  <c r="X137" i="9"/>
  <c r="W137" i="9"/>
  <c r="V137" i="9"/>
  <c r="U137" i="9"/>
  <c r="T137" i="9"/>
  <c r="S137" i="9"/>
  <c r="R137" i="9"/>
  <c r="Q137" i="9"/>
  <c r="P137" i="9"/>
  <c r="O137" i="9"/>
  <c r="N137" i="9"/>
  <c r="M137" i="9"/>
  <c r="L137" i="9"/>
  <c r="K137" i="9"/>
  <c r="J137" i="9"/>
  <c r="I137" i="9"/>
  <c r="H137" i="9"/>
  <c r="G137" i="9"/>
  <c r="Z136" i="9"/>
  <c r="Y136" i="9"/>
  <c r="X136" i="9"/>
  <c r="W136" i="9"/>
  <c r="V136" i="9"/>
  <c r="U136" i="9"/>
  <c r="T136" i="9"/>
  <c r="S136" i="9"/>
  <c r="R136" i="9"/>
  <c r="Q136" i="9"/>
  <c r="P136" i="9"/>
  <c r="O136" i="9"/>
  <c r="N136" i="9"/>
  <c r="M136" i="9"/>
  <c r="L136" i="9"/>
  <c r="K136" i="9"/>
  <c r="J136" i="9"/>
  <c r="I136" i="9"/>
  <c r="H136" i="9"/>
  <c r="G136" i="9"/>
  <c r="Z135" i="9"/>
  <c r="Y135" i="9"/>
  <c r="X135" i="9"/>
  <c r="W135" i="9"/>
  <c r="V135" i="9"/>
  <c r="U135" i="9"/>
  <c r="T135" i="9"/>
  <c r="S135" i="9"/>
  <c r="R135" i="9"/>
  <c r="Q135" i="9"/>
  <c r="P135" i="9"/>
  <c r="O135" i="9"/>
  <c r="N135" i="9"/>
  <c r="M135" i="9"/>
  <c r="L135" i="9"/>
  <c r="K135" i="9"/>
  <c r="J135" i="9"/>
  <c r="I135" i="9"/>
  <c r="H135" i="9"/>
  <c r="G135" i="9"/>
  <c r="Z134" i="9"/>
  <c r="Y134" i="9"/>
  <c r="X134" i="9"/>
  <c r="W134" i="9"/>
  <c r="V134" i="9"/>
  <c r="U134" i="9"/>
  <c r="T134" i="9"/>
  <c r="S134" i="9"/>
  <c r="R134" i="9"/>
  <c r="Q134" i="9"/>
  <c r="P134" i="9"/>
  <c r="O134" i="9"/>
  <c r="N134" i="9"/>
  <c r="M134" i="9"/>
  <c r="L134" i="9"/>
  <c r="K134" i="9"/>
  <c r="J134" i="9"/>
  <c r="I134" i="9"/>
  <c r="H134" i="9"/>
  <c r="G134" i="9"/>
  <c r="Z133" i="9"/>
  <c r="Y133" i="9"/>
  <c r="X133" i="9"/>
  <c r="W133" i="9"/>
  <c r="V133" i="9"/>
  <c r="U133" i="9"/>
  <c r="T133" i="9"/>
  <c r="S133" i="9"/>
  <c r="R133" i="9"/>
  <c r="Q133" i="9"/>
  <c r="P133" i="9"/>
  <c r="O133" i="9"/>
  <c r="N133" i="9"/>
  <c r="M133" i="9"/>
  <c r="L133" i="9"/>
  <c r="K133" i="9"/>
  <c r="J133" i="9"/>
  <c r="I133" i="9"/>
  <c r="H133" i="9"/>
  <c r="Z110" i="9"/>
  <c r="Y110" i="9"/>
  <c r="X110" i="9"/>
  <c r="W110" i="9"/>
  <c r="V110" i="9"/>
  <c r="U110" i="9"/>
  <c r="T110" i="9"/>
  <c r="S110" i="9"/>
  <c r="R110" i="9"/>
  <c r="Q110" i="9"/>
  <c r="P110" i="9"/>
  <c r="O110" i="9"/>
  <c r="N110" i="9"/>
  <c r="M110" i="9"/>
  <c r="L110" i="9"/>
  <c r="K110" i="9"/>
  <c r="J110" i="9"/>
  <c r="I110" i="9"/>
  <c r="H110" i="9"/>
  <c r="G110" i="9"/>
</calcChain>
</file>

<file path=xl/sharedStrings.xml><?xml version="1.0" encoding="utf-8"?>
<sst xmlns="http://schemas.openxmlformats.org/spreadsheetml/2006/main" count="24967" uniqueCount="1361">
  <si>
    <t>5k - 25k</t>
  </si>
  <si>
    <t>5k - 20k</t>
  </si>
  <si>
    <t>Max</t>
  </si>
  <si>
    <t>at</t>
  </si>
  <si>
    <t>eps</t>
  </si>
  <si>
    <t>dist</t>
  </si>
  <si>
    <t>rwd</t>
  </si>
  <si>
    <t>read</t>
  </si>
  <si>
    <t>newXY</t>
  </si>
  <si>
    <t>avg</t>
  </si>
  <si>
    <t>spd</t>
  </si>
  <si>
    <t>fps</t>
  </si>
  <si>
    <t>35k - 50k</t>
  </si>
  <si>
    <t>65k - 80k</t>
  </si>
  <si>
    <t>100k - 115k</t>
  </si>
  <si>
    <t>140k - 160k</t>
  </si>
  <si>
    <t>485k - 500k</t>
  </si>
  <si>
    <t>changes this model:</t>
  </si>
  <si>
    <t>ttl rwd</t>
  </si>
  <si>
    <t>read rwd</t>
  </si>
  <si>
    <t>diff</t>
  </si>
  <si>
    <t>225k-275k</t>
  </si>
  <si>
    <t>450k-500k</t>
  </si>
  <si>
    <t>1. turns = 2</t>
  </si>
  <si>
    <t>dist 1</t>
  </si>
  <si>
    <t>dist 2</t>
  </si>
  <si>
    <t>diff v. turn 3</t>
  </si>
  <si>
    <t>diff dist 1 v 2</t>
  </si>
  <si>
    <t>2. reward calculated on lowest distance - make it optimize to a value that reduces risk based on your understanding of the system.</t>
  </si>
  <si>
    <t xml:space="preserve">1. 2 frames: visibility to trend = faster tranining. </t>
  </si>
  <si>
    <t>1. two layer network</t>
  </si>
  <si>
    <t>2. optimized based on avg sensor reading</t>
  </si>
  <si>
    <t>3. single frame</t>
  </si>
  <si>
    <t>1. frames = 2: Give it visibility to the trend and it will solve much faster.</t>
  </si>
  <si>
    <t>STOPPING AND BACKING UP TO TURN 4 W/ 2H-LAYER NET.</t>
  </si>
  <si>
    <t>1. turn 4 w/ deeper (3h-level) net: deeper not always better. This data is more about understanding the trend (or even trajectory) which can be done by a wide layer 1. depth isn't buying much.</t>
  </si>
  <si>
    <t>1. model from turn 4, but now also training for speed (+/- 2)</t>
  </si>
  <si>
    <t>2. training w/ +/- speed</t>
  </si>
  <si>
    <t>b. frames = 3</t>
  </si>
  <si>
    <t>a. two hidden layers (25x, 10x)</t>
  </si>
  <si>
    <t>c. speed +/- 2</t>
  </si>
  <si>
    <t>a. doubled obstacles (non-cat)</t>
  </si>
  <si>
    <t>b. slowed cats, made more predictible</t>
  </si>
  <si>
    <t>c. shrunk all by 50%</t>
  </si>
  <si>
    <t>1. NEW BASELINE MODEL. model from turn 4, but:</t>
  </si>
  <si>
    <t>50k - 75k</t>
  </si>
  <si>
    <t>125k - 175k</t>
  </si>
  <si>
    <t>250k - 300k</t>
  </si>
  <si>
    <t>400k - 450k</t>
  </si>
  <si>
    <t>650k - 700k</t>
  </si>
  <si>
    <t>mult prior</t>
  </si>
  <si>
    <t>350k-400k</t>
  </si>
  <si>
    <t>imp avg dist</t>
  </si>
  <si>
    <t>sd</t>
  </si>
  <si>
    <t>500k-550k</t>
  </si>
  <si>
    <t>600k-650k</t>
  </si>
  <si>
    <t>550k-600k</t>
  </si>
  <si>
    <t>vs prior</t>
  </si>
  <si>
    <t>avg iters v1</t>
  </si>
  <si>
    <t>avg iters v2</t>
  </si>
  <si>
    <t>v2 vs v1</t>
  </si>
  <si>
    <t>avg spd v2</t>
  </si>
  <si>
    <t>avg speed v1</t>
  </si>
  <si>
    <t>avg dist v1</t>
  </si>
  <si>
    <t>avg dist v2</t>
  </si>
  <si>
    <t>v2 vs pr mdl</t>
  </si>
  <si>
    <t>3. added a third layer (5x) after 175k. So, two sets of #'s. speed to +/- 5</t>
  </si>
  <si>
    <t>CODE ERROR: IF(turn or speed)/elif(speed) to if(turn or speed)/if(speed)</t>
  </si>
  <si>
    <t>LIKELY EFFECT: random speed setting?</t>
  </si>
  <si>
    <t>1. V1</t>
  </si>
  <si>
    <t>a. speed 1</t>
  </si>
  <si>
    <t>b. error fixed</t>
  </si>
  <si>
    <t>2. V2</t>
  </si>
  <si>
    <t>b. two hidden layers (25x, 10x)</t>
  </si>
  <si>
    <t>c. frames = 3</t>
  </si>
  <si>
    <t>d. speed +/- 5</t>
  </si>
  <si>
    <t>min dist</t>
  </si>
  <si>
    <t>speed</t>
  </si>
  <si>
    <t>function:</t>
  </si>
  <si>
    <t>1. when close, slow</t>
  </si>
  <si>
    <t>2. when far, fast</t>
  </si>
  <si>
    <t>1/n</t>
  </si>
  <si>
    <t>n^2</t>
  </si>
  <si>
    <t>sqrt(n)</t>
  </si>
  <si>
    <t>could allow it to set speed directly.</t>
  </si>
  <si>
    <t>20, 40, 60, 80</t>
  </si>
  <si>
    <t>close</t>
  </si>
  <si>
    <t>far</t>
  </si>
  <si>
    <t>slow</t>
  </si>
  <si>
    <t>fast</t>
  </si>
  <si>
    <t>high</t>
  </si>
  <si>
    <t>low</t>
  </si>
  <si>
    <t>u-quadratic</t>
  </si>
  <si>
    <t>beta</t>
  </si>
  <si>
    <t>alpha</t>
  </si>
  <si>
    <t>mean</t>
  </si>
  <si>
    <t>speed step:</t>
  </si>
  <si>
    <t>Speed</t>
  </si>
  <si>
    <t>Distance</t>
  </si>
  <si>
    <t>c. new double peak reward function</t>
  </si>
  <si>
    <t>value:</t>
  </si>
  <si>
    <t>norm speed</t>
  </si>
  <si>
    <t>norm distance</t>
  </si>
  <si>
    <t>a: corrected speed 1, same seven sensor readings</t>
  </si>
  <si>
    <t>for next model</t>
  </si>
  <si>
    <t>1. if this good, then 3-layer</t>
  </si>
  <si>
    <t>2. if not good, simple min distance replaces 5 sensor readings, tighter speed range.</t>
  </si>
  <si>
    <t>v2 vs base @ 50</t>
  </si>
  <si>
    <t>vs vs turn6</t>
  </si>
  <si>
    <t>MORE COMPLEX NETWORK?</t>
  </si>
  <si>
    <t>MORE ITERATIONS?</t>
  </si>
  <si>
    <t>OR, BUNDLE THIS INTO FIRST, USE GPU and DEEP LSTM?</t>
  </si>
  <si>
    <t>results:</t>
  </si>
  <si>
    <t>1. maintains almost constant 60. only other speed it uses is 30.</t>
  </si>
  <si>
    <t>2. so, it's learned to use a higher speed than underlying model was trained on (50), which is result of reward structure.</t>
  </si>
  <si>
    <t>3. also does use slower speed (30) briefly to avoid collisions</t>
  </si>
  <si>
    <t xml:space="preserve">5. interestingly, it does not crank up the speed in open areas (motivated by higher rewards) as expected. </t>
  </si>
  <si>
    <t>6. NOTE: COMPARISONS VS TURN 6 MAY NOT BE VALID AS OBSTACLES WERE DRIFTING TO LHS OF SCREEN DUE TO CARMUNK ERROR.</t>
  </si>
  <si>
    <t>d. set speed to specific values (30,40,50,60,70). 6 output options (incl no change)</t>
  </si>
  <si>
    <t>obj: simplify speed decision as much as possible.</t>
  </si>
  <si>
    <t>a. speed 2 incl double-peak reward function</t>
  </si>
  <si>
    <t>v1: avg iters</t>
  </si>
  <si>
    <t>v2: avg iters</t>
  </si>
  <si>
    <t>v1 vs prior</t>
  </si>
  <si>
    <t>Iters</t>
  </si>
  <si>
    <t>v1: avg spd</t>
  </si>
  <si>
    <t>v2: avg spd</t>
  </si>
  <si>
    <t>v1: avg dist</t>
  </si>
  <si>
    <t>v2: avg dist</t>
  </si>
  <si>
    <t>v1 vs base @ 50</t>
  </si>
  <si>
    <t>v1 vs spd 2</t>
  </si>
  <si>
    <t>c. min_distance based only on front five sensors</t>
  </si>
  <si>
    <t xml:space="preserve">NOTE: code error on reward function. Was taking min(readings) when car only passed min(readings[:TURN_NUM_SENSOR]). Implication is when it turned and rear readings truncated, it would receive low scores even though it only saw high scores. </t>
  </si>
  <si>
    <t>a. v1</t>
  </si>
  <si>
    <t>b. code corrected</t>
  </si>
  <si>
    <t>net of iter diff</t>
  </si>
  <si>
    <t>lstm</t>
  </si>
  <si>
    <t>paint the room</t>
  </si>
  <si>
    <t>higher order</t>
  </si>
  <si>
    <t>performance</t>
  </si>
  <si>
    <t>future state preds</t>
  </si>
  <si>
    <t>ease of use</t>
  </si>
  <si>
    <t>jupyter</t>
  </si>
  <si>
    <t>bayesian opt (spearment)</t>
  </si>
  <si>
    <t>google cloud</t>
  </si>
  <si>
    <t>dynamic env change e.g., introduce cats serially</t>
  </si>
  <si>
    <t>4. so, higher level model able to use multi-dimensional lower model to optimize against new objective function. HOWEVER, SEEMS PERFORMANCE DEGRADES WHEN 50 MODEL RUN AT 60.</t>
  </si>
  <si>
    <t>baseline</t>
  </si>
  <si>
    <t>need to re-run baseline training w/out speed to re-establish baseline given code change</t>
  </si>
  <si>
    <t xml:space="preserve">1. process images of screen (convnet? Needed?). Find dot and know own x,y. then either:  </t>
  </si>
  <si>
    <t>a. let system figure out how to catch dot rewarding it for moving closer.</t>
  </si>
  <si>
    <t>b. give it more detailed information e.g., angle/direction and distance to dot.</t>
  </si>
  <si>
    <t>2. question is how do you layer this objective over the survival turn and speed objectives. It's going to have to balance need to turn to dot w/ need to avoid obstacles.</t>
  </si>
  <si>
    <t>3. is it a slight tipping of the scales? Is it turning over to the executive whenever not in "danger" defined by distance to obstacle.</t>
  </si>
  <si>
    <t xml:space="preserve">4. I think first iter you just give it dot xy and it's xy and build reward function that increases as it gets closer until sensor touch, then body touch. </t>
  </si>
  <si>
    <t xml:space="preserve">1. going 11% further than base @ 50 </t>
  </si>
  <si>
    <t>b. three inputs (cur_speed, turn_action, min_distance). Could give it the number of the sensor w/ the minimum reading.</t>
  </si>
  <si>
    <t>2. not as good as speed 2</t>
  </si>
  <si>
    <t>1. place the spot, 2. input: self x, y. 2. reward when body hits new x,y</t>
  </si>
  <si>
    <t xml:space="preserve">1. place the spot, 2. inpu: self  x,y, screen grid w/ 1's, 0's after touched with self, 3. reward when new x,y touched </t>
  </si>
  <si>
    <t>at some point it's going to have to override the turn function to get closer to it's goal. So, if there's some executive function that's got two sets of instructions: a. turns / speed to get closer, b. turns / speed to evade and it needs to decide. So, maybe you start with blank screen and teach it to navigate to a point. or teach it to paint the screen. then, add a single, moving obstacle and give it both algos. see if it can decide.</t>
  </si>
  <si>
    <t>paint around obstacles</t>
  </si>
  <si>
    <t>stationary</t>
  </si>
  <si>
    <t>moving</t>
  </si>
  <si>
    <t xml:space="preserve">set vector to 0's, move, get xy, update pixel to 1. sum vector, if increase, reward. </t>
  </si>
  <si>
    <t>define set of unique eggs (letters?) to find. Define others you're not interested in.</t>
  </si>
  <si>
    <t>provide it a new "camera" which is basically a convnet w/ a 5x5 window</t>
  </si>
  <si>
    <t>train the convnet to identify the eggs</t>
  </si>
  <si>
    <t>tell it to "paint the room" but passing images to conv net and ticking box, changing color or whatever when it finds objective letters.</t>
  </si>
  <si>
    <t>1. hand it a string of 700*1000 w/ 0's except for self(x,y) = 1. each time crosses new xy, reward 1, else -1.</t>
  </si>
  <si>
    <t>enable sensors to pick up dot color.</t>
  </si>
  <si>
    <t>move the dot.</t>
  </si>
  <si>
    <t>reward it for sensing dot.</t>
  </si>
  <si>
    <t>reward it more for closer sensing.</t>
  </si>
  <si>
    <t>reward most for touching dot xy w/ self</t>
  </si>
  <si>
    <t>base capabilities</t>
  </si>
  <si>
    <t>avoid obstacles</t>
  </si>
  <si>
    <t>sense obstacle</t>
  </si>
  <si>
    <t>turn to avoid</t>
  </si>
  <si>
    <t>change speed to avoid</t>
  </si>
  <si>
    <t>EITHER: find the easter eggs</t>
  </si>
  <si>
    <t>OR: catch the dot</t>
  </si>
  <si>
    <t>MAYBE IT NEEDS TO DEVELOP TWO PLANS BASED ON THE TYPES OF OBSTACLES.</t>
  </si>
  <si>
    <t xml:space="preserve">1. worse than v1. seems the other sensor readings are valuable when setting speed. </t>
  </si>
  <si>
    <t>2. same behavior except default speed is 70 and trouble speed is 40.</t>
  </si>
  <si>
    <t xml:space="preserve">3. interesting that it's the same 20 gap. </t>
  </si>
  <si>
    <t>2. ONLY OTHER THINGS TO DO:</t>
  </si>
  <si>
    <t>A. RE-CHECK REWARD FUNCTION I.E., PRINT OUT VALUES, PUT IN SPREADSHEET, MAKE SURE IT'S RIGHT SURFACE</t>
  </si>
  <si>
    <t>B. TRY DEEPER NETWORK (3-HIDDEN?) WITH THOSE OTHER FIVE SENSORS HOPEFULLY ENABLING IT TO PARSE SPEED OPTIONS MORE FINELS (+ 1M ITERATIONS).</t>
  </si>
  <si>
    <t>C. MAYBE GIVE FEWER OUTPUT OPTIONS</t>
  </si>
  <si>
    <t>try presenting it 700X1000+2</t>
  </si>
  <si>
    <t>five output choices</t>
  </si>
  <si>
    <t>try convnet</t>
  </si>
  <si>
    <t>try square</t>
  </si>
  <si>
    <t>probabilities:</t>
  </si>
  <si>
    <t>width</t>
  </si>
  <si>
    <t>height</t>
  </si>
  <si>
    <t>pixels</t>
  </si>
  <si>
    <t>separation:</t>
  </si>
  <si>
    <t>margins:</t>
  </si>
  <si>
    <t>prob</t>
  </si>
  <si>
    <t>Expected</t>
  </si>
  <si>
    <t>Actual</t>
  </si>
  <si>
    <t>note how close expected and actual start.</t>
  </si>
  <si>
    <t>a. removed binary column. Using Nans to remove elig pixels</t>
  </si>
  <si>
    <t>b. reduced buffer to 10k from 50k</t>
  </si>
  <si>
    <t>c. added over-sampling of success records</t>
  </si>
  <si>
    <t>result of b &amp; c s/b increase in prob of getting success in minibatch</t>
  </si>
  <si>
    <t>before:</t>
  </si>
  <si>
    <t>after:</t>
  </si>
  <si>
    <t>d. flipped frames to 2</t>
  </si>
  <si>
    <t>1. different reward calculation removing "efficiency" (as irrelevant) and replacing w/ cur_dist</t>
  </si>
  <si>
    <t>(prior_dist - cur_dist) / cur_dist</t>
  </si>
  <si>
    <t>future:</t>
  </si>
  <si>
    <t>1. try convnet</t>
  </si>
  <si>
    <t>2. frame =2, but add a layer</t>
  </si>
  <si>
    <t>3. lstm… model needs memory</t>
  </si>
  <si>
    <t>2. removed "crossing pixel" logic and replaced w/ distance &lt;= (speed / 10)/2</t>
  </si>
  <si>
    <t xml:space="preserve">oversampling, etc. didn't work. </t>
  </si>
  <si>
    <t>3. five output choices</t>
  </si>
  <si>
    <t>problems</t>
  </si>
  <si>
    <t xml:space="preserve">learnings: </t>
  </si>
  <si>
    <t>1. it can't take a bunch of static variables and learn anything from them.</t>
  </si>
  <si>
    <t>2. objective function was opaque.</t>
  </si>
  <si>
    <t>3. measurement for "touching" goal was either too specific or didn't work at all</t>
  </si>
  <si>
    <t>1. objective didn't provide enough contrast.</t>
  </si>
  <si>
    <t>a. as you get closer rewards should increase</t>
  </si>
  <si>
    <t>b. as you get futher rewards should decrease</t>
  </si>
  <si>
    <t>2. still too many variables.</t>
  </si>
  <si>
    <t>a. don't think it can make any sense of x's and y's</t>
  </si>
  <si>
    <t>b. those in conjunction w/ angle and distance too much</t>
  </si>
  <si>
    <t>4. only two inputs: distance and direction (angle) to target.</t>
  </si>
  <si>
    <t xml:space="preserve">5. using 3 frames and blowing up each variable 25x on 1st layer of network. </t>
  </si>
  <si>
    <t>4. 3 frame and 25x may be overfitting. Try:</t>
  </si>
  <si>
    <t>a. 2 frame</t>
  </si>
  <si>
    <t>b. 10-15x</t>
  </si>
  <si>
    <t>c. increasing dropout.</t>
  </si>
  <si>
    <t>learnings:</t>
  </si>
  <si>
    <t>Desc:</t>
  </si>
  <si>
    <t>Last</t>
  </si>
  <si>
    <t>This</t>
  </si>
  <si>
    <t>i. when they're a static list (yesterday)</t>
  </si>
  <si>
    <t>ii. When one's changing and the other's static. It has no way of relating the x and the y.</t>
  </si>
  <si>
    <t>V3</t>
  </si>
  <si>
    <t>Desc.</t>
  </si>
  <si>
    <t>1. 2 frames</t>
  </si>
  <si>
    <t>2. 15x, 5x</t>
  </si>
  <si>
    <t>3. new reward function (below) w/ sqrt in denominator.</t>
  </si>
  <si>
    <t>4. shouldn't need to oversample w/ this level of feedback.</t>
  </si>
  <si>
    <t>V4</t>
  </si>
  <si>
    <t>1. slowed to 20</t>
  </si>
  <si>
    <t>2. increased distance to target to 4</t>
  </si>
  <si>
    <t>ARE THE TURN OPTIONS FINE TUNED ENOUGH TO HIT THE MARK? Last one over ran it several times but then went zoomin off into space. Finer controls e.g., regression value for turn degree?</t>
  </si>
  <si>
    <t>need to double check the calculations</t>
  </si>
  <si>
    <t>V5</t>
  </si>
  <si>
    <t>tried w/ one 10 x layer</t>
  </si>
  <si>
    <t>random next location assignment.</t>
  </si>
  <si>
    <t xml:space="preserve">should find it every 9,000 steps </t>
  </si>
  <si>
    <t>V6</t>
  </si>
  <si>
    <t>check out calcs and feeding</t>
  </si>
  <si>
    <t>current</t>
  </si>
  <si>
    <t>got x, y after update</t>
  </si>
  <si>
    <t>allowed x, y to float (be more exact)</t>
  </si>
  <si>
    <t xml:space="preserve">altered angle calc </t>
  </si>
  <si>
    <t>not using atan2(-dy,dx)</t>
  </si>
  <si>
    <t>using 360 - atan2(dy-x)</t>
  </si>
  <si>
    <t>last dist</t>
  </si>
  <si>
    <t>this dist</t>
  </si>
  <si>
    <t>changed bonus to 100x</t>
  </si>
  <si>
    <t>cur</t>
  </si>
  <si>
    <t>x</t>
  </si>
  <si>
    <t>y</t>
  </si>
  <si>
    <t>tar</t>
  </si>
  <si>
    <t>changed distance and angle calculations to use inverted y</t>
  </si>
  <si>
    <t>V7</t>
  </si>
  <si>
    <t xml:space="preserve">think I got heading working correctly. </t>
  </si>
  <si>
    <t>now it has heading and direction</t>
  </si>
  <si>
    <t>V8</t>
  </si>
  <si>
    <t>key was to get heading working correctly</t>
  </si>
  <si>
    <t>1. this display had 0,0 in lower left.</t>
  </si>
  <si>
    <t>2. adjusted heading logic to have - numbers for angles requiring a right turn and positive angles for left turn.</t>
  </si>
  <si>
    <t>doesn't need walls b/c once he learns how to use heading and navigate tightly, he doesn't miss by much</t>
  </si>
  <si>
    <t>don't need ability to reverse as he's adjusting to go straight in, not circling.</t>
  </si>
  <si>
    <t>v9</t>
  </si>
  <si>
    <t>speed to 50?</t>
  </si>
  <si>
    <t>hit it w/in 2</t>
  </si>
  <si>
    <t>buffer = 50</t>
  </si>
  <si>
    <t>spacing = 30</t>
  </si>
  <si>
    <t>so:</t>
  </si>
  <si>
    <t>targets</t>
  </si>
  <si>
    <t>idea being: train on highest speed (for speed model)</t>
  </si>
  <si>
    <t>results in most reactive model that should work at 30 and 50</t>
  </si>
  <si>
    <t>where model trained at 30 0 50 wouldn't work at 70.</t>
  </si>
  <si>
    <t>1. re-runing turn i.e.,:</t>
  </si>
  <si>
    <t>a. two hidden layers [25x, 10x]</t>
  </si>
  <si>
    <t>b. two frames</t>
  </si>
  <si>
    <t>2. but at speed = 70</t>
  </si>
  <si>
    <t>2. then speed = 50</t>
  </si>
  <si>
    <t>speed 50</t>
  </si>
  <si>
    <t>speed 70</t>
  </si>
  <si>
    <t>speed 30</t>
  </si>
  <si>
    <t>100k - 200k</t>
  </si>
  <si>
    <t xml:space="preserve"> eps</t>
  </si>
  <si>
    <t xml:space="preserve"> dist</t>
  </si>
  <si>
    <t xml:space="preserve"> rwd</t>
  </si>
  <si>
    <t xml:space="preserve"> avg spd</t>
  </si>
  <si>
    <t xml:space="preserve"> fps</t>
  </si>
  <si>
    <t>2k - 100</t>
  </si>
  <si>
    <t>Average Distance</t>
  </si>
  <si>
    <t>350k - 400k</t>
  </si>
  <si>
    <t>blue is best model</t>
  </si>
  <si>
    <t>Vs. Turn 6 @ speed = 50</t>
  </si>
  <si>
    <t xml:space="preserve"> turn</t>
  </si>
  <si>
    <t xml:space="preserve"> acq</t>
  </si>
  <si>
    <t xml:space="preserve">for time you can compare time stamps on the saved models. As d=r*t, the idea is, under speed model, which can both </t>
  </si>
  <si>
    <t>have the highest average distance w/out a crash, but also which can cover the 700k the fastest. Why is this important?</t>
  </si>
  <si>
    <t>b/c in the acquire and eventually hunt models, the challenge will be to see how fast you can acquire all the pixels while</t>
  </si>
  <si>
    <t>avoiding crashes.</t>
  </si>
  <si>
    <t xml:space="preserve"> 6951 at 401070</t>
  </si>
  <si>
    <t>500k - 550k</t>
  </si>
  <si>
    <t>550k - 600k</t>
  </si>
  <si>
    <t>450k - 500k</t>
  </si>
  <si>
    <t>300k - 350k</t>
  </si>
  <si>
    <t>600k - 650k</t>
  </si>
  <si>
    <t>elapsed time for 700k</t>
  </si>
  <si>
    <t>200k - 250k</t>
  </si>
  <si>
    <t>1. re-trained turn for 30, 50, 70 models. Idea is con't call a turn model trained at 50 when you're going 70</t>
  </si>
  <si>
    <t>2. reduced speed options to 3: 30, 50 70</t>
  </si>
  <si>
    <t>4. taking all five sensors + speed + turn decision as input</t>
  </si>
  <si>
    <t>two level model</t>
  </si>
  <si>
    <t>2 frame</t>
  </si>
  <si>
    <t>min distance</t>
  </si>
  <si>
    <t>v1</t>
  </si>
  <si>
    <t>v2</t>
  </si>
  <si>
    <t>vs T7-30</t>
  </si>
  <si>
    <t>vs T7-50</t>
  </si>
  <si>
    <t>vs T7-70</t>
  </si>
  <si>
    <t>re-check function</t>
  </si>
  <si>
    <t>Average Speed</t>
  </si>
  <si>
    <t>Average Frame Distance</t>
  </si>
  <si>
    <t>v1 avg frame dist comparison</t>
  </si>
  <si>
    <t>v2 avg frame dist comparison</t>
  </si>
  <si>
    <t xml:space="preserve"> spd</t>
  </si>
  <si>
    <t>could just call speed = 50 model on assumption three underlying turn models confusing its abiltiy to set speed</t>
  </si>
  <si>
    <t>v1 total dist comparison</t>
  </si>
  <si>
    <t>exp dist @ 50</t>
  </si>
  <si>
    <t>gap</t>
  </si>
  <si>
    <t>Total Distance</t>
  </si>
  <si>
    <t>exp avg @ 50</t>
  </si>
  <si>
    <t>avg distance</t>
  </si>
  <si>
    <t>better objective function i.e., using speed to stay alive?</t>
  </si>
  <si>
    <t>take last models</t>
  </si>
  <si>
    <t>NOT IMPLEMENTED</t>
  </si>
  <si>
    <t>1. greater average frame distance indicating it's using speed to avoid crashes.</t>
  </si>
  <si>
    <t>2. greater average speed indicating that it is able to maintain higher speeds i.e., not just using to slow/avoid crashes</t>
  </si>
  <si>
    <t xml:space="preserve">3. 30-36% greater distance coverd indicating it uses speed to cover ground achieving 2nd half of objective function. </t>
  </si>
  <si>
    <t xml:space="preserve"> 6278 at 652998</t>
  </si>
  <si>
    <t>v. interesting. While in turn model, speed 50 resulted in greatest longevity, I expected it (given surface of</t>
  </si>
  <si>
    <t>new objective function) to slow in congestion and speed up outside, but generally average 60.</t>
  </si>
  <si>
    <t>however, the improvement has been so great, that it now maintains an average speed of 67… it's basically</t>
  </si>
  <si>
    <t xml:space="preserve">maintaining distance from objects such that it racks up points. When it gets into congestion, it gets out </t>
  </si>
  <si>
    <t>so fast as to not warrant slowing ie., turns front, maxes readings and score given it's still going 70.</t>
  </si>
  <si>
    <t xml:space="preserve">only when it gets surrounded, about every 250 frames, does it slow and then only briefly. </t>
  </si>
  <si>
    <t>1. added hunt neural net</t>
  </si>
  <si>
    <t>2. it decides between speed (turn+speed) and acquire like they're modes</t>
  </si>
  <si>
    <t>3. rewards based on closing space and acquiring pixel</t>
  </si>
  <si>
    <t>note: might be interesting to see if it could set speed itself based on proximity. But, you'd have to think</t>
  </si>
  <si>
    <t xml:space="preserve">about how to alter reward function. Probably just staying alive. </t>
  </si>
  <si>
    <t xml:space="preserve">3. re-run speed model w/ "staying alive" objective such that you could rely on speed function to have the single survival objective. </t>
  </si>
  <si>
    <t>2. rear sensors</t>
  </si>
  <si>
    <t>3. V3</t>
  </si>
  <si>
    <t>1. stopping e.g., enabled hunt to idle</t>
  </si>
  <si>
    <t>1. trained acquire at 70 to avoid circling.</t>
  </si>
  <si>
    <t>2. introduced obstacle_efficiency. need to stop suicides. Need to have some positive points assigned to waiting if it makes you live longer. Now, you're negative if you move back, but only positive if you move forward. Results in suicides.</t>
  </si>
  <si>
    <t>a. works w</t>
  </si>
  <si>
    <t>exp mean:</t>
  </si>
  <si>
    <t>exp sd:</t>
  </si>
  <si>
    <t>target</t>
  </si>
  <si>
    <t>obstacle</t>
  </si>
  <si>
    <t>delta</t>
  </si>
  <si>
    <t>normalized</t>
  </si>
  <si>
    <t xml:space="preserve">when you use separate distances in denominator, it favors one over the other. Distance to the target matters. Take more risk as you get closer. </t>
  </si>
  <si>
    <t>but, if you use distance to the target, the values shrink to insignificance.</t>
  </si>
  <si>
    <t>so, you have to find a way of shrinking the distance denominator. That's root-ing</t>
  </si>
  <si>
    <t>target dist:</t>
  </si>
  <si>
    <t>tgt delta &gt;</t>
  </si>
  <si>
    <t>obj delta v</t>
  </si>
  <si>
    <t>target move delta</t>
  </si>
  <si>
    <t>stop</t>
  </si>
  <si>
    <t>acquire</t>
  </si>
  <si>
    <t>Random</t>
  </si>
  <si>
    <t>4. v4</t>
  </si>
  <si>
    <t xml:space="preserve">1. revised formula. Now equal-weights normalized target and sensor distances. </t>
  </si>
  <si>
    <t>2. removed stopping</t>
  </si>
  <si>
    <t>1. three common outcomes</t>
  </si>
  <si>
    <t>a. suicides if not-crashing valued too low relative to acquire</t>
  </si>
  <si>
    <t>b. endless circling if survival valued too high relative to acquire</t>
  </si>
  <si>
    <t>c. doing nothing if stopping option allowed as it seems to be response to preponderence of negative outcomes under randomized training.</t>
  </si>
  <si>
    <t>v4</t>
  </si>
  <si>
    <t>crashes per acquisition</t>
  </si>
  <si>
    <t>distance per acquisition</t>
  </si>
  <si>
    <t>average speed</t>
  </si>
  <si>
    <t xml:space="preserve"> hunt</t>
  </si>
  <si>
    <t>speed ctr</t>
  </si>
  <si>
    <t>************** target acquired ************</t>
  </si>
  <si>
    <t>2k - 100k</t>
  </si>
  <si>
    <t>distance</t>
  </si>
  <si>
    <t>begin mix</t>
  </si>
  <si>
    <t>end mix</t>
  </si>
  <si>
    <t xml:space="preserve"> 736 at 100041</t>
  </si>
  <si>
    <t xml:space="preserve"> 736 at 100108</t>
  </si>
  <si>
    <t xml:space="preserve"> 736 at 100194</t>
  </si>
  <si>
    <t xml:space="preserve"> 736 at 100250</t>
  </si>
  <si>
    <t xml:space="preserve"> 736 at 100275</t>
  </si>
  <si>
    <t xml:space="preserve"> 736 at 100296</t>
  </si>
  <si>
    <t xml:space="preserve"> 736 at 100332</t>
  </si>
  <si>
    <t xml:space="preserve"> 736 at 100348</t>
  </si>
  <si>
    <t xml:space="preserve"> 736 at 100447</t>
  </si>
  <si>
    <t xml:space="preserve"> 736 at 100728</t>
  </si>
  <si>
    <t xml:space="preserve"> 736 at 100878</t>
  </si>
  <si>
    <t xml:space="preserve"> 736 at 101058</t>
  </si>
  <si>
    <t xml:space="preserve"> 736 at 101072</t>
  </si>
  <si>
    <t xml:space="preserve"> 736 at 101299</t>
  </si>
  <si>
    <t xml:space="preserve"> 736 at 101305</t>
  </si>
  <si>
    <t xml:space="preserve"> 736 at 101307</t>
  </si>
  <si>
    <t xml:space="preserve"> 736 at 101338</t>
  </si>
  <si>
    <t xml:space="preserve"> 736 at 101342</t>
  </si>
  <si>
    <t xml:space="preserve"> 736 at 101864</t>
  </si>
  <si>
    <t xml:space="preserve"> 736 at 101964</t>
  </si>
  <si>
    <t xml:space="preserve"> 736 at 102153</t>
  </si>
  <si>
    <t xml:space="preserve"> 736 at 102197</t>
  </si>
  <si>
    <t xml:space="preserve"> 736 at 102297</t>
  </si>
  <si>
    <t xml:space="preserve"> 736 at 102430</t>
  </si>
  <si>
    <t xml:space="preserve"> 736 at 102498</t>
  </si>
  <si>
    <t xml:space="preserve"> 736 at 102502</t>
  </si>
  <si>
    <t xml:space="preserve"> 736 at 102524</t>
  </si>
  <si>
    <t xml:space="preserve"> 736 at 102531</t>
  </si>
  <si>
    <t xml:space="preserve"> 736 at 102634</t>
  </si>
  <si>
    <t xml:space="preserve"> 736 at 102646</t>
  </si>
  <si>
    <t xml:space="preserve"> 736 at 102721</t>
  </si>
  <si>
    <t xml:space="preserve"> 736 at 102829</t>
  </si>
  <si>
    <t xml:space="preserve"> 736 at 102889</t>
  </si>
  <si>
    <t xml:space="preserve"> 736 at 102951</t>
  </si>
  <si>
    <t xml:space="preserve"> 736 at 102996</t>
  </si>
  <si>
    <t xml:space="preserve"> 736 at 103162</t>
  </si>
  <si>
    <t xml:space="preserve"> 736 at 103227</t>
  </si>
  <si>
    <t xml:space="preserve"> 736 at 103255</t>
  </si>
  <si>
    <t xml:space="preserve"> 736 at 103284</t>
  </si>
  <si>
    <t xml:space="preserve"> 736 at 103302</t>
  </si>
  <si>
    <t xml:space="preserve"> 736 at 103363</t>
  </si>
  <si>
    <t xml:space="preserve"> 736 at 103402</t>
  </si>
  <si>
    <t xml:space="preserve"> 736 at 103465</t>
  </si>
  <si>
    <t xml:space="preserve"> 736 at 103601</t>
  </si>
  <si>
    <t xml:space="preserve"> 736 at 103854</t>
  </si>
  <si>
    <t xml:space="preserve"> 736 at 104243</t>
  </si>
  <si>
    <t xml:space="preserve"> 736 at 104264</t>
  </si>
  <si>
    <t xml:space="preserve"> 736 at 104297</t>
  </si>
  <si>
    <t xml:space="preserve"> 736 at 104554</t>
  </si>
  <si>
    <t xml:space="preserve"> 736 at 104735</t>
  </si>
  <si>
    <t xml:space="preserve"> 736 at 104766</t>
  </si>
  <si>
    <t xml:space="preserve"> 736 at 104888</t>
  </si>
  <si>
    <t xml:space="preserve"> 736 at 105377</t>
  </si>
  <si>
    <t xml:space="preserve"> 736 at 105469</t>
  </si>
  <si>
    <t xml:space="preserve"> 736 at 105493</t>
  </si>
  <si>
    <t xml:space="preserve"> 736 at 105538</t>
  </si>
  <si>
    <t xml:space="preserve"> 736 at 105539</t>
  </si>
  <si>
    <t xml:space="preserve"> 736 at 105623</t>
  </si>
  <si>
    <t xml:space="preserve"> 736 at 105710</t>
  </si>
  <si>
    <t xml:space="preserve"> 736 at 105918</t>
  </si>
  <si>
    <t xml:space="preserve"> 736 at 105976</t>
  </si>
  <si>
    <t xml:space="preserve"> 736 at 105983</t>
  </si>
  <si>
    <t xml:space="preserve"> 736 at 106002</t>
  </si>
  <si>
    <t xml:space="preserve"> 736 at 106003</t>
  </si>
  <si>
    <t xml:space="preserve"> 736 at 106004</t>
  </si>
  <si>
    <t xml:space="preserve"> 736 at 106025</t>
  </si>
  <si>
    <t xml:space="preserve"> 736 at 106026</t>
  </si>
  <si>
    <t xml:space="preserve"> 736 at 106048</t>
  </si>
  <si>
    <t xml:space="preserve"> 736 at 106083</t>
  </si>
  <si>
    <t xml:space="preserve"> 736 at 106243</t>
  </si>
  <si>
    <t xml:space="preserve"> 736 at 106450</t>
  </si>
  <si>
    <t xml:space="preserve"> 736 at 106535</t>
  </si>
  <si>
    <t xml:space="preserve"> 736 at 106545</t>
  </si>
  <si>
    <t xml:space="preserve"> 736 at 107094</t>
  </si>
  <si>
    <t xml:space="preserve"> 736 at 107096</t>
  </si>
  <si>
    <t xml:space="preserve"> 736 at 107307</t>
  </si>
  <si>
    <t xml:space="preserve"> 736 at 107312</t>
  </si>
  <si>
    <t xml:space="preserve"> 736 at 107417</t>
  </si>
  <si>
    <t xml:space="preserve"> 736 at 107616</t>
  </si>
  <si>
    <t xml:space="preserve"> 736 at 107648</t>
  </si>
  <si>
    <t xml:space="preserve"> 736 at 107905</t>
  </si>
  <si>
    <t xml:space="preserve"> 736 at 108139</t>
  </si>
  <si>
    <t xml:space="preserve"> 736 at 108367</t>
  </si>
  <si>
    <t xml:space="preserve"> 736 at 108397</t>
  </si>
  <si>
    <t xml:space="preserve"> 736 at 108560</t>
  </si>
  <si>
    <t xml:space="preserve"> 736 at 108564</t>
  </si>
  <si>
    <t xml:space="preserve"> 736 at 108681</t>
  </si>
  <si>
    <t xml:space="preserve"> 736 at 108683</t>
  </si>
  <si>
    <t xml:space="preserve"> 736 at 108712</t>
  </si>
  <si>
    <t xml:space="preserve"> 736 at 108747</t>
  </si>
  <si>
    <t xml:space="preserve"> 736 at 108981</t>
  </si>
  <si>
    <t xml:space="preserve"> 736 at 109214</t>
  </si>
  <si>
    <t xml:space="preserve"> 736 at 109418</t>
  </si>
  <si>
    <t xml:space="preserve"> 736 at 109488</t>
  </si>
  <si>
    <t xml:space="preserve"> 736 at 109572</t>
  </si>
  <si>
    <t xml:space="preserve"> 736 at 109802</t>
  </si>
  <si>
    <t xml:space="preserve"> 736 at 109809</t>
  </si>
  <si>
    <t xml:space="preserve"> 736 at 109890</t>
  </si>
  <si>
    <t xml:space="preserve"> 5770 acquire ctr</t>
  </si>
  <si>
    <t xml:space="preserve"> 736 at 110259</t>
  </si>
  <si>
    <t xml:space="preserve"> 736 at 110268</t>
  </si>
  <si>
    <t xml:space="preserve"> 736 at 110550</t>
  </si>
  <si>
    <t xml:space="preserve"> 736 at 110593</t>
  </si>
  <si>
    <t xml:space="preserve"> 736 at 110770</t>
  </si>
  <si>
    <t xml:space="preserve"> 736 at 110797</t>
  </si>
  <si>
    <t xml:space="preserve"> 736 at 110885</t>
  </si>
  <si>
    <t xml:space="preserve"> 736 at 110940</t>
  </si>
  <si>
    <t xml:space="preserve"> 736 at 110941</t>
  </si>
  <si>
    <t xml:space="preserve"> 736 at 110986</t>
  </si>
  <si>
    <t xml:space="preserve"> 736 at 111038</t>
  </si>
  <si>
    <t xml:space="preserve"> 736 at 111158</t>
  </si>
  <si>
    <t xml:space="preserve"> 736 at 111254</t>
  </si>
  <si>
    <t xml:space="preserve"> 736 at 111255</t>
  </si>
  <si>
    <t xml:space="preserve"> 736 at 111309</t>
  </si>
  <si>
    <t xml:space="preserve"> 736 at 111612</t>
  </si>
  <si>
    <t xml:space="preserve"> 736 at 111874</t>
  </si>
  <si>
    <t xml:space="preserve"> 736 at 112126</t>
  </si>
  <si>
    <t xml:space="preserve"> 736 at 112351</t>
  </si>
  <si>
    <t xml:space="preserve"> 736 at 112582</t>
  </si>
  <si>
    <t xml:space="preserve"> 736 at 112773</t>
  </si>
  <si>
    <t xml:space="preserve"> 736 at 113084</t>
  </si>
  <si>
    <t xml:space="preserve"> 736 at 113099</t>
  </si>
  <si>
    <t xml:space="preserve"> 736 at 113258</t>
  </si>
  <si>
    <t xml:space="preserve"> 736 at 113289</t>
  </si>
  <si>
    <t xml:space="preserve"> 736 at 113820</t>
  </si>
  <si>
    <t xml:space="preserve"> 736 at 113845</t>
  </si>
  <si>
    <t xml:space="preserve"> 736 at 113926</t>
  </si>
  <si>
    <t xml:space="preserve"> 736 at 113936</t>
  </si>
  <si>
    <t xml:space="preserve"> 736 at 113978</t>
  </si>
  <si>
    <t xml:space="preserve"> 736 at 114136</t>
  </si>
  <si>
    <t xml:space="preserve"> 736 at 114329</t>
  </si>
  <si>
    <t xml:space="preserve"> 736 at 114364</t>
  </si>
  <si>
    <t xml:space="preserve"> 736 at 114474</t>
  </si>
  <si>
    <t xml:space="preserve"> 736 at 114782</t>
  </si>
  <si>
    <t xml:space="preserve"> 736 at 115188</t>
  </si>
  <si>
    <t xml:space="preserve"> 736 at 115212</t>
  </si>
  <si>
    <t xml:space="preserve"> 736 at 115287</t>
  </si>
  <si>
    <t xml:space="preserve"> 736 at 115500</t>
  </si>
  <si>
    <t xml:space="preserve"> 736 at 115812</t>
  </si>
  <si>
    <t xml:space="preserve"> 736 at 115928</t>
  </si>
  <si>
    <t xml:space="preserve"> 736 at 115937</t>
  </si>
  <si>
    <t xml:space="preserve"> 736 at 115987</t>
  </si>
  <si>
    <t xml:space="preserve"> 736 at 116256</t>
  </si>
  <si>
    <t xml:space="preserve"> 736 at 116314</t>
  </si>
  <si>
    <t xml:space="preserve"> 736 at 116433</t>
  </si>
  <si>
    <t xml:space="preserve"> 736 at 116646</t>
  </si>
  <si>
    <t xml:space="preserve"> 736 at 116918</t>
  </si>
  <si>
    <t xml:space="preserve"> 736 at 117501</t>
  </si>
  <si>
    <t xml:space="preserve"> 736 at 117516</t>
  </si>
  <si>
    <t xml:space="preserve"> 736 at 117823</t>
  </si>
  <si>
    <t xml:space="preserve"> 736 at 117852</t>
  </si>
  <si>
    <t xml:space="preserve"> 809 at 118661</t>
  </si>
  <si>
    <t xml:space="preserve"> 809 at 118723</t>
  </si>
  <si>
    <t xml:space="preserve"> 809 at 118739</t>
  </si>
  <si>
    <t xml:space="preserve"> 809 at 118769</t>
  </si>
  <si>
    <t xml:space="preserve"> 809 at 118949</t>
  </si>
  <si>
    <t xml:space="preserve"> 809 at 119092</t>
  </si>
  <si>
    <t xml:space="preserve"> 809 at 119266</t>
  </si>
  <si>
    <t xml:space="preserve"> 809 at 119331</t>
  </si>
  <si>
    <t xml:space="preserve"> 809 at 119446</t>
  </si>
  <si>
    <t xml:space="preserve"> 809 at 119470</t>
  </si>
  <si>
    <t xml:space="preserve"> 809 at 119514</t>
  </si>
  <si>
    <t xml:space="preserve"> 809 at 119558</t>
  </si>
  <si>
    <t xml:space="preserve"> 809 at 119616</t>
  </si>
  <si>
    <t xml:space="preserve"> 809 at 119671</t>
  </si>
  <si>
    <t xml:space="preserve"> 809 at 119750</t>
  </si>
  <si>
    <t xml:space="preserve"> 809 at 119835</t>
  </si>
  <si>
    <t xml:space="preserve"> 809 at 119941</t>
  </si>
  <si>
    <t xml:space="preserve"> 809 at 119988</t>
  </si>
  <si>
    <t xml:space="preserve"> 5804 acquire ctr</t>
  </si>
  <si>
    <t xml:space="preserve"> 809 at 120064</t>
  </si>
  <si>
    <t xml:space="preserve"> 809 at 120075</t>
  </si>
  <si>
    <t xml:space="preserve"> 809 at 120097</t>
  </si>
  <si>
    <t xml:space="preserve"> 809 at 120098</t>
  </si>
  <si>
    <t xml:space="preserve"> 809 at 120113</t>
  </si>
  <si>
    <t xml:space="preserve"> 809 at 120117</t>
  </si>
  <si>
    <t xml:space="preserve"> 809 at 120118</t>
  </si>
  <si>
    <t xml:space="preserve"> 809 at 120123</t>
  </si>
  <si>
    <t xml:space="preserve"> 809 at 120124</t>
  </si>
  <si>
    <t xml:space="preserve"> 809 at 120125</t>
  </si>
  <si>
    <t xml:space="preserve"> 809 at 120126</t>
  </si>
  <si>
    <t xml:space="preserve"> 809 at 120129</t>
  </si>
  <si>
    <t xml:space="preserve"> 809 at 120131</t>
  </si>
  <si>
    <t xml:space="preserve"> 809 at 120132</t>
  </si>
  <si>
    <t xml:space="preserve"> 809 at 120133</t>
  </si>
  <si>
    <t xml:space="preserve"> 809 at 120368</t>
  </si>
  <si>
    <t xml:space="preserve"> 809 at 120369</t>
  </si>
  <si>
    <t xml:space="preserve"> 809 at 120374</t>
  </si>
  <si>
    <t xml:space="preserve"> 809 at 120382</t>
  </si>
  <si>
    <t xml:space="preserve"> 809 at 120496</t>
  </si>
  <si>
    <t xml:space="preserve"> 809 at 120517</t>
  </si>
  <si>
    <t xml:space="preserve"> 809 at 120541</t>
  </si>
  <si>
    <t xml:space="preserve"> 809 at 120542</t>
  </si>
  <si>
    <t xml:space="preserve"> 809 at 120549</t>
  </si>
  <si>
    <t xml:space="preserve"> 809 at 120601</t>
  </si>
  <si>
    <t xml:space="preserve"> 809 at 120781</t>
  </si>
  <si>
    <t xml:space="preserve"> 809 at 120934</t>
  </si>
  <si>
    <t xml:space="preserve"> 809 at 120969</t>
  </si>
  <si>
    <t xml:space="preserve"> 809 at 121151</t>
  </si>
  <si>
    <t xml:space="preserve"> 809 at 121245</t>
  </si>
  <si>
    <t xml:space="preserve"> 809 at 121292</t>
  </si>
  <si>
    <t xml:space="preserve"> 809 at 121868</t>
  </si>
  <si>
    <t xml:space="preserve"> 809 at 122134</t>
  </si>
  <si>
    <t xml:space="preserve"> 809 at 122629</t>
  </si>
  <si>
    <t xml:space="preserve"> 809 at 122630</t>
  </si>
  <si>
    <t xml:space="preserve"> 809 at 122893</t>
  </si>
  <si>
    <t xml:space="preserve"> 809 at 122895</t>
  </si>
  <si>
    <t xml:space="preserve"> 809 at 122934</t>
  </si>
  <si>
    <t xml:space="preserve"> 809 at 123032</t>
  </si>
  <si>
    <t xml:space="preserve"> 809 at 123180</t>
  </si>
  <si>
    <t xml:space="preserve"> 809 at 123181</t>
  </si>
  <si>
    <t xml:space="preserve"> 809 at 123182</t>
  </si>
  <si>
    <t xml:space="preserve"> 809 at 123205</t>
  </si>
  <si>
    <t xml:space="preserve"> 809 at 123222</t>
  </si>
  <si>
    <t xml:space="preserve"> 809 at 123255</t>
  </si>
  <si>
    <t xml:space="preserve"> 809 at 123433</t>
  </si>
  <si>
    <t xml:space="preserve"> 809 at 123601</t>
  </si>
  <si>
    <t xml:space="preserve"> 809 at 123668</t>
  </si>
  <si>
    <t xml:space="preserve"> 809 at 123807</t>
  </si>
  <si>
    <t xml:space="preserve"> 809 at 123876</t>
  </si>
  <si>
    <t xml:space="preserve"> 809 at 123902</t>
  </si>
  <si>
    <t xml:space="preserve"> 809 at 124010</t>
  </si>
  <si>
    <t xml:space="preserve"> 809 at 124038</t>
  </si>
  <si>
    <t xml:space="preserve"> 809 at 124100</t>
  </si>
  <si>
    <t xml:space="preserve"> 809 at 124304</t>
  </si>
  <si>
    <t xml:space="preserve"> 809 at 124456</t>
  </si>
  <si>
    <t xml:space="preserve"> 809 at 124514</t>
  </si>
  <si>
    <t xml:space="preserve"> 809 at 124515</t>
  </si>
  <si>
    <t xml:space="preserve"> 809 at 124540</t>
  </si>
  <si>
    <t xml:space="preserve"> 809 at 124813</t>
  </si>
  <si>
    <t xml:space="preserve"> 809 at 124990</t>
  </si>
  <si>
    <t xml:space="preserve"> 809 at 124991</t>
  </si>
  <si>
    <t xml:space="preserve"> 809 at 125027</t>
  </si>
  <si>
    <t xml:space="preserve"> 809 at 125172</t>
  </si>
  <si>
    <t xml:space="preserve"> 809 at 125406</t>
  </si>
  <si>
    <t xml:space="preserve"> 809 at 125557</t>
  </si>
  <si>
    <t xml:space="preserve"> 809 at 125957</t>
  </si>
  <si>
    <t xml:space="preserve"> 809 at 125974</t>
  </si>
  <si>
    <t xml:space="preserve"> 809 at 125990</t>
  </si>
  <si>
    <t xml:space="preserve"> 809 at 126003</t>
  </si>
  <si>
    <t xml:space="preserve"> 809 at 126122</t>
  </si>
  <si>
    <t xml:space="preserve"> 809 at 126138</t>
  </si>
  <si>
    <t xml:space="preserve"> 809 at 126162</t>
  </si>
  <si>
    <t xml:space="preserve"> 809 at 126173</t>
  </si>
  <si>
    <t xml:space="preserve"> 809 at 126174</t>
  </si>
  <si>
    <t xml:space="preserve"> 809 at 126199</t>
  </si>
  <si>
    <t xml:space="preserve"> 809 at 126223</t>
  </si>
  <si>
    <t xml:space="preserve"> 809 at 126240</t>
  </si>
  <si>
    <t xml:space="preserve"> 809 at 126258</t>
  </si>
  <si>
    <t xml:space="preserve"> 809 at 126296</t>
  </si>
  <si>
    <t xml:space="preserve"> 809 at 126328</t>
  </si>
  <si>
    <t xml:space="preserve"> 809 at 126340</t>
  </si>
  <si>
    <t xml:space="preserve"> 809 at 126422</t>
  </si>
  <si>
    <t xml:space="preserve"> 809 at 126423</t>
  </si>
  <si>
    <t xml:space="preserve"> 809 at 126435</t>
  </si>
  <si>
    <t xml:space="preserve"> 809 at 126450</t>
  </si>
  <si>
    <t xml:space="preserve"> 809 at 126455</t>
  </si>
  <si>
    <t xml:space="preserve"> 809 at 126468</t>
  </si>
  <si>
    <t xml:space="preserve"> 809 at 126500</t>
  </si>
  <si>
    <t xml:space="preserve"> 809 at 126509</t>
  </si>
  <si>
    <t xml:space="preserve"> 809 at 126517</t>
  </si>
  <si>
    <t xml:space="preserve"> 809 at 126544</t>
  </si>
  <si>
    <t xml:space="preserve"> 809 at 126623</t>
  </si>
  <si>
    <t xml:space="preserve"> 809 at 126633</t>
  </si>
  <si>
    <t xml:space="preserve"> 809 at 126658</t>
  </si>
  <si>
    <t xml:space="preserve"> 809 at 126685</t>
  </si>
  <si>
    <t xml:space="preserve"> 809 at 126751</t>
  </si>
  <si>
    <t xml:space="preserve"> 809 at 126812</t>
  </si>
  <si>
    <t xml:space="preserve"> 809 at 126982</t>
  </si>
  <si>
    <t xml:space="preserve"> 809 at 127087</t>
  </si>
  <si>
    <t xml:space="preserve"> 809 at 127369</t>
  </si>
  <si>
    <t xml:space="preserve"> 809 at 127449</t>
  </si>
  <si>
    <t xml:space="preserve"> 809 at 127546</t>
  </si>
  <si>
    <t xml:space="preserve"> 809 at 127869</t>
  </si>
  <si>
    <t xml:space="preserve"> 809 at 127904</t>
  </si>
  <si>
    <t xml:space="preserve"> 809 at 127905</t>
  </si>
  <si>
    <t xml:space="preserve"> 809 at 127906</t>
  </si>
  <si>
    <t xml:space="preserve"> 809 at 127911</t>
  </si>
  <si>
    <t xml:space="preserve"> 809 at 128188</t>
  </si>
  <si>
    <t xml:space="preserve"> 809 at 128255</t>
  </si>
  <si>
    <t xml:space="preserve"> 809 at 128272</t>
  </si>
  <si>
    <t xml:space="preserve"> 809 at 128354</t>
  </si>
  <si>
    <t xml:space="preserve"> 809 at 128366</t>
  </si>
  <si>
    <t xml:space="preserve"> 809 at 128373</t>
  </si>
  <si>
    <t xml:space="preserve"> 809 at 128376</t>
  </si>
  <si>
    <t xml:space="preserve"> 809 at 128377</t>
  </si>
  <si>
    <t xml:space="preserve"> 809 at 128378</t>
  </si>
  <si>
    <t xml:space="preserve"> 809 at 128379</t>
  </si>
  <si>
    <t xml:space="preserve"> 809 at 128380</t>
  </si>
  <si>
    <t xml:space="preserve"> 809 at 128381</t>
  </si>
  <si>
    <t xml:space="preserve"> 809 at 128382</t>
  </si>
  <si>
    <t xml:space="preserve"> 809 at 128383</t>
  </si>
  <si>
    <t xml:space="preserve"> 809 at 128384</t>
  </si>
  <si>
    <t xml:space="preserve"> 809 at 128386</t>
  </si>
  <si>
    <t xml:space="preserve"> 809 at 128475</t>
  </si>
  <si>
    <t xml:space="preserve"> 809 at 128500</t>
  </si>
  <si>
    <t xml:space="preserve"> 809 at 128526</t>
  </si>
  <si>
    <t xml:space="preserve"> 809 at 128614</t>
  </si>
  <si>
    <t xml:space="preserve"> 809 at 128695</t>
  </si>
  <si>
    <t xml:space="preserve"> 809 at 129266</t>
  </si>
  <si>
    <t xml:space="preserve"> 809 at 129384</t>
  </si>
  <si>
    <t xml:space="preserve"> 809 at 129385</t>
  </si>
  <si>
    <t xml:space="preserve"> 809 at 129391</t>
  </si>
  <si>
    <t xml:space="preserve"> 809 at 129434</t>
  </si>
  <si>
    <t xml:space="preserve"> 809 at 129641</t>
  </si>
  <si>
    <t xml:space="preserve"> 809 at 129788</t>
  </si>
  <si>
    <t xml:space="preserve"> 809 at 129810</t>
  </si>
  <si>
    <t xml:space="preserve"> 5919 acquire ctr</t>
  </si>
  <si>
    <t xml:space="preserve"> 809 at 130059</t>
  </si>
  <si>
    <t xml:space="preserve"> 809 at 130119</t>
  </si>
  <si>
    <t xml:space="preserve"> 809 at 130146</t>
  </si>
  <si>
    <t xml:space="preserve"> 809 at 130162</t>
  </si>
  <si>
    <t xml:space="preserve"> 809 at 130318</t>
  </si>
  <si>
    <t xml:space="preserve"> 809 at 130399</t>
  </si>
  <si>
    <t xml:space="preserve"> 809 at 130420</t>
  </si>
  <si>
    <t xml:space="preserve"> 809 at 130560</t>
  </si>
  <si>
    <t xml:space="preserve"> 809 at 130628</t>
  </si>
  <si>
    <t xml:space="preserve"> 809 at 130642</t>
  </si>
  <si>
    <t xml:space="preserve"> 809 at 130685</t>
  </si>
  <si>
    <t xml:space="preserve"> 809 at 130816</t>
  </si>
  <si>
    <t xml:space="preserve"> 809 at 130915</t>
  </si>
  <si>
    <t xml:space="preserve"> 809 at 130935</t>
  </si>
  <si>
    <t xml:space="preserve"> 809 at 131008</t>
  </si>
  <si>
    <t xml:space="preserve"> 809 at 131081</t>
  </si>
  <si>
    <t xml:space="preserve"> 809 at 131278</t>
  </si>
  <si>
    <t xml:space="preserve"> 809 at 131359</t>
  </si>
  <si>
    <t xml:space="preserve"> 809 at 131360</t>
  </si>
  <si>
    <t xml:space="preserve"> 809 at 131389</t>
  </si>
  <si>
    <t xml:space="preserve"> 809 at 131400</t>
  </si>
  <si>
    <t xml:space="preserve"> 809 at 131522</t>
  </si>
  <si>
    <t xml:space="preserve"> 809 at 131584</t>
  </si>
  <si>
    <t xml:space="preserve"> 809 at 131605</t>
  </si>
  <si>
    <t xml:space="preserve"> 809 at 131670</t>
  </si>
  <si>
    <t xml:space="preserve"> 809 at 131712</t>
  </si>
  <si>
    <t xml:space="preserve"> 809 at 131766</t>
  </si>
  <si>
    <t xml:space="preserve"> 809 at 131813</t>
  </si>
  <si>
    <t xml:space="preserve"> 809 at 132162</t>
  </si>
  <si>
    <t xml:space="preserve"> 809 at 132216</t>
  </si>
  <si>
    <t xml:space="preserve"> 809 at 132337</t>
  </si>
  <si>
    <t xml:space="preserve"> 809 at 132449</t>
  </si>
  <si>
    <t xml:space="preserve"> 809 at 132450</t>
  </si>
  <si>
    <t xml:space="preserve"> 809 at 132478</t>
  </si>
  <si>
    <t xml:space="preserve"> 809 at 132507</t>
  </si>
  <si>
    <t xml:space="preserve"> 809 at 132604</t>
  </si>
  <si>
    <t xml:space="preserve"> 809 at 132613</t>
  </si>
  <si>
    <t xml:space="preserve"> 809 at 132735</t>
  </si>
  <si>
    <t xml:space="preserve"> 809 at 132752</t>
  </si>
  <si>
    <t xml:space="preserve"> 809 at 132791</t>
  </si>
  <si>
    <t xml:space="preserve"> 809 at 132841</t>
  </si>
  <si>
    <t xml:space="preserve"> 809 at 132953</t>
  </si>
  <si>
    <t xml:space="preserve"> 809 at 133036</t>
  </si>
  <si>
    <t xml:space="preserve"> 809 at 133049</t>
  </si>
  <si>
    <t xml:space="preserve"> 809 at 133050</t>
  </si>
  <si>
    <t xml:space="preserve"> 809 at 133336</t>
  </si>
  <si>
    <t xml:space="preserve"> 809 at 133556</t>
  </si>
  <si>
    <t xml:space="preserve"> 809 at 133563</t>
  </si>
  <si>
    <t xml:space="preserve"> 809 at 133566</t>
  </si>
  <si>
    <t xml:space="preserve"> 809 at 133576</t>
  </si>
  <si>
    <t xml:space="preserve"> 809 at 133600</t>
  </si>
  <si>
    <t xml:space="preserve"> 809 at 133647</t>
  </si>
  <si>
    <t xml:space="preserve"> 809 at 133738</t>
  </si>
  <si>
    <t xml:space="preserve"> 809 at 133739</t>
  </si>
  <si>
    <t xml:space="preserve"> 809 at 134024</t>
  </si>
  <si>
    <t xml:space="preserve"> 809 at 134064</t>
  </si>
  <si>
    <t xml:space="preserve"> 809 at 134243</t>
  </si>
  <si>
    <t xml:space="preserve"> 809 at 134259</t>
  </si>
  <si>
    <t xml:space="preserve"> 809 at 134272</t>
  </si>
  <si>
    <t xml:space="preserve"> 809 at 134273</t>
  </si>
  <si>
    <t xml:space="preserve"> 809 at 134480</t>
  </si>
  <si>
    <t xml:space="preserve"> 809 at 134746</t>
  </si>
  <si>
    <t xml:space="preserve"> 809 at 134780</t>
  </si>
  <si>
    <t xml:space="preserve"> 809 at 134816</t>
  </si>
  <si>
    <t xml:space="preserve"> 809 at 134886</t>
  </si>
  <si>
    <t xml:space="preserve"> 809 at 134993</t>
  </si>
  <si>
    <t xml:space="preserve"> 809 at 135206</t>
  </si>
  <si>
    <t xml:space="preserve"> 809 at 135277</t>
  </si>
  <si>
    <t xml:space="preserve"> 809 at 135286</t>
  </si>
  <si>
    <t xml:space="preserve"> 809 at 135359</t>
  </si>
  <si>
    <t xml:space="preserve"> 809 at 135360</t>
  </si>
  <si>
    <t xml:space="preserve"> 809 at 135418</t>
  </si>
  <si>
    <t xml:space="preserve"> 809 at 135495</t>
  </si>
  <si>
    <t xml:space="preserve"> 809 at 135656</t>
  </si>
  <si>
    <t xml:space="preserve"> 809 at 135728</t>
  </si>
  <si>
    <t xml:space="preserve"> 809 at 135769</t>
  </si>
  <si>
    <t xml:space="preserve"> 809 at 135808</t>
  </si>
  <si>
    <t xml:space="preserve"> 809 at 135813</t>
  </si>
  <si>
    <t xml:space="preserve"> 809 at 135833</t>
  </si>
  <si>
    <t xml:space="preserve"> 809 at 135862</t>
  </si>
  <si>
    <t xml:space="preserve"> 809 at 135865</t>
  </si>
  <si>
    <t xml:space="preserve"> 809 at 135880</t>
  </si>
  <si>
    <t xml:space="preserve"> 809 at 135893</t>
  </si>
  <si>
    <t xml:space="preserve"> 809 at 135930</t>
  </si>
  <si>
    <t xml:space="preserve"> 809 at 135940</t>
  </si>
  <si>
    <t xml:space="preserve"> 809 at 135970</t>
  </si>
  <si>
    <t xml:space="preserve"> 809 at 135986</t>
  </si>
  <si>
    <t xml:space="preserve"> 809 at 136056</t>
  </si>
  <si>
    <t xml:space="preserve"> 809 at 136069</t>
  </si>
  <si>
    <t xml:space="preserve"> 809 at 136177</t>
  </si>
  <si>
    <t xml:space="preserve"> 809 at 136207</t>
  </si>
  <si>
    <t xml:space="preserve"> 809 at 136312</t>
  </si>
  <si>
    <t xml:space="preserve"> 809 at 136711</t>
  </si>
  <si>
    <t xml:space="preserve"> 809 at 136722</t>
  </si>
  <si>
    <t xml:space="preserve"> 809 at 136827</t>
  </si>
  <si>
    <t xml:space="preserve"> 809 at 136854</t>
  </si>
  <si>
    <t xml:space="preserve"> 809 at 137091</t>
  </si>
  <si>
    <t xml:space="preserve"> 809 at 137408</t>
  </si>
  <si>
    <t xml:space="preserve"> 809 at 137410</t>
  </si>
  <si>
    <t xml:space="preserve"> 809 at 137461</t>
  </si>
  <si>
    <t xml:space="preserve"> 809 at 137537</t>
  </si>
  <si>
    <t xml:space="preserve"> 809 at 137592</t>
  </si>
  <si>
    <t xml:space="preserve"> 809 at 137833</t>
  </si>
  <si>
    <t xml:space="preserve"> 809 at 137835</t>
  </si>
  <si>
    <t xml:space="preserve"> 809 at 138170</t>
  </si>
  <si>
    <t xml:space="preserve"> 809 at 138263</t>
  </si>
  <si>
    <t xml:space="preserve"> 809 at 138363</t>
  </si>
  <si>
    <t xml:space="preserve"> 809 at 138461</t>
  </si>
  <si>
    <t xml:space="preserve"> 809 at 138515</t>
  </si>
  <si>
    <t xml:space="preserve"> 809 at 138920</t>
  </si>
  <si>
    <t xml:space="preserve"> 809 at 139391</t>
  </si>
  <si>
    <t xml:space="preserve"> 809 at 139434</t>
  </si>
  <si>
    <t xml:space="preserve"> 809 at 139540</t>
  </si>
  <si>
    <t xml:space="preserve"> 809 at 139580</t>
  </si>
  <si>
    <t xml:space="preserve"> 809 at 139939</t>
  </si>
  <si>
    <t xml:space="preserve"> 809 at 139950</t>
  </si>
  <si>
    <t xml:space="preserve"> 5951 acquire ctr</t>
  </si>
  <si>
    <t xml:space="preserve"> 809 at 140109</t>
  </si>
  <si>
    <t xml:space="preserve"> 809 at 140294</t>
  </si>
  <si>
    <t xml:space="preserve"> 809 at 140301</t>
  </si>
  <si>
    <t xml:space="preserve"> 809 at 140513</t>
  </si>
  <si>
    <t xml:space="preserve"> 809 at 140610</t>
  </si>
  <si>
    <t xml:space="preserve"> 809 at 140654</t>
  </si>
  <si>
    <t xml:space="preserve"> 809 at 141005</t>
  </si>
  <si>
    <t xml:space="preserve"> 809 at 141047</t>
  </si>
  <si>
    <t xml:space="preserve"> 809 at 141114</t>
  </si>
  <si>
    <t xml:space="preserve"> 809 at 141489</t>
  </si>
  <si>
    <t xml:space="preserve"> 809 at 141695</t>
  </si>
  <si>
    <t xml:space="preserve"> 809 at 141762</t>
  </si>
  <si>
    <t xml:space="preserve"> 809 at 141859</t>
  </si>
  <si>
    <t xml:space="preserve"> 809 at 142047</t>
  </si>
  <si>
    <t xml:space="preserve"> 809 at 142053</t>
  </si>
  <si>
    <t xml:space="preserve"> 809 at 142352</t>
  </si>
  <si>
    <t xml:space="preserve"> 809 at 142483</t>
  </si>
  <si>
    <t xml:space="preserve"> 809 at 142622</t>
  </si>
  <si>
    <t xml:space="preserve"> 809 at 142678</t>
  </si>
  <si>
    <t xml:space="preserve"> 809 at 142714</t>
  </si>
  <si>
    <t xml:space="preserve"> 809 at 142715</t>
  </si>
  <si>
    <t xml:space="preserve"> 809 at 142734</t>
  </si>
  <si>
    <t xml:space="preserve"> 809 at 142744</t>
  </si>
  <si>
    <t xml:space="preserve"> 809 at 142758</t>
  </si>
  <si>
    <t xml:space="preserve"> 809 at 142782</t>
  </si>
  <si>
    <t xml:space="preserve"> 809 at 142786</t>
  </si>
  <si>
    <t xml:space="preserve"> 809 at 142811</t>
  </si>
  <si>
    <t xml:space="preserve"> 809 at 142855</t>
  </si>
  <si>
    <t xml:space="preserve"> 809 at 142998</t>
  </si>
  <si>
    <t xml:space="preserve"> 809 at 143025</t>
  </si>
  <si>
    <t xml:space="preserve"> 809 at 143026</t>
  </si>
  <si>
    <t xml:space="preserve"> 809 at 143217</t>
  </si>
  <si>
    <t xml:space="preserve"> 809 at 143240</t>
  </si>
  <si>
    <t xml:space="preserve"> 809 at 143377</t>
  </si>
  <si>
    <t xml:space="preserve"> 809 at 143381</t>
  </si>
  <si>
    <t xml:space="preserve"> 809 at 143413</t>
  </si>
  <si>
    <t xml:space="preserve"> 809 at 143595</t>
  </si>
  <si>
    <t xml:space="preserve"> 809 at 143711</t>
  </si>
  <si>
    <t xml:space="preserve"> 809 at 143760</t>
  </si>
  <si>
    <t xml:space="preserve"> 994 at 144754</t>
  </si>
  <si>
    <t xml:space="preserve"> 994 at 144873</t>
  </si>
  <si>
    <t xml:space="preserve"> 994 at 145060</t>
  </si>
  <si>
    <t xml:space="preserve"> 994 at 145076</t>
  </si>
  <si>
    <t xml:space="preserve"> 994 at 145308</t>
  </si>
  <si>
    <t xml:space="preserve"> 994 at 145700</t>
  </si>
  <si>
    <t xml:space="preserve"> 994 at 145702</t>
  </si>
  <si>
    <t xml:space="preserve"> 994 at 145732</t>
  </si>
  <si>
    <t xml:space="preserve"> 994 at 145774</t>
  </si>
  <si>
    <t xml:space="preserve"> 994 at 145775</t>
  </si>
  <si>
    <t xml:space="preserve"> 994 at 145776</t>
  </si>
  <si>
    <t xml:space="preserve"> 994 at 145789</t>
  </si>
  <si>
    <t xml:space="preserve"> 994 at 145797</t>
  </si>
  <si>
    <t xml:space="preserve"> 994 at 145860</t>
  </si>
  <si>
    <t xml:space="preserve"> 994 at 146071</t>
  </si>
  <si>
    <t xml:space="preserve"> 994 at 146765</t>
  </si>
  <si>
    <t xml:space="preserve"> 994 at 146896</t>
  </si>
  <si>
    <t xml:space="preserve"> 994 at 146998</t>
  </si>
  <si>
    <t xml:space="preserve"> 994 at 147002</t>
  </si>
  <si>
    <t xml:space="preserve"> 994 at 147003</t>
  </si>
  <si>
    <t xml:space="preserve"> 994 at 147138</t>
  </si>
  <si>
    <t xml:space="preserve"> 994 at 147194</t>
  </si>
  <si>
    <t xml:space="preserve"> 994 at 147778</t>
  </si>
  <si>
    <t xml:space="preserve"> 994 at 147817</t>
  </si>
  <si>
    <t xml:space="preserve"> 994 at 148009</t>
  </si>
  <si>
    <t xml:space="preserve"> 994 at 148204</t>
  </si>
  <si>
    <t xml:space="preserve"> 994 at 148262</t>
  </si>
  <si>
    <t xml:space="preserve"> 994 at 148285</t>
  </si>
  <si>
    <t xml:space="preserve"> 994 at 148311</t>
  </si>
  <si>
    <t xml:space="preserve"> 994 at 148322</t>
  </si>
  <si>
    <t xml:space="preserve"> 994 at 148328</t>
  </si>
  <si>
    <t xml:space="preserve"> 994 at 148571</t>
  </si>
  <si>
    <t xml:space="preserve"> 994 at 148581</t>
  </si>
  <si>
    <t xml:space="preserve"> 994 at 149200</t>
  </si>
  <si>
    <t xml:space="preserve"> 994 at 149201</t>
  </si>
  <si>
    <t xml:space="preserve"> 994 at 149202</t>
  </si>
  <si>
    <t xml:space="preserve"> 994 at 149204</t>
  </si>
  <si>
    <t xml:space="preserve"> 994 at 149577</t>
  </si>
  <si>
    <t xml:space="preserve"> 994 at 149707</t>
  </si>
  <si>
    <t xml:space="preserve"> 994 at 149806</t>
  </si>
  <si>
    <t xml:space="preserve"> 994 at 149888</t>
  </si>
  <si>
    <t xml:space="preserve"> 6023 acquire ctr</t>
  </si>
  <si>
    <t xml:space="preserve"> 994 at 150064</t>
  </si>
  <si>
    <t xml:space="preserve"> 994 at 150211</t>
  </si>
  <si>
    <t xml:space="preserve"> 994 at 150229</t>
  </si>
  <si>
    <t xml:space="preserve"> 994 at 150391</t>
  </si>
  <si>
    <t xml:space="preserve"> 994 at 150400</t>
  </si>
  <si>
    <t xml:space="preserve"> 994 at 150425</t>
  </si>
  <si>
    <t xml:space="preserve"> 994 at 150562</t>
  </si>
  <si>
    <t xml:space="preserve"> 994 at 150588</t>
  </si>
  <si>
    <t xml:space="preserve"> 994 at 150724</t>
  </si>
  <si>
    <t xml:space="preserve"> 994 at 150959</t>
  </si>
  <si>
    <t xml:space="preserve"> 994 at 151036</t>
  </si>
  <si>
    <t xml:space="preserve"> 994 at 151147</t>
  </si>
  <si>
    <t xml:space="preserve"> 994 at 151165</t>
  </si>
  <si>
    <t xml:space="preserve"> 994 at 151386</t>
  </si>
  <si>
    <t xml:space="preserve"> 994 at 151558</t>
  </si>
  <si>
    <t xml:space="preserve"> 994 at 151617</t>
  </si>
  <si>
    <t xml:space="preserve"> 994 at 151691</t>
  </si>
  <si>
    <t xml:space="preserve"> 994 at 151829</t>
  </si>
  <si>
    <t xml:space="preserve"> 994 at 151953</t>
  </si>
  <si>
    <t xml:space="preserve"> 994 at 152167</t>
  </si>
  <si>
    <t xml:space="preserve"> 994 at 152172</t>
  </si>
  <si>
    <t xml:space="preserve"> 994 at 152174</t>
  </si>
  <si>
    <t xml:space="preserve"> 994 at 152383</t>
  </si>
  <si>
    <t xml:space="preserve"> 994 at 152395</t>
  </si>
  <si>
    <t xml:space="preserve"> 994 at 152573</t>
  </si>
  <si>
    <t xml:space="preserve"> 994 at 152598</t>
  </si>
  <si>
    <t xml:space="preserve"> 994 at 152693</t>
  </si>
  <si>
    <t xml:space="preserve"> 994 at 153237</t>
  </si>
  <si>
    <t xml:space="preserve"> 994 at 153804</t>
  </si>
  <si>
    <t xml:space="preserve"> 994 at 153913</t>
  </si>
  <si>
    <t xml:space="preserve"> 994 at 153930</t>
  </si>
  <si>
    <t xml:space="preserve"> 994 at 153952</t>
  </si>
  <si>
    <t xml:space="preserve"> 994 at 154216</t>
  </si>
  <si>
    <t xml:space="preserve"> 994 at 154427</t>
  </si>
  <si>
    <t xml:space="preserve"> 994 at 154477</t>
  </si>
  <si>
    <t xml:space="preserve"> 994 at 154497</t>
  </si>
  <si>
    <t xml:space="preserve"> 994 at 154614</t>
  </si>
  <si>
    <t xml:space="preserve"> 994 at 154742</t>
  </si>
  <si>
    <t xml:space="preserve"> 994 at 155352</t>
  </si>
  <si>
    <t xml:space="preserve"> 994 at 155371</t>
  </si>
  <si>
    <t xml:space="preserve"> 994 at 155717</t>
  </si>
  <si>
    <t xml:space="preserve"> 994 at 155721</t>
  </si>
  <si>
    <t xml:space="preserve"> 994 at 155851</t>
  </si>
  <si>
    <t xml:space="preserve"> 994 at 155989</t>
  </si>
  <si>
    <t xml:space="preserve"> 994 at 155990</t>
  </si>
  <si>
    <t xml:space="preserve"> 994 at 156025</t>
  </si>
  <si>
    <t xml:space="preserve"> 994 at 156048</t>
  </si>
  <si>
    <t xml:space="preserve"> 994 at 156066</t>
  </si>
  <si>
    <t xml:space="preserve"> 994 at 156362</t>
  </si>
  <si>
    <t xml:space="preserve"> 994 at 156451</t>
  </si>
  <si>
    <t xml:space="preserve"> 994 at 156605</t>
  </si>
  <si>
    <t xml:space="preserve"> 994 at 157365</t>
  </si>
  <si>
    <t xml:space="preserve"> 994 at 157599</t>
  </si>
  <si>
    <t xml:space="preserve"> 994 at 157787</t>
  </si>
  <si>
    <t xml:space="preserve"> 994 at 157920</t>
  </si>
  <si>
    <t xml:space="preserve"> 994 at 157946</t>
  </si>
  <si>
    <t xml:space="preserve"> 994 at 158034</t>
  </si>
  <si>
    <t xml:space="preserve"> 994 at 158084</t>
  </si>
  <si>
    <t xml:space="preserve"> 994 at 158096</t>
  </si>
  <si>
    <t xml:space="preserve"> 994 at 158109</t>
  </si>
  <si>
    <t xml:space="preserve"> 994 at 158110</t>
  </si>
  <si>
    <t xml:space="preserve"> 994 at 158546</t>
  </si>
  <si>
    <t xml:space="preserve"> 994 at 158648</t>
  </si>
  <si>
    <t xml:space="preserve"> 994 at 158755</t>
  </si>
  <si>
    <t xml:space="preserve"> 994 at 158784</t>
  </si>
  <si>
    <t xml:space="preserve"> 994 at 158790</t>
  </si>
  <si>
    <t xml:space="preserve"> 994 at 158931</t>
  </si>
  <si>
    <t xml:space="preserve"> 994 at 159197</t>
  </si>
  <si>
    <t xml:space="preserve"> 994 at 159378</t>
  </si>
  <si>
    <t xml:space="preserve"> 994 at 159400</t>
  </si>
  <si>
    <t xml:space="preserve"> 994 at 159558</t>
  </si>
  <si>
    <t xml:space="preserve"> 994 at 159566</t>
  </si>
  <si>
    <t xml:space="preserve"> 994 at 159567</t>
  </si>
  <si>
    <t xml:space="preserve"> 994 at 159599</t>
  </si>
  <si>
    <t xml:space="preserve"> 994 at 159600</t>
  </si>
  <si>
    <t xml:space="preserve"> 994 at 159617</t>
  </si>
  <si>
    <t xml:space="preserve"> 994 at 159618</t>
  </si>
  <si>
    <t xml:space="preserve"> 994 at 159645</t>
  </si>
  <si>
    <t xml:space="preserve"> 994 at 159659</t>
  </si>
  <si>
    <t xml:space="preserve"> 994 at 159686</t>
  </si>
  <si>
    <t xml:space="preserve"> 6060 acquire ctr</t>
  </si>
  <si>
    <t>1. crashes leading to exaggeration of the stdev of distances. Therefore, normalizing is diluting importance of acquire.</t>
  </si>
  <si>
    <t>5. v5</t>
  </si>
  <si>
    <t xml:space="preserve">1. fixed sd issue. </t>
  </si>
  <si>
    <t xml:space="preserve"> 994 at 160628</t>
  </si>
  <si>
    <t xml:space="preserve"> 994 at 160700</t>
  </si>
  <si>
    <t xml:space="preserve"> 994 at 160930</t>
  </si>
  <si>
    <t xml:space="preserve"> 994 at 161527</t>
  </si>
  <si>
    <t xml:space="preserve"> 994 at 161564</t>
  </si>
  <si>
    <t xml:space="preserve"> 994 at 161611</t>
  </si>
  <si>
    <t xml:space="preserve"> 994 at 161927</t>
  </si>
  <si>
    <t xml:space="preserve"> 994 at 161983</t>
  </si>
  <si>
    <t xml:space="preserve"> 994 at 162123</t>
  </si>
  <si>
    <t xml:space="preserve"> 994 at 162331</t>
  </si>
  <si>
    <t xml:space="preserve"> 994 at 162388</t>
  </si>
  <si>
    <t xml:space="preserve"> 994 at 162439</t>
  </si>
  <si>
    <t xml:space="preserve"> 994 at 162493</t>
  </si>
  <si>
    <t xml:space="preserve"> 994 at 162500</t>
  </si>
  <si>
    <t xml:space="preserve"> 994 at 162546</t>
  </si>
  <si>
    <t xml:space="preserve"> 994 at 162793</t>
  </si>
  <si>
    <t xml:space="preserve"> 994 at 162838</t>
  </si>
  <si>
    <t xml:space="preserve"> 994 at 163132</t>
  </si>
  <si>
    <t xml:space="preserve"> 994 at 163172</t>
  </si>
  <si>
    <t xml:space="preserve"> 994 at 163225</t>
  </si>
  <si>
    <t xml:space="preserve"> 994 at 163272</t>
  </si>
  <si>
    <t xml:space="preserve"> 994 at 163283</t>
  </si>
  <si>
    <t xml:space="preserve"> 994 at 163356</t>
  </si>
  <si>
    <t xml:space="preserve"> 994 at 163432</t>
  </si>
  <si>
    <t xml:space="preserve"> 994 at 163525</t>
  </si>
  <si>
    <t xml:space="preserve"> 994 at 163761</t>
  </si>
  <si>
    <t xml:space="preserve"> 994 at 163809</t>
  </si>
  <si>
    <t xml:space="preserve"> 994 at 163939</t>
  </si>
  <si>
    <t xml:space="preserve"> 994 at 163970</t>
  </si>
  <si>
    <t xml:space="preserve"> 994 at 163991</t>
  </si>
  <si>
    <t xml:space="preserve"> 994 at 163994</t>
  </si>
  <si>
    <t xml:space="preserve"> 994 at 164001</t>
  </si>
  <si>
    <t xml:space="preserve"> 994 at 164002</t>
  </si>
  <si>
    <t xml:space="preserve"> 994 at 164043</t>
  </si>
  <si>
    <t xml:space="preserve"> 994 at 164280</t>
  </si>
  <si>
    <t xml:space="preserve"> 994 at 164508</t>
  </si>
  <si>
    <t xml:space="preserve"> 994 at 164715</t>
  </si>
  <si>
    <t xml:space="preserve"> 994 at 164851</t>
  </si>
  <si>
    <t xml:space="preserve"> 994 at 164865</t>
  </si>
  <si>
    <t xml:space="preserve"> 994 at 165388</t>
  </si>
  <si>
    <t xml:space="preserve"> 994 at 165463</t>
  </si>
  <si>
    <t xml:space="preserve"> 994 at 165867</t>
  </si>
  <si>
    <t xml:space="preserve"> 994 at 165872</t>
  </si>
  <si>
    <t xml:space="preserve"> 994 at 165875</t>
  </si>
  <si>
    <t xml:space="preserve"> 994 at 165876</t>
  </si>
  <si>
    <t xml:space="preserve"> 994 at 165881</t>
  </si>
  <si>
    <t xml:space="preserve"> 994 at 165977</t>
  </si>
  <si>
    <t xml:space="preserve"> 994 at 165987</t>
  </si>
  <si>
    <t xml:space="preserve"> 994 at 166052</t>
  </si>
  <si>
    <t xml:space="preserve"> 994 at 166057</t>
  </si>
  <si>
    <t xml:space="preserve"> 994 at 166064</t>
  </si>
  <si>
    <t xml:space="preserve"> 994 at 166200</t>
  </si>
  <si>
    <t xml:space="preserve"> 994 at 166203</t>
  </si>
  <si>
    <t xml:space="preserve"> 994 at 166204</t>
  </si>
  <si>
    <t xml:space="preserve"> 994 at 166206</t>
  </si>
  <si>
    <t xml:space="preserve"> 994 at 166207</t>
  </si>
  <si>
    <t xml:space="preserve"> 994 at 166213</t>
  </si>
  <si>
    <t xml:space="preserve"> 994 at 166214</t>
  </si>
  <si>
    <t xml:space="preserve"> 994 at 166219</t>
  </si>
  <si>
    <t xml:space="preserve"> 994 at 166220</t>
  </si>
  <si>
    <t xml:space="preserve"> 994 at 166239</t>
  </si>
  <si>
    <t xml:space="preserve"> 994 at 166241</t>
  </si>
  <si>
    <t xml:space="preserve"> 994 at 166242</t>
  </si>
  <si>
    <t xml:space="preserve"> 994 at 166511</t>
  </si>
  <si>
    <t xml:space="preserve"> 994 at 166513</t>
  </si>
  <si>
    <t xml:space="preserve"> 994 at 166699</t>
  </si>
  <si>
    <t xml:space="preserve"> 994 at 166947</t>
  </si>
  <si>
    <t xml:space="preserve"> 994 at 166992</t>
  </si>
  <si>
    <t xml:space="preserve"> 994 at 167019</t>
  </si>
  <si>
    <t xml:space="preserve"> 994 at 167042</t>
  </si>
  <si>
    <t xml:space="preserve"> 994 at 167088</t>
  </si>
  <si>
    <t xml:space="preserve"> 994 at 167125</t>
  </si>
  <si>
    <t xml:space="preserve"> 994 at 167191</t>
  </si>
  <si>
    <t xml:space="preserve"> 994 at 167257</t>
  </si>
  <si>
    <t xml:space="preserve"> 994 at 167267</t>
  </si>
  <si>
    <t xml:space="preserve"> 994 at 167277</t>
  </si>
  <si>
    <t xml:space="preserve"> 994 at 167705</t>
  </si>
  <si>
    <t xml:space="preserve"> 994 at 167884</t>
  </si>
  <si>
    <t xml:space="preserve"> 994 at 167925</t>
  </si>
  <si>
    <t xml:space="preserve"> 994 at 168319</t>
  </si>
  <si>
    <t xml:space="preserve"> 994 at 168458</t>
  </si>
  <si>
    <t xml:space="preserve"> 994 at 168460</t>
  </si>
  <si>
    <t xml:space="preserve"> 994 at 168529</t>
  </si>
  <si>
    <t xml:space="preserve"> 994 at 168700</t>
  </si>
  <si>
    <t xml:space="preserve"> 994 at 168710</t>
  </si>
  <si>
    <t xml:space="preserve"> 994 at 168968</t>
  </si>
  <si>
    <t xml:space="preserve"> 994 at 168981</t>
  </si>
  <si>
    <t xml:space="preserve"> 994 at 169081</t>
  </si>
  <si>
    <t xml:space="preserve"> 994 at 169616</t>
  </si>
  <si>
    <t xml:space="preserve"> 994 at 169617</t>
  </si>
  <si>
    <t xml:space="preserve"> 994 at 169635</t>
  </si>
  <si>
    <t xml:space="preserve"> 994 at 169636</t>
  </si>
  <si>
    <t xml:space="preserve"> 994 at 169637</t>
  </si>
  <si>
    <t xml:space="preserve"> 994 at 169665</t>
  </si>
  <si>
    <t xml:space="preserve"> 994 at 169764</t>
  </si>
  <si>
    <t xml:space="preserve"> 994 at 169892</t>
  </si>
  <si>
    <t xml:space="preserve"> 994 at 169897</t>
  </si>
  <si>
    <t xml:space="preserve"> 994 at 169910</t>
  </si>
  <si>
    <t xml:space="preserve"> 6114 acquire ctr</t>
  </si>
  <si>
    <t xml:space="preserve"> 994 at 170002</t>
  </si>
  <si>
    <t xml:space="preserve"> 994 at 170281</t>
  </si>
  <si>
    <t xml:space="preserve"> 994 at 170286</t>
  </si>
  <si>
    <t xml:space="preserve"> 994 at 170396</t>
  </si>
  <si>
    <t xml:space="preserve"> 994 at 170397</t>
  </si>
  <si>
    <t xml:space="preserve"> 994 at 170516</t>
  </si>
  <si>
    <t xml:space="preserve"> 994 at 170586</t>
  </si>
  <si>
    <t xml:space="preserve"> 994 at 170631</t>
  </si>
  <si>
    <t xml:space="preserve"> 994 at 170672</t>
  </si>
  <si>
    <t xml:space="preserve"> 994 at 170986</t>
  </si>
  <si>
    <t xml:space="preserve"> 994 at 171000</t>
  </si>
  <si>
    <t xml:space="preserve"> 994 at 171022</t>
  </si>
  <si>
    <t xml:space="preserve"> 994 at 171059</t>
  </si>
  <si>
    <t xml:space="preserve"> 994 at 171108</t>
  </si>
  <si>
    <t xml:space="preserve"> 994 at 171130</t>
  </si>
  <si>
    <t xml:space="preserve"> 994 at 171283</t>
  </si>
  <si>
    <t xml:space="preserve"> 994 at 171316</t>
  </si>
  <si>
    <t xml:space="preserve"> 994 at 171461</t>
  </si>
  <si>
    <t xml:space="preserve"> 994 at 171474</t>
  </si>
  <si>
    <t xml:space="preserve"> 994 at 171475</t>
  </si>
  <si>
    <t xml:space="preserve"> 994 at 171578</t>
  </si>
  <si>
    <t xml:space="preserve"> 994 at 171579</t>
  </si>
  <si>
    <t xml:space="preserve"> 994 at 171831</t>
  </si>
  <si>
    <t xml:space="preserve"> 994 at 171973</t>
  </si>
  <si>
    <t xml:space="preserve"> 994 at 172129</t>
  </si>
  <si>
    <t xml:space="preserve"> 994 at 172220</t>
  </si>
  <si>
    <t xml:space="preserve"> 994 at 172513</t>
  </si>
  <si>
    <t xml:space="preserve"> 994 at 172516</t>
  </si>
  <si>
    <t xml:space="preserve"> 994 at 172741</t>
  </si>
  <si>
    <t xml:space="preserve"> 994 at 172916</t>
  </si>
  <si>
    <t xml:space="preserve"> 994 at 173032</t>
  </si>
  <si>
    <t xml:space="preserve"> 994 at 173033</t>
  </si>
  <si>
    <t xml:space="preserve"> 994 at 173073</t>
  </si>
  <si>
    <t xml:space="preserve"> 994 at 173170</t>
  </si>
  <si>
    <t xml:space="preserve"> 994 at 173222</t>
  </si>
  <si>
    <t xml:space="preserve"> 994 at 173296</t>
  </si>
  <si>
    <t xml:space="preserve"> 994 at 173631</t>
  </si>
  <si>
    <t xml:space="preserve"> 994 at 173635</t>
  </si>
  <si>
    <t xml:space="preserve"> 994 at 173821</t>
  </si>
  <si>
    <t xml:space="preserve"> 994 at 173822</t>
  </si>
  <si>
    <t xml:space="preserve"> 994 at 174042</t>
  </si>
  <si>
    <t xml:space="preserve"> 994 at 174065</t>
  </si>
  <si>
    <t xml:space="preserve"> 994 at 174066</t>
  </si>
  <si>
    <t xml:space="preserve"> 994 at 174182</t>
  </si>
  <si>
    <t xml:space="preserve"> 994 at 174506</t>
  </si>
  <si>
    <t xml:space="preserve"> 994 at 174514</t>
  </si>
  <si>
    <t xml:space="preserve"> 994 at 174669</t>
  </si>
  <si>
    <t xml:space="preserve"> 994 at 174748</t>
  </si>
  <si>
    <t xml:space="preserve"> 994 at 174877</t>
  </si>
  <si>
    <t xml:space="preserve"> 994 at 175045</t>
  </si>
  <si>
    <t xml:space="preserve"> 994 at 175251</t>
  </si>
  <si>
    <t xml:space="preserve"> 994 at 175252</t>
  </si>
  <si>
    <t xml:space="preserve"> 994 at 175461</t>
  </si>
  <si>
    <t xml:space="preserve"> 994 at 175852</t>
  </si>
  <si>
    <t xml:space="preserve"> 994 at 176009</t>
  </si>
  <si>
    <t xml:space="preserve"> 994 at 176263</t>
  </si>
  <si>
    <t xml:space="preserve"> 994 at 176334</t>
  </si>
  <si>
    <t xml:space="preserve"> 994 at 176404</t>
  </si>
  <si>
    <t xml:space="preserve"> 994 at 176611</t>
  </si>
  <si>
    <t xml:space="preserve"> 994 at 176634</t>
  </si>
  <si>
    <t xml:space="preserve"> 994 at 176635</t>
  </si>
  <si>
    <t xml:space="preserve"> 994 at 176636</t>
  </si>
  <si>
    <t xml:space="preserve"> 994 at 176651</t>
  </si>
  <si>
    <t xml:space="preserve"> 994 at 176927</t>
  </si>
  <si>
    <t xml:space="preserve"> 994 at 177153</t>
  </si>
  <si>
    <t xml:space="preserve"> 994 at 177437</t>
  </si>
  <si>
    <t xml:space="preserve"> 994 at 177541</t>
  </si>
  <si>
    <t xml:space="preserve"> 994 at 177581</t>
  </si>
  <si>
    <t xml:space="preserve"> 994 at 177629</t>
  </si>
  <si>
    <t xml:space="preserve"> 994 at 177702</t>
  </si>
  <si>
    <t xml:space="preserve"> 994 at 177879</t>
  </si>
  <si>
    <t xml:space="preserve"> 994 at 178069</t>
  </si>
  <si>
    <t xml:space="preserve"> 994 at 178186</t>
  </si>
  <si>
    <t xml:space="preserve"> 994 at 178203</t>
  </si>
  <si>
    <t xml:space="preserve"> 994 at 178410</t>
  </si>
  <si>
    <t xml:space="preserve"> 994 at 178431</t>
  </si>
  <si>
    <t xml:space="preserve"> 994 at 178497</t>
  </si>
  <si>
    <t xml:space="preserve"> 994 at 178941</t>
  </si>
  <si>
    <t xml:space="preserve"> 994 at 178964</t>
  </si>
  <si>
    <t xml:space="preserve"> 994 at 178984</t>
  </si>
  <si>
    <t xml:space="preserve"> 994 at 179281</t>
  </si>
  <si>
    <t xml:space="preserve"> 994 at 179320</t>
  </si>
  <si>
    <t xml:space="preserve"> 994 at 179325</t>
  </si>
  <si>
    <t xml:space="preserve"> 994 at 179326</t>
  </si>
  <si>
    <t xml:space="preserve"> 994 at 179327</t>
  </si>
  <si>
    <t xml:space="preserve"> 994 at 179422</t>
  </si>
  <si>
    <t xml:space="preserve"> 994 at 179423</t>
  </si>
  <si>
    <t xml:space="preserve"> 994 at 179429</t>
  </si>
  <si>
    <t xml:space="preserve"> 994 at 179676</t>
  </si>
  <si>
    <t xml:space="preserve"> 994 at 179704</t>
  </si>
  <si>
    <t xml:space="preserve"> 994 at 179823</t>
  </si>
  <si>
    <t xml:space="preserve"> 994 at 179837</t>
  </si>
  <si>
    <t xml:space="preserve"> 994 at 179928</t>
  </si>
  <si>
    <t xml:space="preserve"> 994 at 179944</t>
  </si>
  <si>
    <t xml:space="preserve"> 994 at 179958</t>
  </si>
  <si>
    <t xml:space="preserve"> 994 at 179961</t>
  </si>
  <si>
    <t xml:space="preserve"> 994 at 179969</t>
  </si>
  <si>
    <t xml:space="preserve"> 6204 acquire ctr</t>
  </si>
  <si>
    <t>last min arm</t>
  </si>
  <si>
    <t>this min arm</t>
  </si>
  <si>
    <t>mean last 2 obstacle dist</t>
  </si>
  <si>
    <t>random</t>
  </si>
  <si>
    <t>observed</t>
  </si>
  <si>
    <t>dif</t>
  </si>
  <si>
    <t>pct decisions</t>
  </si>
  <si>
    <t>avoid</t>
  </si>
  <si>
    <t>1. in "hunt" it wasn't giving moving obstacles sufficient berth. So, passing obstacle color (cats, obstacles, walls) in hopes it can plan turns based on differences in range of movements.</t>
  </si>
  <si>
    <t>a. if works, should see slightly higher average distances. Limit to upside as it's learned to move instantly from any object anyway. So, learning will come when it gets trapped, which is a small subset in this model.</t>
  </si>
  <si>
    <t>b. still just looking at front 5 sensors for the turn decision.</t>
  </si>
  <si>
    <t>c. increased size of network to accommodate new information</t>
  </si>
  <si>
    <t>i. frames from 2 -&gt; 3</t>
  </si>
  <si>
    <t>ii. [25x, 10x] -&gt; [25x, 5x, x]</t>
  </si>
  <si>
    <t>Vs. Turn 7</t>
  </si>
  <si>
    <t>in light of requirements of hunt/pack models, speed needs to change</t>
  </si>
  <si>
    <t>1. objective function is now just survival i.e., maximizing obstacle distance</t>
  </si>
  <si>
    <t>assumption is turn models (30, 50, 70) will determine best turn based on type of object</t>
  </si>
  <si>
    <t xml:space="preserve"> </t>
  </si>
  <si>
    <t>aweful performance. Less than half turn 7 performance.</t>
  </si>
  <si>
    <t>1. went back to [25x, 10x]</t>
  </si>
  <si>
    <t>2. kept frame = 3</t>
  </si>
  <si>
    <t>v3</t>
  </si>
  <si>
    <t>if necessary: reduce frame to 2</t>
  </si>
  <si>
    <t>if necessary: boot color</t>
  </si>
  <si>
    <t>3. three frame, 3 layer (25x[10x?], 5x, x) model</t>
  </si>
  <si>
    <t>clearly need to overfitting what seems to be a straightforwrd, though non-linear function.</t>
  </si>
  <si>
    <t>avg dist</t>
  </si>
  <si>
    <t>Blew away prior model says two things:</t>
  </si>
  <si>
    <t>1. Color (really the ability to differentiate between moving and non-moving things, is important</t>
  </si>
  <si>
    <t>2. doubling the number of features does not mean a more complex model. The underlying function here is largely the same, adding features to better differentiate does, necessarily, mean a more complex function and, therefore, the need for more nodes.</t>
  </si>
  <si>
    <t>3. increase in frame will account for some, but still close to 100% improvement at 50.</t>
  </si>
  <si>
    <t>Average Survival (Frames)</t>
  </si>
  <si>
    <t>2. taking all seven sensor distances and colors (+ turn action and speed)</t>
  </si>
  <si>
    <t>3. same [25x, 5x, x] network</t>
  </si>
  <si>
    <t xml:space="preserve"> 7794 at 600695</t>
  </si>
  <si>
    <t>vs. T8</t>
  </si>
  <si>
    <t>vs. S4</t>
  </si>
  <si>
    <t>v1 frame comparison</t>
  </si>
  <si>
    <t>v2 frame comparison</t>
  </si>
  <si>
    <t>New objective function may be too simple to justify 3-level</t>
  </si>
  <si>
    <t>Old objective function and network.</t>
  </si>
  <si>
    <t>vs. v1</t>
  </si>
  <si>
    <t>v3 frame comparison</t>
  </si>
  <si>
    <t>1. two-level network: [20x, 5x]</t>
  </si>
  <si>
    <t>worse than all three turn-only results. Worse than prior speed result.</t>
  </si>
  <si>
    <t>so, not only no improvement on base turn model, actually performs worse under speed. Unlikely that's b/c it can't figure out to slow down in traffic.</t>
  </si>
  <si>
    <t>suspect the issue may be that, with simplified objective function, even with double the inputs, the model complexity has gone down… it's just setting 3 vars.</t>
  </si>
  <si>
    <t xml:space="preserve">so, trying a simpler network to see if it can get the basics. </t>
  </si>
  <si>
    <t>v4 frame comparison</t>
  </si>
  <si>
    <t>vs. best v1-3</t>
  </si>
  <si>
    <t>vs. best v1-2</t>
  </si>
  <si>
    <t>better than v1, ut maxes out at 1,000… fully 1000 left than turn8: 50.</t>
  </si>
  <si>
    <t>1. old objective and network</t>
  </si>
  <si>
    <t>V1</t>
  </si>
  <si>
    <t>V2</t>
  </si>
  <si>
    <t>2. 0 speed option</t>
  </si>
  <si>
    <t>v5</t>
  </si>
  <si>
    <t>v5 frame comparison</t>
  </si>
  <si>
    <t>matches T8 performance (2000 vs 2200) by:</t>
  </si>
  <si>
    <t>1. changing speed infrequently… like 1 / 100 steps</t>
  </si>
  <si>
    <t>2. averaging very close to 50… like +/- 0.5</t>
  </si>
  <si>
    <t>200k - 300k</t>
  </si>
  <si>
    <t>300k - 400k</t>
  </si>
  <si>
    <t xml:space="preserve">Uh… average speed went up to 65-ish. </t>
  </si>
  <si>
    <t>at 100k frames, shows slowing and stopping and reversing behavior</t>
  </si>
  <si>
    <t xml:space="preserve">by 200k frames it's just flying around. </t>
  </si>
  <si>
    <t xml:space="preserve"> 5691 at 650432</t>
  </si>
  <si>
    <t>Avg speed down to 31, but no stopping at 700k level. Just using more turn w/out much speed modulation.</t>
  </si>
  <si>
    <t xml:space="preserve">At 100k level, still see slow / stop behavior. </t>
  </si>
  <si>
    <t xml:space="preserve">Interesting to see that maximizing sensor distance not as highly correlated w/ survival. </t>
  </si>
  <si>
    <t>1. new objective. 2 layer [25x, 10x] network. Changed latter to match high performing turn model (0.2 dropout)</t>
  </si>
  <si>
    <t xml:space="preserve">Taking 1. best turn, 2. v3 (best turn w/ speeds), and v4 (best turn w/ stop) forward. </t>
  </si>
  <si>
    <r>
      <t xml:space="preserve">1. trained turn, speed to use </t>
    </r>
    <r>
      <rPr>
        <b/>
        <sz val="12"/>
        <color theme="1"/>
        <rFont val="Calibri"/>
        <family val="2"/>
        <scheme val="minor"/>
      </rPr>
      <t>obstacle color</t>
    </r>
  </si>
  <si>
    <t>2. using version of speed w/out stopping.</t>
  </si>
  <si>
    <t>3. using existing acquire e.g., 50 and 70 speeds, no obstacle distance or color detection and no 30 - so, if avg speed close to 30, need to retrain acquire and hunt w/ 30</t>
  </si>
  <si>
    <t xml:space="preserve">5. decides which of speed or acquire to use. </t>
  </si>
  <si>
    <r>
      <t xml:space="preserve">4. so, hunt receives 7 sensor obstacle distance and color reading + </t>
    </r>
    <r>
      <rPr>
        <sz val="12"/>
        <color theme="1"/>
        <rFont val="Calibri"/>
        <family val="2"/>
        <scheme val="minor"/>
      </rPr>
      <t>target distance and heading</t>
    </r>
  </si>
  <si>
    <t xml:space="preserve">staying alive objective on speed?, speed = 0? </t>
  </si>
  <si>
    <t>run w/ fewer obstacles?</t>
  </si>
  <si>
    <t>16 readings</t>
  </si>
  <si>
    <t>3 frames</t>
  </si>
  <si>
    <t xml:space="preserve">25 nodes / </t>
  </si>
  <si>
    <t xml:space="preserve">6. using 3:2 (1.55) avoid to acquire </t>
  </si>
  <si>
    <t>stopped at 100k. Not acquiring.</t>
  </si>
  <si>
    <t>1. reset 1:1 avoid to acquire</t>
  </si>
  <si>
    <t>frames / crash</t>
  </si>
  <si>
    <t>targets acquired</t>
  </si>
  <si>
    <t>crashes</t>
  </si>
  <si>
    <t>decision mix</t>
  </si>
  <si>
    <t>speed ratio</t>
  </si>
  <si>
    <t>1. reset: 1:1.25 avoid to acquire</t>
  </si>
  <si>
    <t xml:space="preserve"> 1722 at 200265</t>
  </si>
  <si>
    <t xml:space="preserve">as it gets control (i.e., random moved decrease), it's able to steadily increase the min sensor length. </t>
  </si>
  <si>
    <t xml:space="preserve">so, it's focused on increasing sensor length as a way of increasing points. It does that by choosing the </t>
  </si>
  <si>
    <t xml:space="preserve">speed model which 1. avoids negative penalty due to crashes while slowly increasing the score by </t>
  </si>
  <si>
    <t xml:space="preserve">lengthening min sensor length. Question is, once it gets done w/ that optimization, will it then </t>
  </si>
  <si>
    <t xml:space="preserve">look to increase points (i.e., via 1.25) by getting pixels. Theoretically, it will, but only when it has a </t>
  </si>
  <si>
    <t xml:space="preserve">straight shot i.e., when it's expected reward by closing and getting the pixel is better than the </t>
  </si>
  <si>
    <t xml:space="preserve">potential cost of the shorter sensor readings and risk of crashing. </t>
  </si>
  <si>
    <t>so, are you better off keeping current reward and hoping it comes in.</t>
  </si>
  <si>
    <t>or, rewarding acquisition and hoping it learns to do so more efficiently over time.</t>
  </si>
  <si>
    <t>pretty sure it's "a". So, next question is can you do it thru a single reward. Or, do you need to step up</t>
  </si>
  <si>
    <t xml:space="preserve">the reward throughout training? </t>
  </si>
  <si>
    <t>it's as agile as it's going to get. However, the random element forces it to perform worse and it's trying to get back to the level of the</t>
  </si>
  <si>
    <t xml:space="preserve">underlying capability. So, it keeps hitting speed b/c that's where the near term improvement lies. </t>
  </si>
  <si>
    <t>is there a version of this where the randomization aspect is decreased. Whould no randomization just make it fall into some minima?</t>
  </si>
  <si>
    <t>as long as there is randomization, it can improve by allocating more and more to speed b/c each allocation</t>
  </si>
  <si>
    <t xml:space="preserve">increases life (min distance rewards) and avoids crashes. So, not really reasonable to expect it will come </t>
  </si>
  <si>
    <t>back in before randomization is zero. Then question is will it come back in at that point, or will it just</t>
  </si>
  <si>
    <t xml:space="preserve">settle at that equilibrium. </t>
  </si>
  <si>
    <t>1. stopped v3</t>
  </si>
  <si>
    <t>2. reset 1:1.5 avoid to acquire</t>
  </si>
  <si>
    <t xml:space="preserve">3. set eps to 0.5, train frames to 400k, and learning to 4x as fast (tf/4), and to end at 0. </t>
  </si>
  <si>
    <t>1. stopped v4</t>
  </si>
  <si>
    <t>2. reset 1:10 avoid to acquire</t>
  </si>
  <si>
    <t>3. eps et al as above</t>
  </si>
  <si>
    <t xml:space="preserve">still draws down acquire. Something not working. </t>
  </si>
  <si>
    <t>v6</t>
  </si>
  <si>
    <t>1. set obstacle value to zero</t>
  </si>
  <si>
    <t>2. so, almost like acquire which has 100* efficiency. Here it's 50*efficiency</t>
  </si>
  <si>
    <t xml:space="preserve">it's terrified of crashing. It's avoiding the walls like the plague. Problem is, even during initialization, it gets 20-30 </t>
  </si>
  <si>
    <t>crash records w/ -500 value. Because the avoid algorithm is so good, the crashes are almost always occurring when</t>
  </si>
  <si>
    <t xml:space="preserve">it calls on acquire. So, it has all these negative records associated with acquire. It learns to not call on acquilre. </t>
  </si>
  <si>
    <t>in the acquire mode, it has no choice. Here, it calls on avoid… even when acquire has positive rewards associated.</t>
  </si>
  <si>
    <t xml:space="preserve">Seems the negative associated w/ crashes is still dominating the positive associated with acquire. What you want it </t>
  </si>
  <si>
    <t xml:space="preserve">to do is wait for the right set of circumstances, then take the plunge. Problem is, avoid is always looking to avoid the </t>
  </si>
  <si>
    <t>walls. So, you've reduced your operating space considerably. Then you have to wait wait wait for a shot that doesn't come.</t>
  </si>
  <si>
    <t>what does come is a crash and yet another negative record… which s/b associated w/ avoid???</t>
  </si>
  <si>
    <t>so, you probably have to go back to something like EPS1, 700, and 100*efficiency so that there's an equilibrium of records.</t>
  </si>
  <si>
    <t xml:space="preserve">at the end of the day, that's the key. The points scored moving towards need to balance the penalties from moving forward and crashing. </t>
  </si>
  <si>
    <t>so, if it crashes every 1,000 moves. In 10k moves it will have -5,000 worth of crash records. Swirling get's speed equal numbers of positive and negative</t>
  </si>
  <si>
    <t>if you just went positive. SO, THINK ABOUT WHAT IT SEES. IT HAS TWO LEVERS. IT PULLS ONE LEVER AND GET'S NET 0 ON THE SWIRLING, MANY FEWER -500'S</t>
  </si>
  <si>
    <t>AND SLIGHTLY FEWER +1000'S. SO, IT KEEPS HITTING SPEED.</t>
  </si>
  <si>
    <t xml:space="preserve">problem is it can't force the underlying speed to go near the sides. It just won't deliver that turn option. Futher, b/c it can't stop, it's only option is to </t>
  </si>
  <si>
    <t xml:space="preserve">circle, circle, circle until the stars align (meaning both that it's close and there's nothing in the way) so  it can take a clean shot using acquire. </t>
  </si>
  <si>
    <t xml:space="preserve">play 50. confirm hypothesis. Try 100*efficiency. Accumulate positive and negative point records both total points and num rcds so you can get at prob. </t>
  </si>
  <si>
    <t>may need to oversample acquisition records.</t>
  </si>
  <si>
    <t xml:space="preserve">either that or the copula making speed points harder as they accumulate. </t>
  </si>
  <si>
    <t>also, make it easier to acquire at first.</t>
  </si>
  <si>
    <t>1. fewer obstacles</t>
  </si>
  <si>
    <t>if swirlilng around, you come out even, but you have 100 -500's for ever y 5 + 1000's, you're going to always select avoid.</t>
  </si>
  <si>
    <t>2. may want to do based on pct acquired or some other learning-based threshold</t>
  </si>
  <si>
    <t>3. dial down pixel diameter gradually.</t>
  </si>
  <si>
    <t>question is, what mode is it in when it crashes. Who's taking the negative hit. How does that equate to the positive reward.</t>
  </si>
  <si>
    <t>3. dial up pixels</t>
  </si>
  <si>
    <t>4. decrease randomness which drives crashes</t>
  </si>
  <si>
    <t xml:space="preserve">May want to look at efficiency and give lower reward for wrong choice based on relative efficiencies. </t>
  </si>
  <si>
    <t>Theoretically, if you've modeled efficiency correctly, you shouldn't have to do this b/c efficiency rewards will be discovered over time.</t>
  </si>
  <si>
    <t>Problem is it's getting same positive scores when selecting hunt = 0 (avoid model) and hunt = 1.</t>
  </si>
  <si>
    <t xml:space="preserve">so, broke out scores so that you get the score for the algo (avoid, acquire) you call. </t>
  </si>
  <si>
    <t>new challenge, if you de-mean, you set higher and higher bar in graduated training. That is, you're acquring w/ no obstackles…</t>
  </si>
  <si>
    <t>each move is forward and eventually, you're mean move is a +3. so, any move not directly at target gets a negative score.</t>
  </si>
  <si>
    <t>meanwhile, when you call avoid, you're getting better score.</t>
  </si>
  <si>
    <t>problem if you take out de-meaning on scoring, then avoid instantly looks really good b/c of difference is the scoring also.</t>
  </si>
  <si>
    <t xml:space="preserve">so, question is, if you de-mean, will the two find stasis given the environment where means settle in and then incremental </t>
  </si>
  <si>
    <t xml:space="preserve">moves can be evaluated? </t>
  </si>
  <si>
    <t xml:space="preserve">first cause was coding error. Apparently sensors capturing some other color off screen returning None. </t>
  </si>
  <si>
    <t>can it learn to go around?</t>
  </si>
  <si>
    <t xml:space="preserve">really seeing limits of stacking. It's trying to wrestle to wildly variable processes to score better, but can't do even the most basic turn itself. </t>
  </si>
  <si>
    <t>knowing heading, would it turn the right way if it had that opion.</t>
  </si>
  <si>
    <t>still runs straight into objects. Has learned to use a retreat patter to reposition, but doesn’t always use it. In fact, uses it almost sporadically.</t>
  </si>
  <si>
    <t xml:space="preserve">It does use it after crashing repeatedly. Actually got worse with training suggesting a tension between the cost of crashes and expected bounty. </t>
  </si>
  <si>
    <t>seems 40/60 avoid / acquire is best (150k/200k) vs. 50/50 (300k). Given started training w/ 0.2 epsilon, 500 observe, stepped in obstacles, and 1/(train_steps/2) learning,</t>
  </si>
  <si>
    <t>earlier cycles were acquire heavy. Not clear why this would perform better given problem is avoiding. Must be coming down to the "when" i.e., when do you call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</si>
</sst>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0.000000"/>
    <numFmt numFmtId="165" formatCode="0.00000"/>
    <numFmt numFmtId="166" formatCode="0.000"/>
    <numFmt numFmtId="167" formatCode="0.0"/>
    <numFmt numFmtId="168" formatCode="0.000000000"/>
    <numFmt numFmtId="169" formatCode="_-* #,##0_-;\-* #,##0_-;_-* &quot;-&quot;??_-;_-@_-"/>
    <numFmt numFmtId="170" formatCode="_-* #,##0.00000_-;\-* #,##0.00000_-;_-* &quot;-&quot;??_-;_-@_-"/>
    <numFmt numFmtId="171" formatCode="_-* #,##0.0_-;\-* #,##0.0_-;_-* &quot;-&quot;??_-;_-@_-"/>
    <numFmt numFmtId="172" formatCode="#,##0_ ;\-#,##0\ "/>
    <numFmt numFmtId="173" formatCode="_-* #,##0.000_-;\-* #,##0.000_-;_-* &quot;-&quot;??_-;_-@_-"/>
  </numFmts>
  <fonts count="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b/>
      <i/>
      <sz val="12"/>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3" tint="0.59999389629810485"/>
        <bgColor indexed="64"/>
      </patternFill>
    </fill>
    <fill>
      <patternFill patternType="solid">
        <fgColor theme="0" tint="-0.14999847407452621"/>
        <bgColor indexed="64"/>
      </patternFill>
    </fill>
  </fills>
  <borders count="1">
    <border>
      <left/>
      <right/>
      <top/>
      <bottom/>
      <diagonal/>
    </border>
  </borders>
  <cellStyleXfs count="1069">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0" fontId="0" fillId="2" borderId="0" xfId="0" applyFill="1"/>
    <xf numFmtId="167" fontId="0" fillId="2" borderId="0" xfId="0" applyNumberFormat="1" applyFill="1"/>
    <xf numFmtId="1" fontId="0" fillId="2" borderId="0" xfId="0" applyNumberFormat="1" applyFill="1"/>
    <xf numFmtId="169" fontId="0" fillId="2" borderId="0" xfId="1" applyNumberFormat="1" applyFont="1" applyFill="1"/>
    <xf numFmtId="169" fontId="0" fillId="2" borderId="0" xfId="0" applyNumberFormat="1" applyFill="1"/>
    <xf numFmtId="169" fontId="0" fillId="3" borderId="0" xfId="1" applyNumberFormat="1" applyFont="1" applyFill="1"/>
    <xf numFmtId="167" fontId="0" fillId="0" borderId="0" xfId="0" applyNumberFormat="1"/>
    <xf numFmtId="1" fontId="0" fillId="0" borderId="0" xfId="0" applyNumberFormat="1"/>
    <xf numFmtId="1" fontId="4" fillId="0" borderId="0" xfId="0" applyNumberFormat="1" applyFont="1"/>
    <xf numFmtId="4" fontId="0" fillId="0" borderId="0" xfId="0" applyNumberFormat="1"/>
    <xf numFmtId="2" fontId="4" fillId="0" borderId="0" xfId="0" applyNumberFormat="1" applyFont="1"/>
    <xf numFmtId="166" fontId="4" fillId="0" borderId="0" xfId="0" applyNumberFormat="1" applyFont="1"/>
    <xf numFmtId="165" fontId="4" fillId="0" borderId="0" xfId="0" applyNumberFormat="1" applyFont="1"/>
    <xf numFmtId="164" fontId="4" fillId="0" borderId="0" xfId="0" applyNumberFormat="1" applyFont="1"/>
    <xf numFmtId="168" fontId="4" fillId="0" borderId="0" xfId="0" applyNumberFormat="1" applyFont="1"/>
    <xf numFmtId="168" fontId="0" fillId="0" borderId="0" xfId="0" applyNumberFormat="1"/>
    <xf numFmtId="2" fontId="0" fillId="0" borderId="0" xfId="0" applyNumberFormat="1"/>
    <xf numFmtId="169" fontId="0" fillId="4" borderId="0" xfId="0" applyNumberFormat="1" applyFill="1"/>
    <xf numFmtId="9" fontId="0" fillId="2" borderId="0" xfId="2" applyFont="1" applyFill="1"/>
    <xf numFmtId="169" fontId="0" fillId="0" borderId="0" xfId="1" applyNumberFormat="1" applyFont="1"/>
    <xf numFmtId="170" fontId="0" fillId="0" borderId="0" xfId="1" applyNumberFormat="1" applyFont="1"/>
    <xf numFmtId="170" fontId="0" fillId="0" borderId="0" xfId="0" applyNumberFormat="1"/>
    <xf numFmtId="9" fontId="0" fillId="0" borderId="0" xfId="2" applyFont="1"/>
    <xf numFmtId="169" fontId="0" fillId="0" borderId="0" xfId="0" applyNumberFormat="1"/>
    <xf numFmtId="43" fontId="0" fillId="0" borderId="0" xfId="0" applyNumberFormat="1"/>
    <xf numFmtId="166" fontId="0" fillId="0" borderId="0" xfId="0" applyNumberFormat="1"/>
    <xf numFmtId="0" fontId="0" fillId="3" borderId="0" xfId="0" applyFill="1"/>
    <xf numFmtId="1" fontId="0" fillId="3" borderId="0" xfId="0" applyNumberFormat="1" applyFill="1"/>
    <xf numFmtId="0" fontId="0" fillId="0" borderId="0" xfId="0" applyAlignment="1">
      <alignment horizontal="center"/>
    </xf>
    <xf numFmtId="0" fontId="0" fillId="4" borderId="0" xfId="0" applyFill="1"/>
    <xf numFmtId="0" fontId="0" fillId="0" borderId="0" xfId="0" applyAlignment="1"/>
    <xf numFmtId="169" fontId="0" fillId="4" borderId="0" xfId="1" applyNumberFormat="1" applyFont="1" applyFill="1"/>
    <xf numFmtId="20" fontId="0" fillId="2" borderId="0" xfId="0" applyNumberFormat="1" applyFill="1"/>
    <xf numFmtId="22" fontId="0" fillId="2" borderId="0" xfId="0" applyNumberFormat="1" applyFill="1"/>
    <xf numFmtId="169" fontId="0" fillId="3" borderId="0" xfId="0" applyNumberFormat="1" applyFill="1"/>
    <xf numFmtId="171" fontId="0" fillId="3" borderId="0" xfId="0" applyNumberFormat="1" applyFill="1"/>
    <xf numFmtId="172" fontId="0" fillId="2" borderId="0" xfId="1" applyNumberFormat="1" applyFont="1" applyFill="1"/>
    <xf numFmtId="3" fontId="0" fillId="3" borderId="0" xfId="1" applyNumberFormat="1" applyFont="1" applyFill="1"/>
    <xf numFmtId="3" fontId="0" fillId="3" borderId="0" xfId="0" applyNumberFormat="1" applyFill="1"/>
    <xf numFmtId="171" fontId="0" fillId="4" borderId="0" xfId="0" applyNumberFormat="1" applyFill="1"/>
    <xf numFmtId="3" fontId="0" fillId="4" borderId="0" xfId="0" applyNumberFormat="1" applyFill="1"/>
    <xf numFmtId="9" fontId="0" fillId="4" borderId="0" xfId="2" applyFont="1" applyFill="1"/>
    <xf numFmtId="167" fontId="0" fillId="5" borderId="0" xfId="0" applyNumberFormat="1" applyFill="1"/>
    <xf numFmtId="0" fontId="4" fillId="0" borderId="0" xfId="0" applyFont="1"/>
    <xf numFmtId="0" fontId="0" fillId="0" borderId="0" xfId="0" applyAlignment="1">
      <alignment horizontal="center"/>
    </xf>
    <xf numFmtId="3" fontId="0" fillId="0" borderId="0" xfId="0" applyNumberFormat="1"/>
    <xf numFmtId="9" fontId="0" fillId="0" borderId="0" xfId="0" applyNumberFormat="1"/>
    <xf numFmtId="0" fontId="6" fillId="0" borderId="0" xfId="0" applyFont="1"/>
    <xf numFmtId="173" fontId="0" fillId="3" borderId="0" xfId="1" applyNumberFormat="1" applyFont="1" applyFill="1"/>
    <xf numFmtId="0" fontId="0" fillId="0" borderId="0" xfId="0" applyFont="1"/>
    <xf numFmtId="171" fontId="0" fillId="2" borderId="0" xfId="1" applyNumberFormat="1" applyFont="1" applyFill="1"/>
  </cellXfs>
  <cellStyles count="1069">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Distance</a:t>
            </a:r>
          </a:p>
        </c:rich>
      </c:tx>
      <c:layout/>
      <c:overlay val="0"/>
    </c:title>
    <c:autoTitleDeleted val="0"/>
    <c:plotArea>
      <c:layout/>
      <c:lineChart>
        <c:grouping val="standard"/>
        <c:varyColors val="0"/>
        <c:ser>
          <c:idx val="0"/>
          <c:order val="0"/>
          <c:tx>
            <c:strRef>
              <c:f>'turn 7'!$C$14</c:f>
              <c:strCache>
                <c:ptCount val="1"/>
                <c:pt idx="0">
                  <c:v>speed 70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7'!$C$15:$C$26</c:f>
              <c:numCache>
                <c:formatCode>General</c:formatCode>
                <c:ptCount val="12"/>
                <c:pt idx="0">
                  <c:v>53.0</c:v>
                </c:pt>
                <c:pt idx="1">
                  <c:v>101.0</c:v>
                </c:pt>
                <c:pt idx="2">
                  <c:v>125.0</c:v>
                </c:pt>
                <c:pt idx="3">
                  <c:v>248.0</c:v>
                </c:pt>
                <c:pt idx="4">
                  <c:v>289.0</c:v>
                </c:pt>
                <c:pt idx="5">
                  <c:v>348.0</c:v>
                </c:pt>
                <c:pt idx="6">
                  <c:v>459.0</c:v>
                </c:pt>
                <c:pt idx="7">
                  <c:v>395.0</c:v>
                </c:pt>
                <c:pt idx="8">
                  <c:v>376.0</c:v>
                </c:pt>
                <c:pt idx="9">
                  <c:v>362.0</c:v>
                </c:pt>
                <c:pt idx="10">
                  <c:v>405.0</c:v>
                </c:pt>
                <c:pt idx="11" formatCode="0">
                  <c:v>338.0</c:v>
                </c:pt>
              </c:numCache>
            </c:numRef>
          </c:val>
          <c:smooth val="0"/>
        </c:ser>
        <c:ser>
          <c:idx val="1"/>
          <c:order val="1"/>
          <c:tx>
            <c:strRef>
              <c:f>'turn 7'!$D$14</c:f>
              <c:strCache>
                <c:ptCount val="1"/>
                <c:pt idx="0">
                  <c:v>speed 50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7'!$D$15:$D$26</c:f>
              <c:numCache>
                <c:formatCode>_-* #,##0_-;\-* #,##0_-;_-* "-"??_-;_-@_-</c:formatCode>
                <c:ptCount val="12"/>
                <c:pt idx="0">
                  <c:v>83.0</c:v>
                </c:pt>
                <c:pt idx="1">
                  <c:v>166.0</c:v>
                </c:pt>
                <c:pt idx="2">
                  <c:v>410.0</c:v>
                </c:pt>
                <c:pt idx="3">
                  <c:v>423.0</c:v>
                </c:pt>
                <c:pt idx="4">
                  <c:v>651.0</c:v>
                </c:pt>
                <c:pt idx="5">
                  <c:v>752.0</c:v>
                </c:pt>
                <c:pt idx="6">
                  <c:v>413.0</c:v>
                </c:pt>
                <c:pt idx="7">
                  <c:v>600.0</c:v>
                </c:pt>
                <c:pt idx="8">
                  <c:v>787.0</c:v>
                </c:pt>
                <c:pt idx="9">
                  <c:v>676.0</c:v>
                </c:pt>
                <c:pt idx="10">
                  <c:v>598.0</c:v>
                </c:pt>
                <c:pt idx="11">
                  <c:v>678.0</c:v>
                </c:pt>
              </c:numCache>
            </c:numRef>
          </c:val>
          <c:smooth val="0"/>
        </c:ser>
        <c:ser>
          <c:idx val="2"/>
          <c:order val="2"/>
          <c:tx>
            <c:strRef>
              <c:f>'turn 7'!$E$14</c:f>
              <c:strCache>
                <c:ptCount val="1"/>
                <c:pt idx="0">
                  <c:v>speed 30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7'!$E$15:$E$26</c:f>
              <c:numCache>
                <c:formatCode>_-* #,##0_-;\-* #,##0_-;_-* "-"??_-;_-@_-</c:formatCode>
                <c:ptCount val="12"/>
                <c:pt idx="0">
                  <c:v>138.0</c:v>
                </c:pt>
                <c:pt idx="1">
                  <c:v>341.0</c:v>
                </c:pt>
                <c:pt idx="2">
                  <c:v>385.0</c:v>
                </c:pt>
                <c:pt idx="3">
                  <c:v>511.0</c:v>
                </c:pt>
                <c:pt idx="4">
                  <c:v>516.0</c:v>
                </c:pt>
                <c:pt idx="5">
                  <c:v>398.0</c:v>
                </c:pt>
                <c:pt idx="6">
                  <c:v>409.0</c:v>
                </c:pt>
                <c:pt idx="7">
                  <c:v>339.0</c:v>
                </c:pt>
                <c:pt idx="8">
                  <c:v>404.0</c:v>
                </c:pt>
                <c:pt idx="9">
                  <c:v>528.0</c:v>
                </c:pt>
                <c:pt idx="10">
                  <c:v>373.0</c:v>
                </c:pt>
                <c:pt idx="11">
                  <c:v>307.0</c:v>
                </c:pt>
              </c:numCache>
            </c:numRef>
          </c:val>
          <c:smooth val="0"/>
        </c:ser>
        <c:dLbls>
          <c:showLegendKey val="0"/>
          <c:showVal val="0"/>
          <c:showCatName val="0"/>
          <c:showSerName val="0"/>
          <c:showPercent val="0"/>
          <c:showBubbleSize val="0"/>
        </c:dLbls>
        <c:marker val="1"/>
        <c:smooth val="0"/>
        <c:axId val="2055689496"/>
        <c:axId val="2055692472"/>
      </c:lineChart>
      <c:catAx>
        <c:axId val="2055689496"/>
        <c:scaling>
          <c:orientation val="minMax"/>
        </c:scaling>
        <c:delete val="0"/>
        <c:axPos val="b"/>
        <c:majorTickMark val="out"/>
        <c:minorTickMark val="none"/>
        <c:tickLblPos val="nextTo"/>
        <c:crossAx val="2055692472"/>
        <c:crosses val="autoZero"/>
        <c:auto val="1"/>
        <c:lblAlgn val="ctr"/>
        <c:lblOffset val="100"/>
        <c:noMultiLvlLbl val="0"/>
      </c:catAx>
      <c:valAx>
        <c:axId val="2055692472"/>
        <c:scaling>
          <c:orientation val="minMax"/>
        </c:scaling>
        <c:delete val="0"/>
        <c:axPos val="l"/>
        <c:majorGridlines/>
        <c:numFmt formatCode="General" sourceLinked="1"/>
        <c:majorTickMark val="out"/>
        <c:minorTickMark val="none"/>
        <c:tickLblPos val="nextTo"/>
        <c:crossAx val="2055689496"/>
        <c:crosses val="autoZero"/>
        <c:crossBetween val="between"/>
      </c:valAx>
    </c:plotArea>
    <c:legend>
      <c:legendPos val="r"/>
      <c:layout/>
      <c:overlay val="0"/>
    </c:legend>
    <c:plotVisOnly val="1"/>
    <c:dispBlanksAs val="gap"/>
    <c:showDLblsOverMax val="0"/>
  </c:chart>
  <c:printSettings>
    <c:headerFooter/>
    <c:pageMargins b="1.0" l="0.75" r="0.75" t="1.0" header="0.5" footer="0.5"/>
    <c:pageSetup orientation="portrait" horizontalDpi="-4" verticalDpi="-4"/>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085174088"/>
        <c:axId val="2085177032"/>
        <c:axId val="2085180072"/>
      </c:surface3DChart>
      <c:catAx>
        <c:axId val="2085174088"/>
        <c:scaling>
          <c:orientation val="minMax"/>
        </c:scaling>
        <c:delete val="0"/>
        <c:axPos val="b"/>
        <c:majorTickMark val="out"/>
        <c:minorTickMark val="none"/>
        <c:tickLblPos val="nextTo"/>
        <c:crossAx val="2085177032"/>
        <c:crosses val="autoZero"/>
        <c:auto val="1"/>
        <c:lblAlgn val="ctr"/>
        <c:lblOffset val="100"/>
        <c:noMultiLvlLbl val="0"/>
      </c:catAx>
      <c:valAx>
        <c:axId val="2085177032"/>
        <c:scaling>
          <c:orientation val="minMax"/>
        </c:scaling>
        <c:delete val="0"/>
        <c:axPos val="l"/>
        <c:majorGridlines/>
        <c:numFmt formatCode="0" sourceLinked="1"/>
        <c:majorTickMark val="out"/>
        <c:minorTickMark val="none"/>
        <c:tickLblPos val="nextTo"/>
        <c:crossAx val="2085174088"/>
        <c:crosses val="autoZero"/>
        <c:crossBetween val="midCat"/>
      </c:valAx>
      <c:serAx>
        <c:axId val="2085180072"/>
        <c:scaling>
          <c:orientation val="minMax"/>
        </c:scaling>
        <c:delete val="0"/>
        <c:axPos val="b"/>
        <c:majorTickMark val="out"/>
        <c:minorTickMark val="none"/>
        <c:tickLblPos val="nextTo"/>
        <c:crossAx val="208517703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083425368"/>
        <c:axId val="2083428216"/>
        <c:axId val="2083431256"/>
      </c:surface3DChart>
      <c:catAx>
        <c:axId val="2083425368"/>
        <c:scaling>
          <c:orientation val="minMax"/>
        </c:scaling>
        <c:delete val="0"/>
        <c:axPos val="b"/>
        <c:majorTickMark val="out"/>
        <c:minorTickMark val="none"/>
        <c:tickLblPos val="nextTo"/>
        <c:crossAx val="2083428216"/>
        <c:crosses val="autoZero"/>
        <c:auto val="1"/>
        <c:lblAlgn val="ctr"/>
        <c:lblOffset val="100"/>
        <c:noMultiLvlLbl val="0"/>
      </c:catAx>
      <c:valAx>
        <c:axId val="2083428216"/>
        <c:scaling>
          <c:orientation val="minMax"/>
        </c:scaling>
        <c:delete val="0"/>
        <c:axPos val="l"/>
        <c:majorGridlines/>
        <c:numFmt formatCode="0" sourceLinked="1"/>
        <c:majorTickMark val="out"/>
        <c:minorTickMark val="none"/>
        <c:tickLblPos val="nextTo"/>
        <c:crossAx val="2083425368"/>
        <c:crosses val="autoZero"/>
        <c:crossBetween val="midCat"/>
      </c:valAx>
      <c:serAx>
        <c:axId val="2083431256"/>
        <c:scaling>
          <c:orientation val="minMax"/>
        </c:scaling>
        <c:delete val="0"/>
        <c:axPos val="b"/>
        <c:majorTickMark val="out"/>
        <c:minorTickMark val="none"/>
        <c:tickLblPos val="nextTo"/>
        <c:crossAx val="208342821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func'!$G$88:$G$107</c:f>
              <c:numCache>
                <c:formatCode>0.000000000</c:formatCode>
                <c:ptCount val="20"/>
                <c:pt idx="0">
                  <c:v>0.157894736842105</c:v>
                </c:pt>
                <c:pt idx="1">
                  <c:v>0.126403265782184</c:v>
                </c:pt>
                <c:pt idx="2">
                  <c:v>0.0984108470622539</c:v>
                </c:pt>
                <c:pt idx="3">
                  <c:v>0.0739174806823152</c:v>
                </c:pt>
                <c:pt idx="4">
                  <c:v>0.0529231666423677</c:v>
                </c:pt>
                <c:pt idx="5">
                  <c:v>0.0354279049424114</c:v>
                </c:pt>
                <c:pt idx="6">
                  <c:v>0.0214316955824464</c:v>
                </c:pt>
                <c:pt idx="7">
                  <c:v>0.0109345385624727</c:v>
                </c:pt>
                <c:pt idx="8">
                  <c:v>0.00393643388249016</c:v>
                </c:pt>
                <c:pt idx="9">
                  <c:v>0.000437381542498906</c:v>
                </c:pt>
                <c:pt idx="10">
                  <c:v>0.000437381542498906</c:v>
                </c:pt>
                <c:pt idx="11">
                  <c:v>0.00393643388249016</c:v>
                </c:pt>
                <c:pt idx="12">
                  <c:v>0.0109345385624727</c:v>
                </c:pt>
                <c:pt idx="13">
                  <c:v>0.0214316955824464</c:v>
                </c:pt>
                <c:pt idx="14">
                  <c:v>0.0354279049424114</c:v>
                </c:pt>
                <c:pt idx="15">
                  <c:v>0.0529231666423677</c:v>
                </c:pt>
                <c:pt idx="16">
                  <c:v>0.0739174806823152</c:v>
                </c:pt>
                <c:pt idx="17">
                  <c:v>0.0984108470622539</c:v>
                </c:pt>
                <c:pt idx="18">
                  <c:v>0.126403265782184</c:v>
                </c:pt>
                <c:pt idx="19">
                  <c:v>0.157894736842105</c:v>
                </c:pt>
              </c:numCache>
            </c:numRef>
          </c:val>
          <c:smooth val="0"/>
        </c:ser>
        <c:dLbls>
          <c:showLegendKey val="0"/>
          <c:showVal val="0"/>
          <c:showCatName val="0"/>
          <c:showSerName val="0"/>
          <c:showPercent val="0"/>
          <c:showBubbleSize val="0"/>
        </c:dLbls>
        <c:marker val="1"/>
        <c:smooth val="0"/>
        <c:axId val="2083445608"/>
        <c:axId val="2083448616"/>
      </c:lineChart>
      <c:catAx>
        <c:axId val="2083445608"/>
        <c:scaling>
          <c:orientation val="minMax"/>
        </c:scaling>
        <c:delete val="0"/>
        <c:axPos val="b"/>
        <c:majorTickMark val="out"/>
        <c:minorTickMark val="none"/>
        <c:tickLblPos val="nextTo"/>
        <c:crossAx val="2083448616"/>
        <c:crosses val="autoZero"/>
        <c:auto val="1"/>
        <c:lblAlgn val="ctr"/>
        <c:lblOffset val="100"/>
        <c:noMultiLvlLbl val="0"/>
      </c:catAx>
      <c:valAx>
        <c:axId val="2083448616"/>
        <c:scaling>
          <c:orientation val="minMax"/>
        </c:scaling>
        <c:delete val="0"/>
        <c:axPos val="l"/>
        <c:majorGridlines/>
        <c:numFmt formatCode="0.000000000" sourceLinked="1"/>
        <c:majorTickMark val="out"/>
        <c:minorTickMark val="none"/>
        <c:tickLblPos val="nextTo"/>
        <c:crossAx val="208344560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func'!$G$87:$Z$87</c:f>
              <c:numCache>
                <c:formatCode>0.000</c:formatCode>
                <c:ptCount val="20"/>
                <c:pt idx="0">
                  <c:v>0.02109375</c:v>
                </c:pt>
                <c:pt idx="1">
                  <c:v>0.0168866862880886</c:v>
                </c:pt>
                <c:pt idx="2">
                  <c:v>0.013147074099723</c:v>
                </c:pt>
                <c:pt idx="3">
                  <c:v>0.00987491343490304</c:v>
                </c:pt>
                <c:pt idx="4">
                  <c:v>0.0070702042936288</c:v>
                </c:pt>
                <c:pt idx="5">
                  <c:v>0.00473294667590028</c:v>
                </c:pt>
                <c:pt idx="6">
                  <c:v>0.00286314058171745</c:v>
                </c:pt>
                <c:pt idx="7">
                  <c:v>0.00146078601108033</c:v>
                </c:pt>
                <c:pt idx="8">
                  <c:v>0.000525882963988921</c:v>
                </c:pt>
                <c:pt idx="9">
                  <c:v>0.0</c:v>
                </c:pt>
                <c:pt idx="10">
                  <c:v>0.0</c:v>
                </c:pt>
                <c:pt idx="11">
                  <c:v>0.000525882963988916</c:v>
                </c:pt>
                <c:pt idx="12">
                  <c:v>0.00146078601108033</c:v>
                </c:pt>
                <c:pt idx="13">
                  <c:v>0.00286314058171744</c:v>
                </c:pt>
                <c:pt idx="14">
                  <c:v>0.00473294667590026</c:v>
                </c:pt>
                <c:pt idx="15">
                  <c:v>0.00707020429362879</c:v>
                </c:pt>
                <c:pt idx="16">
                  <c:v>0.00987491343490303</c:v>
                </c:pt>
                <c:pt idx="17">
                  <c:v>0.013147074099723</c:v>
                </c:pt>
                <c:pt idx="18">
                  <c:v>0.0168866862880886</c:v>
                </c:pt>
                <c:pt idx="19">
                  <c:v>0.02109375</c:v>
                </c:pt>
              </c:numCache>
            </c:numRef>
          </c:val>
          <c:smooth val="0"/>
        </c:ser>
        <c:dLbls>
          <c:showLegendKey val="0"/>
          <c:showVal val="0"/>
          <c:showCatName val="0"/>
          <c:showSerName val="0"/>
          <c:showPercent val="0"/>
          <c:showBubbleSize val="0"/>
        </c:dLbls>
        <c:marker val="1"/>
        <c:smooth val="0"/>
        <c:axId val="2083472120"/>
        <c:axId val="2083475128"/>
      </c:lineChart>
      <c:catAx>
        <c:axId val="2083472120"/>
        <c:scaling>
          <c:orientation val="minMax"/>
        </c:scaling>
        <c:delete val="0"/>
        <c:axPos val="b"/>
        <c:majorTickMark val="out"/>
        <c:minorTickMark val="none"/>
        <c:tickLblPos val="nextTo"/>
        <c:crossAx val="2083475128"/>
        <c:crosses val="autoZero"/>
        <c:auto val="1"/>
        <c:lblAlgn val="ctr"/>
        <c:lblOffset val="100"/>
        <c:noMultiLvlLbl val="0"/>
      </c:catAx>
      <c:valAx>
        <c:axId val="2083475128"/>
        <c:scaling>
          <c:orientation val="minMax"/>
        </c:scaling>
        <c:delete val="0"/>
        <c:axPos val="l"/>
        <c:majorGridlines/>
        <c:numFmt formatCode="0.000" sourceLinked="1"/>
        <c:majorTickMark val="out"/>
        <c:minorTickMark val="none"/>
        <c:tickLblPos val="nextTo"/>
        <c:crossAx val="208347212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082546168"/>
        <c:axId val="2082543304"/>
        <c:axId val="2082540232"/>
      </c:surfaceChart>
      <c:catAx>
        <c:axId val="2082546168"/>
        <c:scaling>
          <c:orientation val="minMax"/>
        </c:scaling>
        <c:delete val="0"/>
        <c:axPos val="b"/>
        <c:majorTickMark val="out"/>
        <c:minorTickMark val="none"/>
        <c:tickLblPos val="nextTo"/>
        <c:crossAx val="2082543304"/>
        <c:crosses val="autoZero"/>
        <c:auto val="1"/>
        <c:lblAlgn val="ctr"/>
        <c:lblOffset val="100"/>
        <c:noMultiLvlLbl val="0"/>
      </c:catAx>
      <c:valAx>
        <c:axId val="2082543304"/>
        <c:scaling>
          <c:orientation val="minMax"/>
        </c:scaling>
        <c:delete val="0"/>
        <c:axPos val="l"/>
        <c:majorGridlines/>
        <c:numFmt formatCode="0.000000" sourceLinked="1"/>
        <c:majorTickMark val="out"/>
        <c:minorTickMark val="none"/>
        <c:tickLblPos val="none"/>
        <c:crossAx val="2082546168"/>
        <c:crosses val="autoZero"/>
        <c:crossBetween val="midCat"/>
      </c:valAx>
      <c:serAx>
        <c:axId val="2082540232"/>
        <c:scaling>
          <c:orientation val="minMax"/>
        </c:scaling>
        <c:delete val="0"/>
        <c:axPos val="b"/>
        <c:majorTickMark val="out"/>
        <c:minorTickMark val="none"/>
        <c:tickLblPos val="nextTo"/>
        <c:crossAx val="208254330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085762072"/>
        <c:axId val="2085764920"/>
        <c:axId val="2085767960"/>
      </c:surface3DChart>
      <c:catAx>
        <c:axId val="2085762072"/>
        <c:scaling>
          <c:orientation val="minMax"/>
        </c:scaling>
        <c:delete val="0"/>
        <c:axPos val="b"/>
        <c:majorTickMark val="out"/>
        <c:minorTickMark val="none"/>
        <c:tickLblPos val="nextTo"/>
        <c:crossAx val="2085764920"/>
        <c:crosses val="autoZero"/>
        <c:auto val="1"/>
        <c:lblAlgn val="ctr"/>
        <c:lblOffset val="100"/>
        <c:noMultiLvlLbl val="0"/>
      </c:catAx>
      <c:valAx>
        <c:axId val="2085764920"/>
        <c:scaling>
          <c:orientation val="minMax"/>
        </c:scaling>
        <c:delete val="0"/>
        <c:axPos val="l"/>
        <c:majorGridlines/>
        <c:numFmt formatCode="0.000000" sourceLinked="1"/>
        <c:majorTickMark val="out"/>
        <c:minorTickMark val="none"/>
        <c:tickLblPos val="nextTo"/>
        <c:crossAx val="2085762072"/>
        <c:crosses val="autoZero"/>
        <c:crossBetween val="midCat"/>
      </c:valAx>
      <c:serAx>
        <c:axId val="2085767960"/>
        <c:scaling>
          <c:orientation val="minMax"/>
        </c:scaling>
        <c:delete val="0"/>
        <c:axPos val="b"/>
        <c:majorTickMark val="out"/>
        <c:minorTickMark val="none"/>
        <c:tickLblPos val="nextTo"/>
        <c:crossAx val="208576492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085842392"/>
        <c:axId val="2085845240"/>
        <c:axId val="2085848280"/>
      </c:surfaceChart>
      <c:catAx>
        <c:axId val="2085842392"/>
        <c:scaling>
          <c:orientation val="minMax"/>
        </c:scaling>
        <c:delete val="0"/>
        <c:axPos val="b"/>
        <c:majorTickMark val="out"/>
        <c:minorTickMark val="none"/>
        <c:tickLblPos val="nextTo"/>
        <c:crossAx val="2085845240"/>
        <c:crosses val="autoZero"/>
        <c:auto val="1"/>
        <c:lblAlgn val="ctr"/>
        <c:lblOffset val="100"/>
        <c:noMultiLvlLbl val="0"/>
      </c:catAx>
      <c:valAx>
        <c:axId val="2085845240"/>
        <c:scaling>
          <c:orientation val="minMax"/>
        </c:scaling>
        <c:delete val="0"/>
        <c:axPos val="l"/>
        <c:majorGridlines/>
        <c:numFmt formatCode="0.000000" sourceLinked="1"/>
        <c:majorTickMark val="out"/>
        <c:minorTickMark val="none"/>
        <c:tickLblPos val="none"/>
        <c:crossAx val="2085842392"/>
        <c:crosses val="autoZero"/>
        <c:crossBetween val="midCat"/>
      </c:valAx>
      <c:serAx>
        <c:axId val="2085848280"/>
        <c:scaling>
          <c:orientation val="minMax"/>
        </c:scaling>
        <c:delete val="0"/>
        <c:axPos val="b"/>
        <c:majorTickMark val="out"/>
        <c:minorTickMark val="none"/>
        <c:tickLblPos val="nextTo"/>
        <c:crossAx val="208584524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085923352"/>
        <c:axId val="2085926200"/>
        <c:axId val="2085929240"/>
      </c:surface3DChart>
      <c:catAx>
        <c:axId val="2085923352"/>
        <c:scaling>
          <c:orientation val="minMax"/>
        </c:scaling>
        <c:delete val="0"/>
        <c:axPos val="b"/>
        <c:majorTickMark val="out"/>
        <c:minorTickMark val="none"/>
        <c:tickLblPos val="nextTo"/>
        <c:crossAx val="2085926200"/>
        <c:crosses val="autoZero"/>
        <c:auto val="1"/>
        <c:lblAlgn val="ctr"/>
        <c:lblOffset val="100"/>
        <c:noMultiLvlLbl val="0"/>
      </c:catAx>
      <c:valAx>
        <c:axId val="2085926200"/>
        <c:scaling>
          <c:orientation val="minMax"/>
        </c:scaling>
        <c:delete val="0"/>
        <c:axPos val="l"/>
        <c:majorGridlines/>
        <c:numFmt formatCode="0.000000" sourceLinked="1"/>
        <c:majorTickMark val="out"/>
        <c:minorTickMark val="none"/>
        <c:tickLblPos val="nextTo"/>
        <c:crossAx val="2085923352"/>
        <c:crosses val="autoZero"/>
        <c:crossBetween val="midCat"/>
      </c:valAx>
      <c:serAx>
        <c:axId val="2085929240"/>
        <c:scaling>
          <c:orientation val="minMax"/>
        </c:scaling>
        <c:delete val="0"/>
        <c:axPos val="b"/>
        <c:majorTickMark val="out"/>
        <c:minorTickMark val="none"/>
        <c:tickLblPos val="nextTo"/>
        <c:crossAx val="208592620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bandFmts/>
        <c:axId val="2085962920"/>
        <c:axId val="2085966136"/>
        <c:axId val="2085969176"/>
      </c:surfaceChart>
      <c:catAx>
        <c:axId val="2085962920"/>
        <c:scaling>
          <c:orientation val="minMax"/>
        </c:scaling>
        <c:delete val="0"/>
        <c:axPos val="b"/>
        <c:majorTickMark val="out"/>
        <c:minorTickMark val="none"/>
        <c:tickLblPos val="nextTo"/>
        <c:crossAx val="2085966136"/>
        <c:crosses val="autoZero"/>
        <c:auto val="1"/>
        <c:lblAlgn val="ctr"/>
        <c:lblOffset val="100"/>
        <c:noMultiLvlLbl val="0"/>
      </c:catAx>
      <c:valAx>
        <c:axId val="2085966136"/>
        <c:scaling>
          <c:orientation val="minMax"/>
        </c:scaling>
        <c:delete val="0"/>
        <c:axPos val="l"/>
        <c:majorGridlines/>
        <c:numFmt formatCode="0.000000" sourceLinked="1"/>
        <c:majorTickMark val="out"/>
        <c:minorTickMark val="none"/>
        <c:tickLblPos val="none"/>
        <c:crossAx val="2085962920"/>
        <c:crosses val="autoZero"/>
        <c:crossBetween val="midCat"/>
      </c:valAx>
      <c:serAx>
        <c:axId val="2085969176"/>
        <c:scaling>
          <c:orientation val="minMax"/>
        </c:scaling>
        <c:delete val="0"/>
        <c:axPos val="b"/>
        <c:majorTickMark val="out"/>
        <c:minorTickMark val="none"/>
        <c:tickLblPos val="nextTo"/>
        <c:crossAx val="208596613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ser>
          <c:idx val="13"/>
          <c:order val="13"/>
          <c:val>
            <c:numRef>
              <c:f>'speed obj func'!$T$156:$T$175</c:f>
              <c:numCache>
                <c:formatCode>0.000000</c:formatCode>
                <c:ptCount val="20"/>
                <c:pt idx="0">
                  <c:v>-1.292693832303876</c:v>
                </c:pt>
                <c:pt idx="1">
                  <c:v>-0.88447472736581</c:v>
                </c:pt>
                <c:pt idx="2">
                  <c:v>-0.521613300754195</c:v>
                </c:pt>
                <c:pt idx="3">
                  <c:v>-0.204109552469033</c:v>
                </c:pt>
                <c:pt idx="4">
                  <c:v>0.0680365174896778</c:v>
                </c:pt>
                <c:pt idx="5">
                  <c:v>0.294824909121937</c:v>
                </c:pt>
                <c:pt idx="6">
                  <c:v>0.476255622427744</c:v>
                </c:pt>
                <c:pt idx="7">
                  <c:v>0.612328657407099</c:v>
                </c:pt>
                <c:pt idx="8">
                  <c:v>0.703044014060003</c:v>
                </c:pt>
                <c:pt idx="9">
                  <c:v>0.748401692386455</c:v>
                </c:pt>
                <c:pt idx="10">
                  <c:v>0.748401692386455</c:v>
                </c:pt>
                <c:pt idx="11">
                  <c:v>0.703044014060003</c:v>
                </c:pt>
                <c:pt idx="12">
                  <c:v>0.612328657407099</c:v>
                </c:pt>
                <c:pt idx="13">
                  <c:v>0.476255622427744</c:v>
                </c:pt>
                <c:pt idx="14">
                  <c:v>0.294824909121937</c:v>
                </c:pt>
                <c:pt idx="15">
                  <c:v>0.0680365174896778</c:v>
                </c:pt>
                <c:pt idx="16">
                  <c:v>-0.204109552469033</c:v>
                </c:pt>
                <c:pt idx="17">
                  <c:v>-0.521613300754195</c:v>
                </c:pt>
                <c:pt idx="18">
                  <c:v>-0.88447472736581</c:v>
                </c:pt>
                <c:pt idx="19">
                  <c:v>-1.292693832303876</c:v>
                </c:pt>
              </c:numCache>
            </c:numRef>
          </c:val>
        </c:ser>
        <c:ser>
          <c:idx val="14"/>
          <c:order val="14"/>
          <c:val>
            <c:numRef>
              <c:f>'speed obj func'!$U$156:$U$175</c:f>
              <c:numCache>
                <c:formatCode>0.000000</c:formatCode>
                <c:ptCount val="20"/>
                <c:pt idx="0">
                  <c:v>-0.799652084583687</c:v>
                </c:pt>
                <c:pt idx="1">
                  <c:v>-0.547130373662522</c:v>
                </c:pt>
                <c:pt idx="2">
                  <c:v>-0.322666630621487</c:v>
                </c:pt>
                <c:pt idx="3">
                  <c:v>-0.126260855460582</c:v>
                </c:pt>
                <c:pt idx="4">
                  <c:v>0.0420869518201941</c:v>
                </c:pt>
                <c:pt idx="5">
                  <c:v>0.182376791220841</c:v>
                </c:pt>
                <c:pt idx="6">
                  <c:v>0.294608662741358</c:v>
                </c:pt>
                <c:pt idx="7">
                  <c:v>0.378782566381746</c:v>
                </c:pt>
                <c:pt idx="8">
                  <c:v>0.434898502142005</c:v>
                </c:pt>
                <c:pt idx="9">
                  <c:v>0.462956470022134</c:v>
                </c:pt>
                <c:pt idx="10">
                  <c:v>0.462956470022134</c:v>
                </c:pt>
                <c:pt idx="11">
                  <c:v>0.434898502142005</c:v>
                </c:pt>
                <c:pt idx="12">
                  <c:v>0.378782566381746</c:v>
                </c:pt>
                <c:pt idx="13">
                  <c:v>0.294608662741358</c:v>
                </c:pt>
                <c:pt idx="14">
                  <c:v>0.182376791220841</c:v>
                </c:pt>
                <c:pt idx="15">
                  <c:v>0.0420869518201941</c:v>
                </c:pt>
                <c:pt idx="16">
                  <c:v>-0.126260855460582</c:v>
                </c:pt>
                <c:pt idx="17">
                  <c:v>-0.322666630621487</c:v>
                </c:pt>
                <c:pt idx="18">
                  <c:v>-0.547130373662522</c:v>
                </c:pt>
                <c:pt idx="19">
                  <c:v>-0.799652084583687</c:v>
                </c:pt>
              </c:numCache>
            </c:numRef>
          </c:val>
        </c:ser>
        <c:ser>
          <c:idx val="15"/>
          <c:order val="15"/>
          <c:val>
            <c:numRef>
              <c:f>'speed obj func'!$V$156:$V$175</c:f>
              <c:numCache>
                <c:formatCode>0.000000</c:formatCode>
                <c:ptCount val="20"/>
                <c:pt idx="0">
                  <c:v>-0.183349899933449</c:v>
                </c:pt>
                <c:pt idx="1">
                  <c:v>-0.125449931533412</c:v>
                </c:pt>
                <c:pt idx="2">
                  <c:v>-0.073983292955602</c:v>
                </c:pt>
                <c:pt idx="3">
                  <c:v>-0.0289499842000182</c:v>
                </c:pt>
                <c:pt idx="4">
                  <c:v>0.00964999473333942</c:v>
                </c:pt>
                <c:pt idx="5">
                  <c:v>0.0418166438444707</c:v>
                </c:pt>
                <c:pt idx="6">
                  <c:v>0.0675499631333758</c:v>
                </c:pt>
                <c:pt idx="7">
                  <c:v>0.0868499526000546</c:v>
                </c:pt>
                <c:pt idx="8">
                  <c:v>0.0997166122445071</c:v>
                </c:pt>
                <c:pt idx="9">
                  <c:v>0.106149942066733</c:v>
                </c:pt>
                <c:pt idx="10">
                  <c:v>0.106149942066733</c:v>
                </c:pt>
                <c:pt idx="11">
                  <c:v>0.0997166122445071</c:v>
                </c:pt>
                <c:pt idx="12">
                  <c:v>0.0868499526000546</c:v>
                </c:pt>
                <c:pt idx="13">
                  <c:v>0.0675499631333758</c:v>
                </c:pt>
                <c:pt idx="14">
                  <c:v>0.0418166438444707</c:v>
                </c:pt>
                <c:pt idx="15">
                  <c:v>0.00964999473333942</c:v>
                </c:pt>
                <c:pt idx="16">
                  <c:v>-0.0289499842000182</c:v>
                </c:pt>
                <c:pt idx="17">
                  <c:v>-0.073983292955602</c:v>
                </c:pt>
                <c:pt idx="18">
                  <c:v>-0.125449931533412</c:v>
                </c:pt>
                <c:pt idx="19">
                  <c:v>-0.183349899933449</c:v>
                </c:pt>
              </c:numCache>
            </c:numRef>
          </c:val>
        </c:ser>
        <c:ser>
          <c:idx val="16"/>
          <c:order val="16"/>
          <c:val>
            <c:numRef>
              <c:f>'speed obj func'!$W$156:$W$175</c:f>
              <c:numCache>
                <c:formatCode>0.000000</c:formatCode>
                <c:ptCount val="20"/>
                <c:pt idx="0">
                  <c:v>0.556212721646837</c:v>
                </c:pt>
                <c:pt idx="1">
                  <c:v>0.38056659902152</c:v>
                </c:pt>
                <c:pt idx="2">
                  <c:v>0.22443671224346</c:v>
                </c:pt>
                <c:pt idx="3">
                  <c:v>0.0878230613126584</c:v>
                </c:pt>
                <c:pt idx="4">
                  <c:v>-0.0292743537708862</c:v>
                </c:pt>
                <c:pt idx="5">
                  <c:v>-0.126855533007173</c:v>
                </c:pt>
                <c:pt idx="6">
                  <c:v>-0.204920476396203</c:v>
                </c:pt>
                <c:pt idx="7">
                  <c:v>-0.263469183937976</c:v>
                </c:pt>
                <c:pt idx="8">
                  <c:v>-0.30250165563249</c:v>
                </c:pt>
                <c:pt idx="9">
                  <c:v>-0.322017891479748</c:v>
                </c:pt>
                <c:pt idx="10">
                  <c:v>-0.322017891479748</c:v>
                </c:pt>
                <c:pt idx="11">
                  <c:v>-0.30250165563249</c:v>
                </c:pt>
                <c:pt idx="12">
                  <c:v>-0.263469183937976</c:v>
                </c:pt>
                <c:pt idx="13">
                  <c:v>-0.204920476396203</c:v>
                </c:pt>
                <c:pt idx="14">
                  <c:v>-0.126855533007173</c:v>
                </c:pt>
                <c:pt idx="15">
                  <c:v>-0.0292743537708862</c:v>
                </c:pt>
                <c:pt idx="16">
                  <c:v>0.0878230613126584</c:v>
                </c:pt>
                <c:pt idx="17">
                  <c:v>0.22443671224346</c:v>
                </c:pt>
                <c:pt idx="18">
                  <c:v>0.38056659902152</c:v>
                </c:pt>
                <c:pt idx="19">
                  <c:v>0.556212721646837</c:v>
                </c:pt>
              </c:numCache>
            </c:numRef>
          </c:val>
        </c:ser>
        <c:bandFmts/>
        <c:axId val="2086039704"/>
        <c:axId val="2086042520"/>
        <c:axId val="2086045560"/>
      </c:surface3DChart>
      <c:catAx>
        <c:axId val="2086039704"/>
        <c:scaling>
          <c:orientation val="minMax"/>
        </c:scaling>
        <c:delete val="0"/>
        <c:axPos val="b"/>
        <c:majorTickMark val="out"/>
        <c:minorTickMark val="none"/>
        <c:tickLblPos val="nextTo"/>
        <c:crossAx val="2086042520"/>
        <c:crosses val="autoZero"/>
        <c:auto val="1"/>
        <c:lblAlgn val="ctr"/>
        <c:lblOffset val="100"/>
        <c:noMultiLvlLbl val="0"/>
      </c:catAx>
      <c:valAx>
        <c:axId val="2086042520"/>
        <c:scaling>
          <c:orientation val="minMax"/>
        </c:scaling>
        <c:delete val="0"/>
        <c:axPos val="l"/>
        <c:majorGridlines/>
        <c:numFmt formatCode="0.000000" sourceLinked="1"/>
        <c:majorTickMark val="out"/>
        <c:minorTickMark val="none"/>
        <c:tickLblPos val="nextTo"/>
        <c:crossAx val="2086039704"/>
        <c:crosses val="autoZero"/>
        <c:crossBetween val="midCat"/>
      </c:valAx>
      <c:serAx>
        <c:axId val="2086045560"/>
        <c:scaling>
          <c:orientation val="minMax"/>
        </c:scaling>
        <c:delete val="0"/>
        <c:axPos val="b"/>
        <c:majorTickMark val="out"/>
        <c:minorTickMark val="none"/>
        <c:tickLblPos val="nextTo"/>
        <c:crossAx val="208604252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Distance</a:t>
            </a:r>
          </a:p>
        </c:rich>
      </c:tx>
      <c:layout/>
      <c:overlay val="0"/>
    </c:title>
    <c:autoTitleDeleted val="0"/>
    <c:plotArea>
      <c:layout/>
      <c:lineChart>
        <c:grouping val="standard"/>
        <c:varyColors val="0"/>
        <c:ser>
          <c:idx val="0"/>
          <c:order val="0"/>
          <c:tx>
            <c:strRef>
              <c:f>'turn 8'!$C$16</c:f>
              <c:strCache>
                <c:ptCount val="1"/>
                <c:pt idx="0">
                  <c:v>speed 70</c:v>
                </c:pt>
              </c:strCache>
            </c:strRef>
          </c:tx>
          <c:marker>
            <c:symbol val="none"/>
          </c:marker>
          <c:cat>
            <c:strRef>
              <c:f>'turn 8'!$A$17:$A$28</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8'!$C$17:$C$28</c:f>
              <c:numCache>
                <c:formatCode>_-* #,##0_-;\-* #,##0_-;_-* "-"??_-;_-@_-</c:formatCode>
                <c:ptCount val="12"/>
                <c:pt idx="0">
                  <c:v>53.0</c:v>
                </c:pt>
                <c:pt idx="1">
                  <c:v>107.0</c:v>
                </c:pt>
                <c:pt idx="3">
                  <c:v>218.0</c:v>
                </c:pt>
                <c:pt idx="5">
                  <c:v>413.0</c:v>
                </c:pt>
                <c:pt idx="6">
                  <c:v>767.0</c:v>
                </c:pt>
                <c:pt idx="7">
                  <c:v>898.0</c:v>
                </c:pt>
                <c:pt idx="8">
                  <c:v>757.0</c:v>
                </c:pt>
                <c:pt idx="9">
                  <c:v>1335.0</c:v>
                </c:pt>
                <c:pt idx="10">
                  <c:v>1313.0</c:v>
                </c:pt>
                <c:pt idx="11">
                  <c:v>908.0</c:v>
                </c:pt>
              </c:numCache>
            </c:numRef>
          </c:val>
          <c:smooth val="0"/>
        </c:ser>
        <c:ser>
          <c:idx val="1"/>
          <c:order val="1"/>
          <c:tx>
            <c:strRef>
              <c:f>'turn 8'!$D$16</c:f>
              <c:strCache>
                <c:ptCount val="1"/>
                <c:pt idx="0">
                  <c:v>speed 50</c:v>
                </c:pt>
              </c:strCache>
            </c:strRef>
          </c:tx>
          <c:marker>
            <c:symbol val="none"/>
          </c:marker>
          <c:cat>
            <c:strRef>
              <c:f>'turn 8'!$A$17:$A$28</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8'!$D$17:$D$28</c:f>
              <c:numCache>
                <c:formatCode>_-* #,##0_-;\-* #,##0_-;_-* "-"??_-;_-@_-</c:formatCode>
                <c:ptCount val="12"/>
                <c:pt idx="0">
                  <c:v>83.0</c:v>
                </c:pt>
                <c:pt idx="1">
                  <c:v>196.0</c:v>
                </c:pt>
                <c:pt idx="3">
                  <c:v>483.0</c:v>
                </c:pt>
                <c:pt idx="5">
                  <c:v>692.0</c:v>
                </c:pt>
                <c:pt idx="6">
                  <c:v>1037.0</c:v>
                </c:pt>
                <c:pt idx="7">
                  <c:v>1056.0</c:v>
                </c:pt>
                <c:pt idx="8">
                  <c:v>1840.0</c:v>
                </c:pt>
                <c:pt idx="9">
                  <c:v>2120.0</c:v>
                </c:pt>
                <c:pt idx="10">
                  <c:v>2036.0</c:v>
                </c:pt>
                <c:pt idx="11">
                  <c:v>1759.0</c:v>
                </c:pt>
              </c:numCache>
            </c:numRef>
          </c:val>
          <c:smooth val="0"/>
        </c:ser>
        <c:ser>
          <c:idx val="2"/>
          <c:order val="2"/>
          <c:tx>
            <c:strRef>
              <c:f>'turn 8'!$E$16</c:f>
              <c:strCache>
                <c:ptCount val="1"/>
                <c:pt idx="0">
                  <c:v>speed 30</c:v>
                </c:pt>
              </c:strCache>
            </c:strRef>
          </c:tx>
          <c:marker>
            <c:symbol val="none"/>
          </c:marker>
          <c:cat>
            <c:strRef>
              <c:f>'turn 8'!$A$17:$A$28</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8'!$E$17:$E$28</c:f>
              <c:numCache>
                <c:formatCode>_-* #,##0_-;\-* #,##0_-;_-* "-"??_-;_-@_-</c:formatCode>
                <c:ptCount val="12"/>
                <c:pt idx="0">
                  <c:v>148.0</c:v>
                </c:pt>
                <c:pt idx="1">
                  <c:v>364.0</c:v>
                </c:pt>
                <c:pt idx="3">
                  <c:v>720.0</c:v>
                </c:pt>
                <c:pt idx="5">
                  <c:v>859.0</c:v>
                </c:pt>
                <c:pt idx="6">
                  <c:v>952.0</c:v>
                </c:pt>
                <c:pt idx="7">
                  <c:v>959.0</c:v>
                </c:pt>
                <c:pt idx="8">
                  <c:v>1037.0</c:v>
                </c:pt>
                <c:pt idx="9">
                  <c:v>1926.0</c:v>
                </c:pt>
                <c:pt idx="10">
                  <c:v>1391.0</c:v>
                </c:pt>
              </c:numCache>
            </c:numRef>
          </c:val>
          <c:smooth val="0"/>
        </c:ser>
        <c:dLbls>
          <c:showLegendKey val="0"/>
          <c:showVal val="0"/>
          <c:showCatName val="0"/>
          <c:showSerName val="0"/>
          <c:showPercent val="0"/>
          <c:showBubbleSize val="0"/>
        </c:dLbls>
        <c:marker val="1"/>
        <c:smooth val="0"/>
        <c:axId val="2087689032"/>
        <c:axId val="2087693528"/>
      </c:lineChart>
      <c:catAx>
        <c:axId val="2087689032"/>
        <c:scaling>
          <c:orientation val="minMax"/>
        </c:scaling>
        <c:delete val="0"/>
        <c:axPos val="b"/>
        <c:majorTickMark val="out"/>
        <c:minorTickMark val="none"/>
        <c:tickLblPos val="nextTo"/>
        <c:crossAx val="2087693528"/>
        <c:crosses val="autoZero"/>
        <c:auto val="1"/>
        <c:lblAlgn val="ctr"/>
        <c:lblOffset val="100"/>
        <c:noMultiLvlLbl val="0"/>
      </c:catAx>
      <c:valAx>
        <c:axId val="2087693528"/>
        <c:scaling>
          <c:orientation val="minMax"/>
        </c:scaling>
        <c:delete val="0"/>
        <c:axPos val="l"/>
        <c:majorGridlines/>
        <c:numFmt formatCode="_-* #,##0_-;\-* #,##0_-;_-* &quot;-&quot;??_-;_-@_-" sourceLinked="1"/>
        <c:majorTickMark val="out"/>
        <c:minorTickMark val="none"/>
        <c:tickLblPos val="nextTo"/>
        <c:crossAx val="2087689032"/>
        <c:crosses val="autoZero"/>
        <c:crossBetween val="between"/>
      </c:valAx>
    </c:plotArea>
    <c:legend>
      <c:legendPos val="r"/>
      <c:layout/>
      <c:overlay val="0"/>
    </c:legend>
    <c:plotVisOnly val="1"/>
    <c:dispBlanksAs val="gap"/>
    <c:showDLblsOverMax val="0"/>
  </c:chart>
  <c:printSettings>
    <c:headerFooter/>
    <c:pageMargins b="1.0" l="0.75" r="0.75" t="1.0" header="0.5" footer="0.5"/>
    <c:pageSetup orientation="portrait" horizontalDpi="-4" verticalDpi="-4"/>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086084728"/>
        <c:axId val="2086087672"/>
        <c:axId val="2086090712"/>
      </c:surfaceChart>
      <c:catAx>
        <c:axId val="2086084728"/>
        <c:scaling>
          <c:orientation val="minMax"/>
        </c:scaling>
        <c:delete val="0"/>
        <c:axPos val="b"/>
        <c:majorTickMark val="out"/>
        <c:minorTickMark val="none"/>
        <c:tickLblPos val="nextTo"/>
        <c:crossAx val="2086087672"/>
        <c:crosses val="autoZero"/>
        <c:auto val="1"/>
        <c:lblAlgn val="ctr"/>
        <c:lblOffset val="100"/>
        <c:noMultiLvlLbl val="0"/>
      </c:catAx>
      <c:valAx>
        <c:axId val="2086087672"/>
        <c:scaling>
          <c:orientation val="minMax"/>
        </c:scaling>
        <c:delete val="0"/>
        <c:axPos val="l"/>
        <c:majorGridlines/>
        <c:numFmt formatCode="0" sourceLinked="1"/>
        <c:majorTickMark val="out"/>
        <c:minorTickMark val="none"/>
        <c:tickLblPos val="none"/>
        <c:crossAx val="2086084728"/>
        <c:crosses val="autoZero"/>
        <c:crossBetween val="midCat"/>
      </c:valAx>
      <c:serAx>
        <c:axId val="2086090712"/>
        <c:scaling>
          <c:orientation val="minMax"/>
        </c:scaling>
        <c:delete val="0"/>
        <c:axPos val="b"/>
        <c:majorTickMark val="out"/>
        <c:minorTickMark val="none"/>
        <c:tickLblPos val="nextTo"/>
        <c:crossAx val="208608767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059431672"/>
        <c:axId val="2059428808"/>
        <c:axId val="2059425736"/>
      </c:surfaceChart>
      <c:catAx>
        <c:axId val="2059431672"/>
        <c:scaling>
          <c:orientation val="minMax"/>
        </c:scaling>
        <c:delete val="0"/>
        <c:axPos val="b"/>
        <c:majorTickMark val="out"/>
        <c:minorTickMark val="none"/>
        <c:tickLblPos val="nextTo"/>
        <c:crossAx val="2059428808"/>
        <c:crosses val="autoZero"/>
        <c:auto val="1"/>
        <c:lblAlgn val="ctr"/>
        <c:lblOffset val="100"/>
        <c:noMultiLvlLbl val="0"/>
      </c:catAx>
      <c:valAx>
        <c:axId val="2059428808"/>
        <c:scaling>
          <c:orientation val="minMax"/>
        </c:scaling>
        <c:delete val="0"/>
        <c:axPos val="l"/>
        <c:majorGridlines/>
        <c:numFmt formatCode="0" sourceLinked="1"/>
        <c:majorTickMark val="out"/>
        <c:minorTickMark val="none"/>
        <c:tickLblPos val="none"/>
        <c:crossAx val="2059431672"/>
        <c:crosses val="autoZero"/>
        <c:crossBetween val="midCat"/>
      </c:valAx>
      <c:serAx>
        <c:axId val="2059425736"/>
        <c:scaling>
          <c:orientation val="minMax"/>
        </c:scaling>
        <c:delete val="0"/>
        <c:axPos val="b"/>
        <c:majorTickMark val="out"/>
        <c:minorTickMark val="none"/>
        <c:tickLblPos val="nextTo"/>
        <c:crossAx val="205942880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086820696"/>
        <c:axId val="2086823896"/>
        <c:axId val="2086826936"/>
      </c:surface3DChart>
      <c:catAx>
        <c:axId val="2086820696"/>
        <c:scaling>
          <c:orientation val="minMax"/>
        </c:scaling>
        <c:delete val="0"/>
        <c:axPos val="b"/>
        <c:majorTickMark val="out"/>
        <c:minorTickMark val="none"/>
        <c:tickLblPos val="nextTo"/>
        <c:crossAx val="2086823896"/>
        <c:crosses val="autoZero"/>
        <c:auto val="1"/>
        <c:lblAlgn val="ctr"/>
        <c:lblOffset val="100"/>
        <c:noMultiLvlLbl val="0"/>
      </c:catAx>
      <c:valAx>
        <c:axId val="2086823896"/>
        <c:scaling>
          <c:orientation val="minMax"/>
        </c:scaling>
        <c:delete val="0"/>
        <c:axPos val="l"/>
        <c:majorGridlines/>
        <c:numFmt formatCode="0.0" sourceLinked="1"/>
        <c:majorTickMark val="out"/>
        <c:minorTickMark val="none"/>
        <c:tickLblPos val="nextTo"/>
        <c:crossAx val="2086820696"/>
        <c:crosses val="autoZero"/>
        <c:crossBetween val="midCat"/>
      </c:valAx>
      <c:serAx>
        <c:axId val="2086826936"/>
        <c:scaling>
          <c:orientation val="minMax"/>
        </c:scaling>
        <c:delete val="0"/>
        <c:axPos val="b"/>
        <c:majorTickMark val="out"/>
        <c:minorTickMark val="none"/>
        <c:tickLblPos val="nextTo"/>
        <c:crossAx val="208682389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func'!$H$223:$H$224</c:f>
              <c:strCache>
                <c:ptCount val="1"/>
                <c:pt idx="0">
                  <c:v>norm speed 1.9</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func'!$H$225:$H$244</c:f>
              <c:numCache>
                <c:formatCode>0.0</c:formatCode>
                <c:ptCount val="20"/>
                <c:pt idx="0">
                  <c:v>8.124741754137702</c:v>
                </c:pt>
                <c:pt idx="1">
                  <c:v>7.697123767077823</c:v>
                </c:pt>
                <c:pt idx="2">
                  <c:v>7.269505780017943</c:v>
                </c:pt>
                <c:pt idx="3">
                  <c:v>6.841887792958064</c:v>
                </c:pt>
                <c:pt idx="4">
                  <c:v>6.414269805898185</c:v>
                </c:pt>
                <c:pt idx="5">
                  <c:v>5.986651818838306</c:v>
                </c:pt>
                <c:pt idx="6">
                  <c:v>5.559033831778428</c:v>
                </c:pt>
                <c:pt idx="7">
                  <c:v>5.131415844718549</c:v>
                </c:pt>
                <c:pt idx="8">
                  <c:v>4.70379785765867</c:v>
                </c:pt>
                <c:pt idx="9">
                  <c:v>4.27617987059879</c:v>
                </c:pt>
                <c:pt idx="10">
                  <c:v>3.848561883538911</c:v>
                </c:pt>
                <c:pt idx="11">
                  <c:v>3.420943896479032</c:v>
                </c:pt>
                <c:pt idx="12">
                  <c:v>2.993325909419154</c:v>
                </c:pt>
                <c:pt idx="13">
                  <c:v>2.565707922359274</c:v>
                </c:pt>
                <c:pt idx="14">
                  <c:v>2.138089935299395</c:v>
                </c:pt>
                <c:pt idx="15">
                  <c:v>1.710471948239516</c:v>
                </c:pt>
                <c:pt idx="16">
                  <c:v>1.282853961179637</c:v>
                </c:pt>
                <c:pt idx="17">
                  <c:v>0.855235974119758</c:v>
                </c:pt>
                <c:pt idx="18">
                  <c:v>0.427617987059879</c:v>
                </c:pt>
                <c:pt idx="19">
                  <c:v>0.0</c:v>
                </c:pt>
              </c:numCache>
            </c:numRef>
          </c:val>
        </c:ser>
        <c:ser>
          <c:idx val="1"/>
          <c:order val="1"/>
          <c:tx>
            <c:strRef>
              <c:f>'speed obj func'!$I$223:$I$224</c:f>
              <c:strCache>
                <c:ptCount val="1"/>
                <c:pt idx="0">
                  <c:v>norm speed 2.5</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func'!$I$225:$I$244</c:f>
              <c:numCache>
                <c:formatCode>0.0</c:formatCode>
                <c:ptCount val="20"/>
                <c:pt idx="0">
                  <c:v>6.093556315603275</c:v>
                </c:pt>
                <c:pt idx="1">
                  <c:v>5.772842825308366</c:v>
                </c:pt>
                <c:pt idx="2">
                  <c:v>5.452129335013457</c:v>
                </c:pt>
                <c:pt idx="3">
                  <c:v>5.131415844718548</c:v>
                </c:pt>
                <c:pt idx="4">
                  <c:v>4.810702354423638</c:v>
                </c:pt>
                <c:pt idx="5">
                  <c:v>4.48998886412873</c:v>
                </c:pt>
                <c:pt idx="6">
                  <c:v>4.16927537383382</c:v>
                </c:pt>
                <c:pt idx="7">
                  <c:v>3.848561883538911</c:v>
                </c:pt>
                <c:pt idx="8">
                  <c:v>3.527848393244001</c:v>
                </c:pt>
                <c:pt idx="9">
                  <c:v>3.207134902949092</c:v>
                </c:pt>
                <c:pt idx="10">
                  <c:v>2.886421412654183</c:v>
                </c:pt>
                <c:pt idx="11">
                  <c:v>2.565707922359274</c:v>
                </c:pt>
                <c:pt idx="12">
                  <c:v>2.244994432064365</c:v>
                </c:pt>
                <c:pt idx="13">
                  <c:v>1.924280941769455</c:v>
                </c:pt>
                <c:pt idx="14">
                  <c:v>1.603567451474546</c:v>
                </c:pt>
                <c:pt idx="15">
                  <c:v>1.282853961179637</c:v>
                </c:pt>
                <c:pt idx="16">
                  <c:v>0.962140470884728</c:v>
                </c:pt>
                <c:pt idx="17">
                  <c:v>0.641426980589818</c:v>
                </c:pt>
                <c:pt idx="18">
                  <c:v>0.320713490294909</c:v>
                </c:pt>
                <c:pt idx="19">
                  <c:v>0.0</c:v>
                </c:pt>
              </c:numCache>
            </c:numRef>
          </c:val>
        </c:ser>
        <c:ser>
          <c:idx val="2"/>
          <c:order val="2"/>
          <c:tx>
            <c:strRef>
              <c:f>'speed obj func'!$J$223:$J$224</c:f>
              <c:strCache>
                <c:ptCount val="1"/>
                <c:pt idx="0">
                  <c:v>norm speed 3.2</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func'!$J$225:$J$244</c:f>
              <c:numCache>
                <c:formatCode>0.0</c:formatCode>
                <c:ptCount val="20"/>
                <c:pt idx="0">
                  <c:v>4.06237087706885</c:v>
                </c:pt>
                <c:pt idx="1">
                  <c:v>3.848561883538911</c:v>
                </c:pt>
                <c:pt idx="2">
                  <c:v>3.634752890008971</c:v>
                </c:pt>
                <c:pt idx="3">
                  <c:v>3.420943896479031</c:v>
                </c:pt>
                <c:pt idx="4">
                  <c:v>3.207134902949092</c:v>
                </c:pt>
                <c:pt idx="5">
                  <c:v>2.993325909419152</c:v>
                </c:pt>
                <c:pt idx="6">
                  <c:v>2.779516915889213</c:v>
                </c:pt>
                <c:pt idx="7">
                  <c:v>2.565707922359274</c:v>
                </c:pt>
                <c:pt idx="8">
                  <c:v>2.351898928829334</c:v>
                </c:pt>
                <c:pt idx="9">
                  <c:v>2.138089935299395</c:v>
                </c:pt>
                <c:pt idx="10">
                  <c:v>1.924280941769455</c:v>
                </c:pt>
                <c:pt idx="11">
                  <c:v>1.710471948239516</c:v>
                </c:pt>
                <c:pt idx="12">
                  <c:v>1.496662954709577</c:v>
                </c:pt>
                <c:pt idx="13">
                  <c:v>1.282853961179637</c:v>
                </c:pt>
                <c:pt idx="14">
                  <c:v>1.069044967649697</c:v>
                </c:pt>
                <c:pt idx="15">
                  <c:v>0.855235974119758</c:v>
                </c:pt>
                <c:pt idx="16">
                  <c:v>0.641426980589818</c:v>
                </c:pt>
                <c:pt idx="17">
                  <c:v>0.427617987059879</c:v>
                </c:pt>
                <c:pt idx="18">
                  <c:v>0.21380899352994</c:v>
                </c:pt>
                <c:pt idx="19">
                  <c:v>0.0</c:v>
                </c:pt>
              </c:numCache>
            </c:numRef>
          </c:val>
        </c:ser>
        <c:ser>
          <c:idx val="3"/>
          <c:order val="3"/>
          <c:tx>
            <c:strRef>
              <c:f>'speed obj func'!$K$223:$K$224</c:f>
              <c:strCache>
                <c:ptCount val="1"/>
                <c:pt idx="0">
                  <c:v>norm speed 3.8</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func'!$K$225:$K$244</c:f>
              <c:numCache>
                <c:formatCode>0.0</c:formatCode>
                <c:ptCount val="20"/>
                <c:pt idx="0">
                  <c:v>2.031185438534425</c:v>
                </c:pt>
                <c:pt idx="1">
                  <c:v>1.924280941769456</c:v>
                </c:pt>
                <c:pt idx="2">
                  <c:v>1.817376445004486</c:v>
                </c:pt>
                <c:pt idx="3">
                  <c:v>1.710471948239516</c:v>
                </c:pt>
                <c:pt idx="4">
                  <c:v>1.603567451474547</c:v>
                </c:pt>
                <c:pt idx="5">
                  <c:v>1.496662954709577</c:v>
                </c:pt>
                <c:pt idx="6">
                  <c:v>1.389758457944607</c:v>
                </c:pt>
                <c:pt idx="7">
                  <c:v>1.282853961179637</c:v>
                </c:pt>
                <c:pt idx="8">
                  <c:v>1.175949464414668</c:v>
                </c:pt>
                <c:pt idx="9">
                  <c:v>1.069044967649698</c:v>
                </c:pt>
                <c:pt idx="10">
                  <c:v>0.962140470884728</c:v>
                </c:pt>
                <c:pt idx="11">
                  <c:v>0.855235974119758</c:v>
                </c:pt>
                <c:pt idx="12">
                  <c:v>0.748331477354788</c:v>
                </c:pt>
                <c:pt idx="13">
                  <c:v>0.641426980589819</c:v>
                </c:pt>
                <c:pt idx="14">
                  <c:v>0.534522483824849</c:v>
                </c:pt>
                <c:pt idx="15">
                  <c:v>0.427617987059879</c:v>
                </c:pt>
                <c:pt idx="16">
                  <c:v>0.320713490294909</c:v>
                </c:pt>
                <c:pt idx="17">
                  <c:v>0.213808993529939</c:v>
                </c:pt>
                <c:pt idx="18">
                  <c:v>0.10690449676497</c:v>
                </c:pt>
                <c:pt idx="19">
                  <c:v>0.0</c:v>
                </c:pt>
              </c:numCache>
            </c:numRef>
          </c:val>
        </c:ser>
        <c:ser>
          <c:idx val="4"/>
          <c:order val="4"/>
          <c:tx>
            <c:strRef>
              <c:f>'speed obj func'!$L$223:$L$224</c:f>
              <c:strCache>
                <c:ptCount val="1"/>
                <c:pt idx="0">
                  <c:v>norm speed 4.4</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func'!$L$225:$L$244</c:f>
              <c:numCache>
                <c:formatCode>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bandFmts/>
        <c:axId val="2086873016"/>
        <c:axId val="2086876216"/>
        <c:axId val="2086879256"/>
      </c:surface3DChart>
      <c:catAx>
        <c:axId val="2086873016"/>
        <c:scaling>
          <c:orientation val="minMax"/>
        </c:scaling>
        <c:delete val="0"/>
        <c:axPos val="b"/>
        <c:majorTickMark val="out"/>
        <c:minorTickMark val="none"/>
        <c:tickLblPos val="nextTo"/>
        <c:crossAx val="2086876216"/>
        <c:crosses val="autoZero"/>
        <c:auto val="1"/>
        <c:lblAlgn val="ctr"/>
        <c:lblOffset val="100"/>
        <c:noMultiLvlLbl val="0"/>
      </c:catAx>
      <c:valAx>
        <c:axId val="2086876216"/>
        <c:scaling>
          <c:orientation val="minMax"/>
        </c:scaling>
        <c:delete val="0"/>
        <c:axPos val="l"/>
        <c:majorGridlines/>
        <c:numFmt formatCode="0.0" sourceLinked="1"/>
        <c:majorTickMark val="out"/>
        <c:minorTickMark val="none"/>
        <c:tickLblPos val="nextTo"/>
        <c:crossAx val="2086873016"/>
        <c:crosses val="autoZero"/>
        <c:crossBetween val="midCat"/>
      </c:valAx>
      <c:serAx>
        <c:axId val="2086879256"/>
        <c:scaling>
          <c:orientation val="minMax"/>
        </c:scaling>
        <c:delete val="0"/>
        <c:axPos val="b"/>
        <c:majorTickMark val="out"/>
        <c:minorTickMark val="none"/>
        <c:tickLblPos val="nextTo"/>
        <c:crossAx val="208687621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func'!$H$249:$H$250</c:f>
              <c:strCache>
                <c:ptCount val="1"/>
                <c:pt idx="0">
                  <c:v>norm speed 1.9</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func'!$H$251:$H$270</c:f>
              <c:numCache>
                <c:formatCode>0.0</c:formatCode>
                <c:ptCount val="20"/>
                <c:pt idx="0">
                  <c:v>8.44545524443261</c:v>
                </c:pt>
                <c:pt idx="1">
                  <c:v>8.33855074766764</c:v>
                </c:pt>
                <c:pt idx="2">
                  <c:v>8.23164625090267</c:v>
                </c:pt>
                <c:pt idx="3">
                  <c:v>8.124741754137702</c:v>
                </c:pt>
                <c:pt idx="4">
                  <c:v>8.01783725737273</c:v>
                </c:pt>
                <c:pt idx="5">
                  <c:v>7.910932760607762</c:v>
                </c:pt>
                <c:pt idx="6">
                  <c:v>7.804028263842793</c:v>
                </c:pt>
                <c:pt idx="7">
                  <c:v>7.697123767077823</c:v>
                </c:pt>
                <c:pt idx="8">
                  <c:v>7.590219270312852</c:v>
                </c:pt>
                <c:pt idx="9">
                  <c:v>7.483314773547883</c:v>
                </c:pt>
                <c:pt idx="10">
                  <c:v>7.376410276782913</c:v>
                </c:pt>
                <c:pt idx="11">
                  <c:v>7.269505780017943</c:v>
                </c:pt>
                <c:pt idx="12">
                  <c:v>7.162601283252973</c:v>
                </c:pt>
                <c:pt idx="13">
                  <c:v>7.055696786488004</c:v>
                </c:pt>
                <c:pt idx="14">
                  <c:v>6.948792289723034</c:v>
                </c:pt>
                <c:pt idx="15">
                  <c:v>6.841887792958064</c:v>
                </c:pt>
                <c:pt idx="16">
                  <c:v>6.734983296193095</c:v>
                </c:pt>
                <c:pt idx="17">
                  <c:v>6.628078799428124</c:v>
                </c:pt>
                <c:pt idx="18">
                  <c:v>6.521174302663155</c:v>
                </c:pt>
                <c:pt idx="19">
                  <c:v>6.414269805898184</c:v>
                </c:pt>
              </c:numCache>
            </c:numRef>
          </c:val>
        </c:ser>
        <c:ser>
          <c:idx val="1"/>
          <c:order val="1"/>
          <c:tx>
            <c:strRef>
              <c:f>'speed obj func'!$I$249:$I$250</c:f>
              <c:strCache>
                <c:ptCount val="1"/>
                <c:pt idx="0">
                  <c:v>norm speed 2.5</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func'!$I$251:$I$270</c:f>
              <c:numCache>
                <c:formatCode>0.0</c:formatCode>
                <c:ptCount val="20"/>
                <c:pt idx="0">
                  <c:v>6.521174302663154</c:v>
                </c:pt>
                <c:pt idx="1">
                  <c:v>6.628078799428124</c:v>
                </c:pt>
                <c:pt idx="2">
                  <c:v>6.734983296193095</c:v>
                </c:pt>
                <c:pt idx="3">
                  <c:v>6.841887792958064</c:v>
                </c:pt>
                <c:pt idx="4">
                  <c:v>6.948792289723034</c:v>
                </c:pt>
                <c:pt idx="5">
                  <c:v>7.055696786488004</c:v>
                </c:pt>
                <c:pt idx="6">
                  <c:v>7.162601283252973</c:v>
                </c:pt>
                <c:pt idx="7">
                  <c:v>7.269505780017943</c:v>
                </c:pt>
                <c:pt idx="8">
                  <c:v>7.376410276782913</c:v>
                </c:pt>
                <c:pt idx="9">
                  <c:v>7.483314773547883</c:v>
                </c:pt>
                <c:pt idx="10">
                  <c:v>7.590219270312852</c:v>
                </c:pt>
                <c:pt idx="11">
                  <c:v>7.697123767077823</c:v>
                </c:pt>
                <c:pt idx="12">
                  <c:v>7.804028263842792</c:v>
                </c:pt>
                <c:pt idx="13">
                  <c:v>7.910932760607762</c:v>
                </c:pt>
                <c:pt idx="14">
                  <c:v>8.01783725737273</c:v>
                </c:pt>
                <c:pt idx="15">
                  <c:v>8.124741754137702</c:v>
                </c:pt>
                <c:pt idx="16">
                  <c:v>8.23164625090267</c:v>
                </c:pt>
                <c:pt idx="17">
                  <c:v>8.33855074766764</c:v>
                </c:pt>
                <c:pt idx="18">
                  <c:v>8.44545524443261</c:v>
                </c:pt>
                <c:pt idx="19">
                  <c:v>8.552359741197581</c:v>
                </c:pt>
              </c:numCache>
            </c:numRef>
          </c:val>
        </c:ser>
        <c:ser>
          <c:idx val="2"/>
          <c:order val="2"/>
          <c:tx>
            <c:strRef>
              <c:f>'speed obj func'!$J$249:$J$250</c:f>
              <c:strCache>
                <c:ptCount val="1"/>
                <c:pt idx="0">
                  <c:v>norm speed 3.2</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func'!$J$251:$J$270</c:f>
              <c:numCache>
                <c:formatCode>0.0</c:formatCode>
                <c:ptCount val="20"/>
                <c:pt idx="0">
                  <c:v>4.596893360893698</c:v>
                </c:pt>
                <c:pt idx="1">
                  <c:v>4.917606851188609</c:v>
                </c:pt>
                <c:pt idx="2">
                  <c:v>5.238320341483517</c:v>
                </c:pt>
                <c:pt idx="3">
                  <c:v>5.559033831778427</c:v>
                </c:pt>
                <c:pt idx="4">
                  <c:v>5.879747322073336</c:v>
                </c:pt>
                <c:pt idx="5">
                  <c:v>6.200460812368245</c:v>
                </c:pt>
                <c:pt idx="6">
                  <c:v>6.521174302663155</c:v>
                </c:pt>
                <c:pt idx="7">
                  <c:v>6.841887792958064</c:v>
                </c:pt>
                <c:pt idx="8">
                  <c:v>7.162601283252973</c:v>
                </c:pt>
                <c:pt idx="9">
                  <c:v>7.483314773547884</c:v>
                </c:pt>
                <c:pt idx="10">
                  <c:v>7.804028263842792</c:v>
                </c:pt>
                <c:pt idx="11">
                  <c:v>8.124741754137702</c:v>
                </c:pt>
                <c:pt idx="12">
                  <c:v>8.44545524443261</c:v>
                </c:pt>
                <c:pt idx="13">
                  <c:v>8.76616873472752</c:v>
                </c:pt>
                <c:pt idx="14">
                  <c:v>9.08688222502243</c:v>
                </c:pt>
                <c:pt idx="15">
                  <c:v>9.407595715317338</c:v>
                </c:pt>
                <c:pt idx="16">
                  <c:v>9.728309205612248</c:v>
                </c:pt>
                <c:pt idx="17">
                  <c:v>10.04902269590716</c:v>
                </c:pt>
                <c:pt idx="18">
                  <c:v>10.36973618620207</c:v>
                </c:pt>
                <c:pt idx="19">
                  <c:v>10.69044967649698</c:v>
                </c:pt>
              </c:numCache>
            </c:numRef>
          </c:val>
        </c:ser>
        <c:ser>
          <c:idx val="3"/>
          <c:order val="3"/>
          <c:tx>
            <c:strRef>
              <c:f>'speed obj func'!$K$249:$K$250</c:f>
              <c:strCache>
                <c:ptCount val="1"/>
                <c:pt idx="0">
                  <c:v>norm speed 3.8</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func'!$K$251:$K$270</c:f>
              <c:numCache>
                <c:formatCode>0.0</c:formatCode>
                <c:ptCount val="20"/>
                <c:pt idx="0">
                  <c:v>2.672612419124244</c:v>
                </c:pt>
                <c:pt idx="1">
                  <c:v>3.207134902949093</c:v>
                </c:pt>
                <c:pt idx="2">
                  <c:v>3.741657386773942</c:v>
                </c:pt>
                <c:pt idx="3">
                  <c:v>4.27617987059879</c:v>
                </c:pt>
                <c:pt idx="4">
                  <c:v>4.810702354423638</c:v>
                </c:pt>
                <c:pt idx="5">
                  <c:v>5.345224838248487</c:v>
                </c:pt>
                <c:pt idx="6">
                  <c:v>5.879747322073336</c:v>
                </c:pt>
                <c:pt idx="7">
                  <c:v>6.414269805898185</c:v>
                </c:pt>
                <c:pt idx="8">
                  <c:v>6.948792289723034</c:v>
                </c:pt>
                <c:pt idx="9">
                  <c:v>7.483314773547883</c:v>
                </c:pt>
                <c:pt idx="10">
                  <c:v>8.01783725737273</c:v>
                </c:pt>
                <c:pt idx="11">
                  <c:v>8.552359741197581</c:v>
                </c:pt>
                <c:pt idx="12">
                  <c:v>9.086882225022428</c:v>
                </c:pt>
                <c:pt idx="13">
                  <c:v>9.621404708847277</c:v>
                </c:pt>
                <c:pt idx="14">
                  <c:v>10.15592719267213</c:v>
                </c:pt>
                <c:pt idx="15">
                  <c:v>10.69044967649697</c:v>
                </c:pt>
                <c:pt idx="16">
                  <c:v>11.22497216032182</c:v>
                </c:pt>
                <c:pt idx="17">
                  <c:v>11.75949464414667</c:v>
                </c:pt>
                <c:pt idx="18">
                  <c:v>12.29401712797152</c:v>
                </c:pt>
                <c:pt idx="19">
                  <c:v>12.82853961179637</c:v>
                </c:pt>
              </c:numCache>
            </c:numRef>
          </c:val>
        </c:ser>
        <c:ser>
          <c:idx val="4"/>
          <c:order val="4"/>
          <c:tx>
            <c:strRef>
              <c:f>'speed obj func'!$L$249:$L$250</c:f>
              <c:strCache>
                <c:ptCount val="1"/>
                <c:pt idx="0">
                  <c:v>norm speed 4.4</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func'!$L$251:$L$270</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085234600"/>
        <c:axId val="2085237800"/>
        <c:axId val="2085240840"/>
      </c:surface3DChart>
      <c:catAx>
        <c:axId val="2085234600"/>
        <c:scaling>
          <c:orientation val="minMax"/>
        </c:scaling>
        <c:delete val="0"/>
        <c:axPos val="b"/>
        <c:majorTickMark val="out"/>
        <c:minorTickMark val="none"/>
        <c:tickLblPos val="nextTo"/>
        <c:crossAx val="2085237800"/>
        <c:crosses val="autoZero"/>
        <c:auto val="1"/>
        <c:lblAlgn val="ctr"/>
        <c:lblOffset val="100"/>
        <c:noMultiLvlLbl val="0"/>
      </c:catAx>
      <c:valAx>
        <c:axId val="2085237800"/>
        <c:scaling>
          <c:orientation val="minMax"/>
        </c:scaling>
        <c:delete val="0"/>
        <c:axPos val="l"/>
        <c:majorGridlines/>
        <c:numFmt formatCode="0.0" sourceLinked="1"/>
        <c:majorTickMark val="out"/>
        <c:minorTickMark val="none"/>
        <c:tickLblPos val="nextTo"/>
        <c:crossAx val="2085234600"/>
        <c:crosses val="autoZero"/>
        <c:crossBetween val="midCat"/>
      </c:valAx>
      <c:serAx>
        <c:axId val="2085240840"/>
        <c:scaling>
          <c:orientation val="minMax"/>
        </c:scaling>
        <c:delete val="0"/>
        <c:axPos val="b"/>
        <c:majorTickMark val="out"/>
        <c:minorTickMark val="none"/>
        <c:tickLblPos val="nextTo"/>
        <c:crossAx val="208523780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086126408"/>
        <c:axId val="2086129608"/>
        <c:axId val="2086132648"/>
      </c:surfaceChart>
      <c:catAx>
        <c:axId val="2086126408"/>
        <c:scaling>
          <c:orientation val="minMax"/>
        </c:scaling>
        <c:delete val="0"/>
        <c:axPos val="b"/>
        <c:majorTickMark val="out"/>
        <c:minorTickMark val="none"/>
        <c:tickLblPos val="nextTo"/>
        <c:crossAx val="2086129608"/>
        <c:crosses val="autoZero"/>
        <c:auto val="1"/>
        <c:lblAlgn val="ctr"/>
        <c:lblOffset val="100"/>
        <c:noMultiLvlLbl val="0"/>
      </c:catAx>
      <c:valAx>
        <c:axId val="2086129608"/>
        <c:scaling>
          <c:orientation val="minMax"/>
        </c:scaling>
        <c:delete val="0"/>
        <c:axPos val="l"/>
        <c:majorGridlines/>
        <c:numFmt formatCode="0.0" sourceLinked="1"/>
        <c:majorTickMark val="out"/>
        <c:minorTickMark val="none"/>
        <c:tickLblPos val="none"/>
        <c:crossAx val="2086126408"/>
        <c:crosses val="autoZero"/>
        <c:crossBetween val="midCat"/>
      </c:valAx>
      <c:serAx>
        <c:axId val="2086132648"/>
        <c:scaling>
          <c:orientation val="minMax"/>
        </c:scaling>
        <c:delete val="0"/>
        <c:axPos val="b"/>
        <c:majorTickMark val="out"/>
        <c:minorTickMark val="none"/>
        <c:tickLblPos val="nextTo"/>
        <c:crossAx val="208612960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3'!$G$13</c:f>
              <c:strCache>
                <c:ptCount val="1"/>
                <c:pt idx="0">
                  <c:v>v1: avg iters</c:v>
                </c:pt>
              </c:strCache>
            </c:strRef>
          </c:tx>
          <c:marker>
            <c:symbol val="none"/>
          </c:marker>
          <c:val>
            <c:numRef>
              <c:f>'speed 3'!$G$14:$G$24</c:f>
              <c:numCache>
                <c:formatCode>_-* #,##0_-;\-* #,##0_-;_-* "-"??_-;_-@_-</c:formatCode>
                <c:ptCount val="11"/>
                <c:pt idx="0">
                  <c:v>58.27777777777778</c:v>
                </c:pt>
                <c:pt idx="1">
                  <c:v>90.4139194139194</c:v>
                </c:pt>
                <c:pt idx="2">
                  <c:v>147.9085545722714</c:v>
                </c:pt>
                <c:pt idx="3">
                  <c:v>284.0114942528735</c:v>
                </c:pt>
                <c:pt idx="4">
                  <c:v>343.2993197278911</c:v>
                </c:pt>
                <c:pt idx="5">
                  <c:v>346.887323943662</c:v>
                </c:pt>
                <c:pt idx="6">
                  <c:v>285.7415730337079</c:v>
                </c:pt>
                <c:pt idx="7">
                  <c:v>477.7669902912621</c:v>
                </c:pt>
                <c:pt idx="8">
                  <c:v>481.1568627450981</c:v>
                </c:pt>
                <c:pt idx="9">
                  <c:v>395.2538461538461</c:v>
                </c:pt>
                <c:pt idx="10">
                  <c:v>572.9310344827586</c:v>
                </c:pt>
              </c:numCache>
            </c:numRef>
          </c:val>
          <c:smooth val="0"/>
        </c:ser>
        <c:ser>
          <c:idx val="1"/>
          <c:order val="1"/>
          <c:tx>
            <c:strRef>
              <c:f>'speed 3'!$H$13</c:f>
              <c:strCache>
                <c:ptCount val="1"/>
                <c:pt idx="0">
                  <c:v>v2: avg iters</c:v>
                </c:pt>
              </c:strCache>
            </c:strRef>
          </c:tx>
          <c:marker>
            <c:symbol val="none"/>
          </c:marker>
          <c:val>
            <c:numRef>
              <c:f>'speed 3'!$H$14:$H$24</c:f>
              <c:numCache>
                <c:formatCode>_-* #,##0_-;\-* #,##0_-;_-* "-"??_-;_-@_-</c:formatCode>
                <c:ptCount val="11"/>
                <c:pt idx="0">
                  <c:v>61.0030487804878</c:v>
                </c:pt>
                <c:pt idx="1">
                  <c:v>71.12747875354107</c:v>
                </c:pt>
                <c:pt idx="2">
                  <c:v>151.2344213649852</c:v>
                </c:pt>
                <c:pt idx="3">
                  <c:v>272.3131868131868</c:v>
                </c:pt>
                <c:pt idx="4">
                  <c:v>395.5</c:v>
                </c:pt>
                <c:pt idx="5">
                  <c:v>503.6464646464646</c:v>
                </c:pt>
                <c:pt idx="6">
                  <c:v>489.7843137254902</c:v>
                </c:pt>
                <c:pt idx="7">
                  <c:v>409.6935483870968</c:v>
                </c:pt>
                <c:pt idx="8">
                  <c:v>389.5461538461539</c:v>
                </c:pt>
                <c:pt idx="9">
                  <c:v>419.4260869565217</c:v>
                </c:pt>
                <c:pt idx="10">
                  <c:v>445.2142857142857</c:v>
                </c:pt>
              </c:numCache>
            </c:numRef>
          </c:val>
          <c:smooth val="0"/>
        </c:ser>
        <c:dLbls>
          <c:showLegendKey val="0"/>
          <c:showVal val="0"/>
          <c:showCatName val="0"/>
          <c:showSerName val="0"/>
          <c:showPercent val="0"/>
          <c:showBubbleSize val="0"/>
        </c:dLbls>
        <c:marker val="1"/>
        <c:smooth val="0"/>
        <c:axId val="2085283784"/>
        <c:axId val="2085286760"/>
      </c:lineChart>
      <c:catAx>
        <c:axId val="2085283784"/>
        <c:scaling>
          <c:orientation val="minMax"/>
        </c:scaling>
        <c:delete val="0"/>
        <c:axPos val="b"/>
        <c:majorTickMark val="out"/>
        <c:minorTickMark val="none"/>
        <c:tickLblPos val="nextTo"/>
        <c:crossAx val="2085286760"/>
        <c:crosses val="autoZero"/>
        <c:auto val="1"/>
        <c:lblAlgn val="ctr"/>
        <c:lblOffset val="100"/>
        <c:noMultiLvlLbl val="0"/>
      </c:catAx>
      <c:valAx>
        <c:axId val="2085286760"/>
        <c:scaling>
          <c:orientation val="minMax"/>
        </c:scaling>
        <c:delete val="0"/>
        <c:axPos val="l"/>
        <c:majorGridlines/>
        <c:numFmt formatCode="_-* #,##0_-;\-* #,##0_-;_-* &quot;-&quot;??_-;_-@_-" sourceLinked="1"/>
        <c:majorTickMark val="out"/>
        <c:minorTickMark val="none"/>
        <c:tickLblPos val="nextTo"/>
        <c:crossAx val="208528378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3'!$P$12:$P$13</c:f>
              <c:strCache>
                <c:ptCount val="1"/>
                <c:pt idx="0">
                  <c:v>Speed v1: avg spd</c:v>
                </c:pt>
              </c:strCache>
            </c:strRef>
          </c:tx>
          <c:marker>
            <c:symbol val="none"/>
          </c:marker>
          <c:val>
            <c:numRef>
              <c:f>'speed 3'!$P$14:$P$24</c:f>
              <c:numCache>
                <c:formatCode>0</c:formatCode>
                <c:ptCount val="11"/>
                <c:pt idx="0">
                  <c:v>48.910641713913</c:v>
                </c:pt>
                <c:pt idx="1">
                  <c:v>48.96823724830855</c:v>
                </c:pt>
                <c:pt idx="2">
                  <c:v>49.35896771105482</c:v>
                </c:pt>
                <c:pt idx="3">
                  <c:v>50.37259702942248</c:v>
                </c:pt>
                <c:pt idx="4">
                  <c:v>51.98957693450905</c:v>
                </c:pt>
                <c:pt idx="5">
                  <c:v>53.2658857444476</c:v>
                </c:pt>
                <c:pt idx="6">
                  <c:v>53.60160827336715</c:v>
                </c:pt>
                <c:pt idx="7">
                  <c:v>55.2681568786832</c:v>
                </c:pt>
                <c:pt idx="8">
                  <c:v>55.36395126125759</c:v>
                </c:pt>
                <c:pt idx="9">
                  <c:v>54.42167642994765</c:v>
                </c:pt>
                <c:pt idx="10">
                  <c:v>55.8681512689337</c:v>
                </c:pt>
              </c:numCache>
            </c:numRef>
          </c:val>
          <c:smooth val="0"/>
        </c:ser>
        <c:ser>
          <c:idx val="1"/>
          <c:order val="1"/>
          <c:tx>
            <c:strRef>
              <c:f>'speed 3'!$Q$12:$Q$13</c:f>
              <c:strCache>
                <c:ptCount val="1"/>
                <c:pt idx="0">
                  <c:v>Speed v2: avg spd</c:v>
                </c:pt>
              </c:strCache>
            </c:strRef>
          </c:tx>
          <c:marker>
            <c:symbol val="none"/>
          </c:marker>
          <c:val>
            <c:numRef>
              <c:f>'speed 3'!$Q$14:$Q$24</c:f>
              <c:numCache>
                <c:formatCode>_-* #,##0_-;\-* #,##0_-;_-* "-"??_-;_-@_-</c:formatCode>
                <c:ptCount val="11"/>
                <c:pt idx="0">
                  <c:v>49.9366784946774</c:v>
                </c:pt>
                <c:pt idx="1">
                  <c:v>49.42747331527801</c:v>
                </c:pt>
                <c:pt idx="2">
                  <c:v>51.23927437876556</c:v>
                </c:pt>
                <c:pt idx="3">
                  <c:v>54.79937854361292</c:v>
                </c:pt>
                <c:pt idx="4">
                  <c:v>56.6670551517067</c:v>
                </c:pt>
                <c:pt idx="5">
                  <c:v>56.28968532520407</c:v>
                </c:pt>
                <c:pt idx="6">
                  <c:v>56.49467552744305</c:v>
                </c:pt>
                <c:pt idx="7">
                  <c:v>56.3238848864218</c:v>
                </c:pt>
                <c:pt idx="8">
                  <c:v>58.51211468967833</c:v>
                </c:pt>
                <c:pt idx="9">
                  <c:v>63.7815441389891</c:v>
                </c:pt>
                <c:pt idx="10">
                  <c:v>65.57275790149205</c:v>
                </c:pt>
              </c:numCache>
            </c:numRef>
          </c:val>
          <c:smooth val="0"/>
        </c:ser>
        <c:dLbls>
          <c:showLegendKey val="0"/>
          <c:showVal val="0"/>
          <c:showCatName val="0"/>
          <c:showSerName val="0"/>
          <c:showPercent val="0"/>
          <c:showBubbleSize val="0"/>
        </c:dLbls>
        <c:marker val="1"/>
        <c:smooth val="0"/>
        <c:axId val="2085314536"/>
        <c:axId val="2085317512"/>
      </c:lineChart>
      <c:catAx>
        <c:axId val="2085314536"/>
        <c:scaling>
          <c:orientation val="minMax"/>
        </c:scaling>
        <c:delete val="0"/>
        <c:axPos val="b"/>
        <c:majorTickMark val="out"/>
        <c:minorTickMark val="none"/>
        <c:tickLblPos val="nextTo"/>
        <c:crossAx val="2085317512"/>
        <c:crosses val="autoZero"/>
        <c:auto val="1"/>
        <c:lblAlgn val="ctr"/>
        <c:lblOffset val="100"/>
        <c:noMultiLvlLbl val="0"/>
      </c:catAx>
      <c:valAx>
        <c:axId val="2085317512"/>
        <c:scaling>
          <c:orientation val="minMax"/>
        </c:scaling>
        <c:delete val="0"/>
        <c:axPos val="l"/>
        <c:majorGridlines/>
        <c:numFmt formatCode="0" sourceLinked="1"/>
        <c:majorTickMark val="out"/>
        <c:minorTickMark val="none"/>
        <c:tickLblPos val="nextTo"/>
        <c:crossAx val="208531453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3'!$T$12:$T$13</c:f>
              <c:strCache>
                <c:ptCount val="1"/>
                <c:pt idx="0">
                  <c:v>Distance v1: avg dist</c:v>
                </c:pt>
              </c:strCache>
            </c:strRef>
          </c:tx>
          <c:marker>
            <c:symbol val="none"/>
          </c:marker>
          <c:val>
            <c:numRef>
              <c:f>'speed 3'!$T$14:$T$24</c:f>
              <c:numCache>
                <c:formatCode>_-* #,##0_-;\-* #,##0_-;_-* "-"??_-;_-@_-</c:formatCode>
                <c:ptCount val="11"/>
                <c:pt idx="0">
                  <c:v>2850.40350877193</c:v>
                </c:pt>
                <c:pt idx="1">
                  <c:v>4427.410256410256</c:v>
                </c:pt>
                <c:pt idx="2">
                  <c:v>7300.613569321533</c:v>
                </c:pt>
                <c:pt idx="3">
                  <c:v>14306.39655172414</c:v>
                </c:pt>
                <c:pt idx="4">
                  <c:v>17847.98639455782</c:v>
                </c:pt>
                <c:pt idx="5">
                  <c:v>18477.26056338028</c:v>
                </c:pt>
                <c:pt idx="6">
                  <c:v>15316.20786516854</c:v>
                </c:pt>
                <c:pt idx="7">
                  <c:v>26405.30097087379</c:v>
                </c:pt>
                <c:pt idx="8">
                  <c:v>26638.74509803922</c:v>
                </c:pt>
                <c:pt idx="9">
                  <c:v>21510.37692307692</c:v>
                </c:pt>
                <c:pt idx="10">
                  <c:v>32008.59770114943</c:v>
                </c:pt>
              </c:numCache>
            </c:numRef>
          </c:val>
          <c:smooth val="0"/>
        </c:ser>
        <c:ser>
          <c:idx val="1"/>
          <c:order val="1"/>
          <c:tx>
            <c:strRef>
              <c:f>'speed 3'!$U$12:$U$13</c:f>
              <c:strCache>
                <c:ptCount val="1"/>
                <c:pt idx="0">
                  <c:v>Distance v2: avg dist</c:v>
                </c:pt>
              </c:strCache>
            </c:strRef>
          </c:tx>
          <c:marker>
            <c:symbol val="none"/>
          </c:marker>
          <c:val>
            <c:numRef>
              <c:f>'speed 3'!$U$14:$U$24</c:f>
              <c:numCache>
                <c:formatCode>_-* #,##0_-;\-* #,##0_-;_-* "-"??_-;_-@_-</c:formatCode>
                <c:ptCount val="11"/>
                <c:pt idx="0">
                  <c:v>3046.289634146342</c:v>
                </c:pt>
                <c:pt idx="1">
                  <c:v>3515.651558073654</c:v>
                </c:pt>
                <c:pt idx="2">
                  <c:v>7749.14201183432</c:v>
                </c:pt>
                <c:pt idx="3">
                  <c:v>14922.59340659341</c:v>
                </c:pt>
                <c:pt idx="4">
                  <c:v>22411.8203125</c:v>
                </c:pt>
                <c:pt idx="5">
                  <c:v>28350.10101010101</c:v>
                </c:pt>
                <c:pt idx="6">
                  <c:v>27670.20588235294</c:v>
                </c:pt>
                <c:pt idx="7">
                  <c:v>23075.53225806452</c:v>
                </c:pt>
                <c:pt idx="8">
                  <c:v>22793.16923076923</c:v>
                </c:pt>
                <c:pt idx="9">
                  <c:v>26751.64347826087</c:v>
                </c:pt>
                <c:pt idx="10">
                  <c:v>29193.92857142857</c:v>
                </c:pt>
              </c:numCache>
            </c:numRef>
          </c:val>
          <c:smooth val="0"/>
        </c:ser>
        <c:dLbls>
          <c:showLegendKey val="0"/>
          <c:showVal val="0"/>
          <c:showCatName val="0"/>
          <c:showSerName val="0"/>
          <c:showPercent val="0"/>
          <c:showBubbleSize val="0"/>
        </c:dLbls>
        <c:marker val="1"/>
        <c:smooth val="0"/>
        <c:axId val="2085344680"/>
        <c:axId val="2085347656"/>
      </c:lineChart>
      <c:catAx>
        <c:axId val="2085344680"/>
        <c:scaling>
          <c:orientation val="minMax"/>
        </c:scaling>
        <c:delete val="0"/>
        <c:axPos val="b"/>
        <c:majorTickMark val="out"/>
        <c:minorTickMark val="none"/>
        <c:tickLblPos val="nextTo"/>
        <c:crossAx val="2085347656"/>
        <c:crosses val="autoZero"/>
        <c:auto val="1"/>
        <c:lblAlgn val="ctr"/>
        <c:lblOffset val="100"/>
        <c:noMultiLvlLbl val="0"/>
      </c:catAx>
      <c:valAx>
        <c:axId val="2085347656"/>
        <c:scaling>
          <c:orientation val="minMax"/>
        </c:scaling>
        <c:delete val="0"/>
        <c:axPos val="l"/>
        <c:majorGridlines/>
        <c:numFmt formatCode="_-* #,##0_-;\-* #,##0_-;_-* &quot;-&quot;??_-;_-@_-" sourceLinked="1"/>
        <c:majorTickMark val="out"/>
        <c:minorTickMark val="none"/>
        <c:tickLblPos val="nextTo"/>
        <c:crossAx val="208534468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'acquire 1'!$P$9</c:f>
              <c:strCache>
                <c:ptCount val="1"/>
                <c:pt idx="0">
                  <c:v>Expected</c:v>
                </c:pt>
              </c:strCache>
            </c:strRef>
          </c:tx>
          <c:marker>
            <c:symbol val="none"/>
          </c:marker>
          <c:cat>
            <c:numRef>
              <c:f>'acquire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1'!$P$10:$P$25</c:f>
              <c:numCache>
                <c:formatCode>_-* #,##0.00000_-;\-* #,##0.00000_-;_-* "-"??_-;_-@_-</c:formatCode>
                <c:ptCount val="16"/>
                <c:pt idx="0">
                  <c:v>0.000466472303206997</c:v>
                </c:pt>
                <c:pt idx="1">
                  <c:v>0.000452186588921283</c:v>
                </c:pt>
                <c:pt idx="2">
                  <c:v>0.000437900874635568</c:v>
                </c:pt>
                <c:pt idx="3">
                  <c:v>0.000423615160349854</c:v>
                </c:pt>
                <c:pt idx="4">
                  <c:v>0.00040932944606414</c:v>
                </c:pt>
                <c:pt idx="5">
                  <c:v>0.000395043731778426</c:v>
                </c:pt>
                <c:pt idx="6">
                  <c:v>0.000380758017492711</c:v>
                </c:pt>
                <c:pt idx="7">
                  <c:v>0.000366472303206997</c:v>
                </c:pt>
                <c:pt idx="8">
                  <c:v>0.000352186588921283</c:v>
                </c:pt>
                <c:pt idx="9">
                  <c:v>0.000337900874635568</c:v>
                </c:pt>
                <c:pt idx="10">
                  <c:v>0.000323615160349854</c:v>
                </c:pt>
                <c:pt idx="11">
                  <c:v>0.00030932944606414</c:v>
                </c:pt>
                <c:pt idx="12">
                  <c:v>0.000295043731778426</c:v>
                </c:pt>
                <c:pt idx="13">
                  <c:v>0.000280758017492711</c:v>
                </c:pt>
                <c:pt idx="14">
                  <c:v>0.000266472303206997</c:v>
                </c:pt>
                <c:pt idx="15">
                  <c:v>0.000252186588921283</c:v>
                </c:pt>
              </c:numCache>
            </c:numRef>
          </c:val>
          <c:smooth val="0"/>
        </c:ser>
        <c:ser>
          <c:idx val="1"/>
          <c:order val="1"/>
          <c:tx>
            <c:strRef>
              <c:f>'acquire 1'!$Q$9</c:f>
              <c:strCache>
                <c:ptCount val="1"/>
                <c:pt idx="0">
                  <c:v>Actual</c:v>
                </c:pt>
              </c:strCache>
            </c:strRef>
          </c:tx>
          <c:marker>
            <c:symbol val="none"/>
          </c:marker>
          <c:cat>
            <c:numRef>
              <c:f>'acquire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1'!$Q$10:$Q$25</c:f>
              <c:numCache>
                <c:formatCode>_-* #,##0.00000_-;\-* #,##0.00000_-;_-* "-"??_-;_-@_-</c:formatCode>
                <c:ptCount val="16"/>
                <c:pt idx="0">
                  <c:v>0.00043994720633524</c:v>
                </c:pt>
                <c:pt idx="1">
                  <c:v>0.00114966555183946</c:v>
                </c:pt>
                <c:pt idx="2">
                  <c:v>0.000646750846935633</c:v>
                </c:pt>
                <c:pt idx="3">
                  <c:v>0.000536554970922182</c:v>
                </c:pt>
                <c:pt idx="4">
                  <c:v>0.000532467532467532</c:v>
                </c:pt>
                <c:pt idx="5">
                  <c:v>0.000485714285714286</c:v>
                </c:pt>
                <c:pt idx="6">
                  <c:v>0.000469230769230769</c:v>
                </c:pt>
                <c:pt idx="7">
                  <c:v>0.000401129943502825</c:v>
                </c:pt>
                <c:pt idx="8">
                  <c:v>0.000383419689119171</c:v>
                </c:pt>
              </c:numCache>
            </c:numRef>
          </c:val>
          <c:smooth val="0"/>
        </c:ser>
        <c:dLbls>
          <c:showLegendKey val="0"/>
          <c:showVal val="0"/>
          <c:showCatName val="0"/>
          <c:showSerName val="0"/>
          <c:showPercent val="0"/>
          <c:showBubbleSize val="0"/>
        </c:dLbls>
        <c:marker val="1"/>
        <c:smooth val="0"/>
        <c:axId val="2086198328"/>
        <c:axId val="2086201336"/>
      </c:lineChart>
      <c:catAx>
        <c:axId val="2086198328"/>
        <c:scaling>
          <c:orientation val="minMax"/>
        </c:scaling>
        <c:delete val="0"/>
        <c:axPos val="b"/>
        <c:numFmt formatCode="General" sourceLinked="1"/>
        <c:majorTickMark val="out"/>
        <c:minorTickMark val="none"/>
        <c:tickLblPos val="nextTo"/>
        <c:crossAx val="2086201336"/>
        <c:crosses val="autoZero"/>
        <c:auto val="1"/>
        <c:lblAlgn val="ctr"/>
        <c:lblOffset val="100"/>
        <c:noMultiLvlLbl val="0"/>
      </c:catAx>
      <c:valAx>
        <c:axId val="2086201336"/>
        <c:scaling>
          <c:orientation val="minMax"/>
        </c:scaling>
        <c:delete val="0"/>
        <c:axPos val="l"/>
        <c:majorGridlines/>
        <c:numFmt formatCode="_-* #,##0.00000_-;\-* #,##0.00000_-;_-* &quot;-&quot;??_-;_-@_-" sourceLinked="1"/>
        <c:majorTickMark val="out"/>
        <c:minorTickMark val="none"/>
        <c:tickLblPos val="nextTo"/>
        <c:crossAx val="20861983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1'!$G$9:$G$19</c:f>
              <c:numCache>
                <c:formatCode>_-* #,##0_-;\-* #,##0_-;_-* "-"??_-;_-@_-</c:formatCode>
                <c:ptCount val="11"/>
                <c:pt idx="0">
                  <c:v>58.49117647058824</c:v>
                </c:pt>
                <c:pt idx="1">
                  <c:v>53.54175588865096</c:v>
                </c:pt>
                <c:pt idx="2">
                  <c:v>97.927734375</c:v>
                </c:pt>
                <c:pt idx="3">
                  <c:v>177.8047945205479</c:v>
                </c:pt>
                <c:pt idx="4">
                  <c:v>273.5513513513513</c:v>
                </c:pt>
                <c:pt idx="5">
                  <c:v>243.3560975609756</c:v>
                </c:pt>
                <c:pt idx="6">
                  <c:v>250.1065989847716</c:v>
                </c:pt>
                <c:pt idx="7">
                  <c:v>295.0755813953488</c:v>
                </c:pt>
                <c:pt idx="8">
                  <c:v>331.0529801324503</c:v>
                </c:pt>
                <c:pt idx="9">
                  <c:v>353.3428571428571</c:v>
                </c:pt>
                <c:pt idx="10">
                  <c:v>362.6258992805755</c:v>
                </c:pt>
              </c:numCache>
            </c:numRef>
          </c:val>
          <c:smooth val="0"/>
        </c:ser>
        <c:dLbls>
          <c:showLegendKey val="0"/>
          <c:showVal val="0"/>
          <c:showCatName val="0"/>
          <c:showSerName val="0"/>
          <c:showPercent val="0"/>
          <c:showBubbleSize val="0"/>
        </c:dLbls>
        <c:marker val="1"/>
        <c:smooth val="0"/>
        <c:axId val="2084885016"/>
        <c:axId val="2084888024"/>
      </c:lineChart>
      <c:catAx>
        <c:axId val="2084885016"/>
        <c:scaling>
          <c:orientation val="minMax"/>
        </c:scaling>
        <c:delete val="0"/>
        <c:axPos val="b"/>
        <c:majorTickMark val="out"/>
        <c:minorTickMark val="none"/>
        <c:tickLblPos val="nextTo"/>
        <c:crossAx val="2084888024"/>
        <c:crosses val="autoZero"/>
        <c:auto val="1"/>
        <c:lblAlgn val="ctr"/>
        <c:lblOffset val="100"/>
        <c:noMultiLvlLbl val="0"/>
      </c:catAx>
      <c:valAx>
        <c:axId val="2084888024"/>
        <c:scaling>
          <c:orientation val="minMax"/>
        </c:scaling>
        <c:delete val="0"/>
        <c:axPos val="l"/>
        <c:majorGridlines/>
        <c:numFmt formatCode="_-* #,##0_-;\-* #,##0_-;_-* &quot;-&quot;??_-;_-@_-" sourceLinked="1"/>
        <c:majorTickMark val="out"/>
        <c:minorTickMark val="none"/>
        <c:tickLblPos val="nextTo"/>
        <c:crossAx val="208488501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'acquire 1'!$P$9</c:f>
              <c:strCache>
                <c:ptCount val="1"/>
                <c:pt idx="0">
                  <c:v>Expected</c:v>
                </c:pt>
              </c:strCache>
            </c:strRef>
          </c:tx>
          <c:marker>
            <c:symbol val="none"/>
          </c:marker>
          <c:cat>
            <c:numRef>
              <c:f>'acquire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1'!$P$42:$P$57</c:f>
              <c:numCache>
                <c:formatCode>_-* #,##0.00000_-;\-* #,##0.00000_-;_-* "-"??_-;_-@_-</c:formatCode>
                <c:ptCount val="16"/>
                <c:pt idx="0">
                  <c:v>0.000357142857142857</c:v>
                </c:pt>
                <c:pt idx="1">
                  <c:v>0.000342857142857143</c:v>
                </c:pt>
                <c:pt idx="2">
                  <c:v>0.000328571428571428</c:v>
                </c:pt>
                <c:pt idx="3">
                  <c:v>0.000314285714285714</c:v>
                </c:pt>
                <c:pt idx="4">
                  <c:v>0.0003</c:v>
                </c:pt>
                <c:pt idx="5">
                  <c:v>0.000285714285714286</c:v>
                </c:pt>
                <c:pt idx="6">
                  <c:v>0.000271428571428571</c:v>
                </c:pt>
                <c:pt idx="7">
                  <c:v>0.000257142857142857</c:v>
                </c:pt>
                <c:pt idx="8">
                  <c:v>0.000242857142857143</c:v>
                </c:pt>
                <c:pt idx="9">
                  <c:v>0.000228571428571428</c:v>
                </c:pt>
                <c:pt idx="10">
                  <c:v>0.000214285714285714</c:v>
                </c:pt>
                <c:pt idx="11">
                  <c:v>0.0002</c:v>
                </c:pt>
                <c:pt idx="12">
                  <c:v>0.000185714285714286</c:v>
                </c:pt>
                <c:pt idx="13">
                  <c:v>0.000171428571428571</c:v>
                </c:pt>
                <c:pt idx="14">
                  <c:v>0.000157142857142857</c:v>
                </c:pt>
                <c:pt idx="15">
                  <c:v>0.000142857142857143</c:v>
                </c:pt>
              </c:numCache>
            </c:numRef>
          </c:val>
          <c:smooth val="0"/>
        </c:ser>
        <c:ser>
          <c:idx val="1"/>
          <c:order val="1"/>
          <c:tx>
            <c:strRef>
              <c:f>'acquire 1'!$Q$9</c:f>
              <c:strCache>
                <c:ptCount val="1"/>
                <c:pt idx="0">
                  <c:v>Actual</c:v>
                </c:pt>
              </c:strCache>
            </c:strRef>
          </c:tx>
          <c:marker>
            <c:symbol val="none"/>
          </c:marker>
          <c:cat>
            <c:numRef>
              <c:f>'acquire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1'!$Q$42:$Q$57</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086230120"/>
        <c:axId val="2086233128"/>
      </c:lineChart>
      <c:catAx>
        <c:axId val="2086230120"/>
        <c:scaling>
          <c:orientation val="minMax"/>
        </c:scaling>
        <c:delete val="0"/>
        <c:axPos val="b"/>
        <c:numFmt formatCode="General" sourceLinked="1"/>
        <c:majorTickMark val="out"/>
        <c:minorTickMark val="none"/>
        <c:tickLblPos val="nextTo"/>
        <c:crossAx val="2086233128"/>
        <c:crosses val="autoZero"/>
        <c:auto val="1"/>
        <c:lblAlgn val="ctr"/>
        <c:lblOffset val="100"/>
        <c:noMultiLvlLbl val="0"/>
      </c:catAx>
      <c:valAx>
        <c:axId val="2086233128"/>
        <c:scaling>
          <c:orientation val="minMax"/>
        </c:scaling>
        <c:delete val="0"/>
        <c:axPos val="l"/>
        <c:majorGridlines/>
        <c:numFmt formatCode="_-* #,##0.00000_-;\-* #,##0.00000_-;_-* &quot;-&quot;??_-;_-@_-" sourceLinked="1"/>
        <c:majorTickMark val="out"/>
        <c:minorTickMark val="none"/>
        <c:tickLblPos val="nextTo"/>
        <c:crossAx val="208623012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'acquire 2'!$Q$9</c:f>
              <c:strCache>
                <c:ptCount val="1"/>
              </c:strCache>
            </c:strRef>
          </c:tx>
          <c:marker>
            <c:symbol val="none"/>
          </c:marker>
          <c:cat>
            <c:numRef>
              <c:f>'acquire 2'!$P$26:$P$41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2'!$Q$26:$Q$41</c:f>
              <c:numCache>
                <c:formatCode>_-* #,##0.00000_-;\-* #,##0.00000_-;_-* "-"??_-;_-@_-</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ser>
          <c:idx val="1"/>
          <c:order val="1"/>
          <c:tx>
            <c:strRef>
              <c:f>'acquire 2'!$R$9</c:f>
              <c:strCache>
                <c:ptCount val="1"/>
              </c:strCache>
            </c:strRef>
          </c:tx>
          <c:marker>
            <c:symbol val="none"/>
          </c:marker>
          <c:cat>
            <c:numRef>
              <c:f>'acquire 2'!$P$26:$P$41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2'!$R$26:$R$41</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085363704"/>
        <c:axId val="2085366712"/>
      </c:lineChart>
      <c:catAx>
        <c:axId val="2085363704"/>
        <c:scaling>
          <c:orientation val="minMax"/>
        </c:scaling>
        <c:delete val="0"/>
        <c:axPos val="b"/>
        <c:numFmt formatCode="General" sourceLinked="1"/>
        <c:majorTickMark val="out"/>
        <c:minorTickMark val="none"/>
        <c:tickLblPos val="nextTo"/>
        <c:crossAx val="2085366712"/>
        <c:crosses val="autoZero"/>
        <c:auto val="1"/>
        <c:lblAlgn val="ctr"/>
        <c:lblOffset val="100"/>
        <c:noMultiLvlLbl val="0"/>
      </c:catAx>
      <c:valAx>
        <c:axId val="2085366712"/>
        <c:scaling>
          <c:orientation val="minMax"/>
        </c:scaling>
        <c:delete val="0"/>
        <c:axPos val="l"/>
        <c:majorGridlines/>
        <c:numFmt formatCode="_-* #,##0.00000_-;\-* #,##0.00000_-;_-* &quot;-&quot;??_-;_-@_-" sourceLinked="1"/>
        <c:majorTickMark val="out"/>
        <c:minorTickMark val="none"/>
        <c:tickLblPos val="nextTo"/>
        <c:crossAx val="20853637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75"/>
      <c:rAngAx val="0"/>
      <c:perspective val="30"/>
    </c:view3D>
    <c:floor>
      <c:thickness val="0"/>
    </c:floor>
    <c:sideWall>
      <c:thickness val="0"/>
    </c:sideWall>
    <c:backWall>
      <c:thickness val="0"/>
    </c:backWall>
    <c:plotArea>
      <c:layout/>
      <c:surface3DChart>
        <c:wireframe val="0"/>
        <c:ser>
          <c:idx val="0"/>
          <c:order val="0"/>
          <c:val>
            <c:numRef>
              <c:f>'acquire 2'!$D$188:$N$188</c:f>
              <c:numCache>
                <c:formatCode>0.0</c:formatCode>
                <c:ptCount val="11"/>
                <c:pt idx="0">
                  <c:v>43.79715452100208</c:v>
                </c:pt>
                <c:pt idx="1">
                  <c:v>39.15200176877458</c:v>
                </c:pt>
                <c:pt idx="2">
                  <c:v>34.50684901654709</c:v>
                </c:pt>
                <c:pt idx="3">
                  <c:v>29.8616962643196</c:v>
                </c:pt>
                <c:pt idx="4">
                  <c:v>25.2165435120921</c:v>
                </c:pt>
                <c:pt idx="5">
                  <c:v>20.57139075986461</c:v>
                </c:pt>
                <c:pt idx="6">
                  <c:v>15.92623800763711</c:v>
                </c:pt>
                <c:pt idx="7">
                  <c:v>11.28108525540962</c:v>
                </c:pt>
                <c:pt idx="8">
                  <c:v>6.635932503182125</c:v>
                </c:pt>
                <c:pt idx="9">
                  <c:v>1.990779750954633</c:v>
                </c:pt>
                <c:pt idx="10">
                  <c:v>-2.654373001272862</c:v>
                </c:pt>
              </c:numCache>
            </c:numRef>
          </c:val>
        </c:ser>
        <c:ser>
          <c:idx val="1"/>
          <c:order val="1"/>
          <c:val>
            <c:numRef>
              <c:f>'acquire 2'!$D$189:$N$189</c:f>
              <c:numCache>
                <c:formatCode>0.0</c:formatCode>
                <c:ptCount val="11"/>
                <c:pt idx="0">
                  <c:v>39.15200176877459</c:v>
                </c:pt>
                <c:pt idx="1">
                  <c:v>34.50684901654709</c:v>
                </c:pt>
                <c:pt idx="2">
                  <c:v>29.8616962643196</c:v>
                </c:pt>
                <c:pt idx="3">
                  <c:v>25.2165435120921</c:v>
                </c:pt>
                <c:pt idx="4">
                  <c:v>20.57139075986461</c:v>
                </c:pt>
                <c:pt idx="5">
                  <c:v>15.92623800763712</c:v>
                </c:pt>
                <c:pt idx="6">
                  <c:v>11.28108525540962</c:v>
                </c:pt>
                <c:pt idx="7">
                  <c:v>6.635932503182125</c:v>
                </c:pt>
                <c:pt idx="8">
                  <c:v>1.990779750954633</c:v>
                </c:pt>
                <c:pt idx="9">
                  <c:v>-2.654373001272859</c:v>
                </c:pt>
                <c:pt idx="10">
                  <c:v>-7.299525753500354</c:v>
                </c:pt>
              </c:numCache>
            </c:numRef>
          </c:val>
        </c:ser>
        <c:ser>
          <c:idx val="2"/>
          <c:order val="2"/>
          <c:val>
            <c:numRef>
              <c:f>'acquire 2'!$D$190:$N$190</c:f>
              <c:numCache>
                <c:formatCode>0.0</c:formatCode>
                <c:ptCount val="11"/>
                <c:pt idx="0">
                  <c:v>34.50684901654709</c:v>
                </c:pt>
                <c:pt idx="1">
                  <c:v>29.8616962643196</c:v>
                </c:pt>
                <c:pt idx="2">
                  <c:v>25.21654351209211</c:v>
                </c:pt>
                <c:pt idx="3">
                  <c:v>20.57139075986461</c:v>
                </c:pt>
                <c:pt idx="4">
                  <c:v>15.92623800763712</c:v>
                </c:pt>
                <c:pt idx="5">
                  <c:v>11.28108525540962</c:v>
                </c:pt>
                <c:pt idx="6">
                  <c:v>6.63593250318213</c:v>
                </c:pt>
                <c:pt idx="7">
                  <c:v>1.990779750954633</c:v>
                </c:pt>
                <c:pt idx="8">
                  <c:v>-2.654373001272859</c:v>
                </c:pt>
                <c:pt idx="9">
                  <c:v>-7.299525753500351</c:v>
                </c:pt>
                <c:pt idx="10">
                  <c:v>-11.94467850572785</c:v>
                </c:pt>
              </c:numCache>
            </c:numRef>
          </c:val>
        </c:ser>
        <c:ser>
          <c:idx val="3"/>
          <c:order val="3"/>
          <c:val>
            <c:numRef>
              <c:f>'acquire 2'!$D$191:$N$191</c:f>
              <c:numCache>
                <c:formatCode>0.0</c:formatCode>
                <c:ptCount val="11"/>
                <c:pt idx="0">
                  <c:v>29.8616962643196</c:v>
                </c:pt>
                <c:pt idx="1">
                  <c:v>25.21654351209211</c:v>
                </c:pt>
                <c:pt idx="2">
                  <c:v>20.57139075986461</c:v>
                </c:pt>
                <c:pt idx="3">
                  <c:v>15.92623800763712</c:v>
                </c:pt>
                <c:pt idx="4">
                  <c:v>11.28108525540963</c:v>
                </c:pt>
                <c:pt idx="5">
                  <c:v>6.635932503182131</c:v>
                </c:pt>
                <c:pt idx="6">
                  <c:v>1.990779750954637</c:v>
                </c:pt>
                <c:pt idx="7">
                  <c:v>-2.654373001272859</c:v>
                </c:pt>
                <c:pt idx="8">
                  <c:v>-7.299525753500351</c:v>
                </c:pt>
                <c:pt idx="9">
                  <c:v>-11.94467850572784</c:v>
                </c:pt>
                <c:pt idx="10">
                  <c:v>-16.58983125795534</c:v>
                </c:pt>
              </c:numCache>
            </c:numRef>
          </c:val>
        </c:ser>
        <c:ser>
          <c:idx val="4"/>
          <c:order val="4"/>
          <c:val>
            <c:numRef>
              <c:f>'acquire 2'!$D$192:$N$192</c:f>
              <c:numCache>
                <c:formatCode>0.0</c:formatCode>
                <c:ptCount val="11"/>
                <c:pt idx="0">
                  <c:v>25.21654351209211</c:v>
                </c:pt>
                <c:pt idx="1">
                  <c:v>20.57139075986461</c:v>
                </c:pt>
                <c:pt idx="2">
                  <c:v>15.92623800763712</c:v>
                </c:pt>
                <c:pt idx="3">
                  <c:v>11.28108525540963</c:v>
                </c:pt>
                <c:pt idx="4">
                  <c:v>6.635932503182133</c:v>
                </c:pt>
                <c:pt idx="5">
                  <c:v>1.990779750954639</c:v>
                </c:pt>
                <c:pt idx="6">
                  <c:v>-2.654373001272855</c:v>
                </c:pt>
                <c:pt idx="7">
                  <c:v>-7.299525753500351</c:v>
                </c:pt>
                <c:pt idx="8">
                  <c:v>-11.94467850572784</c:v>
                </c:pt>
                <c:pt idx="9">
                  <c:v>-16.58983125795534</c:v>
                </c:pt>
                <c:pt idx="10">
                  <c:v>-21.23498401018283</c:v>
                </c:pt>
              </c:numCache>
            </c:numRef>
          </c:val>
        </c:ser>
        <c:ser>
          <c:idx val="5"/>
          <c:order val="5"/>
          <c:val>
            <c:numRef>
              <c:f>'acquire 2'!$D$193:$N$193</c:f>
              <c:numCache>
                <c:formatCode>0.0</c:formatCode>
                <c:ptCount val="11"/>
                <c:pt idx="0">
                  <c:v>20.57139075986462</c:v>
                </c:pt>
                <c:pt idx="1">
                  <c:v>15.92623800763712</c:v>
                </c:pt>
                <c:pt idx="2">
                  <c:v>11.28108525540963</c:v>
                </c:pt>
                <c:pt idx="3">
                  <c:v>6.635932503182134</c:v>
                </c:pt>
                <c:pt idx="4">
                  <c:v>1.99077975095464</c:v>
                </c:pt>
                <c:pt idx="5">
                  <c:v>-2.654373001272853</c:v>
                </c:pt>
                <c:pt idx="6">
                  <c:v>-7.299525753500347</c:v>
                </c:pt>
                <c:pt idx="7">
                  <c:v>-11.94467850572784</c:v>
                </c:pt>
                <c:pt idx="8">
                  <c:v>-16.58983125795534</c:v>
                </c:pt>
                <c:pt idx="9">
                  <c:v>-21.23498401018283</c:v>
                </c:pt>
                <c:pt idx="10">
                  <c:v>-25.88013676241032</c:v>
                </c:pt>
              </c:numCache>
            </c:numRef>
          </c:val>
        </c:ser>
        <c:ser>
          <c:idx val="6"/>
          <c:order val="6"/>
          <c:val>
            <c:numRef>
              <c:f>'acquire 2'!$D$194:$N$194</c:f>
              <c:numCache>
                <c:formatCode>0.0</c:formatCode>
                <c:ptCount val="11"/>
                <c:pt idx="0">
                  <c:v>15.92623800763713</c:v>
                </c:pt>
                <c:pt idx="1">
                  <c:v>11.28108525540963</c:v>
                </c:pt>
                <c:pt idx="2">
                  <c:v>6.635932503182136</c:v>
                </c:pt>
                <c:pt idx="3">
                  <c:v>1.990779750954642</c:v>
                </c:pt>
                <c:pt idx="4">
                  <c:v>-2.654373001272852</c:v>
                </c:pt>
                <c:pt idx="5">
                  <c:v>-7.299525753500345</c:v>
                </c:pt>
                <c:pt idx="6">
                  <c:v>-11.94467850572784</c:v>
                </c:pt>
                <c:pt idx="7">
                  <c:v>-16.58983125795534</c:v>
                </c:pt>
                <c:pt idx="8">
                  <c:v>-21.23498401018283</c:v>
                </c:pt>
                <c:pt idx="9">
                  <c:v>-25.88013676241032</c:v>
                </c:pt>
                <c:pt idx="10">
                  <c:v>-30.52528951463782</c:v>
                </c:pt>
              </c:numCache>
            </c:numRef>
          </c:val>
        </c:ser>
        <c:ser>
          <c:idx val="7"/>
          <c:order val="7"/>
          <c:val>
            <c:numRef>
              <c:f>'acquire 2'!$D$195:$N$195</c:f>
              <c:numCache>
                <c:formatCode>0.0</c:formatCode>
                <c:ptCount val="11"/>
                <c:pt idx="0">
                  <c:v>11.28108525540964</c:v>
                </c:pt>
                <c:pt idx="1">
                  <c:v>6.635932503182136</c:v>
                </c:pt>
                <c:pt idx="2">
                  <c:v>1.990779750954644</c:v>
                </c:pt>
                <c:pt idx="3">
                  <c:v>-2.65437300127285</c:v>
                </c:pt>
                <c:pt idx="4">
                  <c:v>-7.299525753500344</c:v>
                </c:pt>
                <c:pt idx="5">
                  <c:v>-11.94467850572784</c:v>
                </c:pt>
                <c:pt idx="6">
                  <c:v>-16.58983125795533</c:v>
                </c:pt>
                <c:pt idx="7">
                  <c:v>-21.23498401018283</c:v>
                </c:pt>
                <c:pt idx="8">
                  <c:v>-25.88013676241032</c:v>
                </c:pt>
                <c:pt idx="9">
                  <c:v>-30.52528951463781</c:v>
                </c:pt>
                <c:pt idx="10">
                  <c:v>-35.17044226686531</c:v>
                </c:pt>
              </c:numCache>
            </c:numRef>
          </c:val>
        </c:ser>
        <c:ser>
          <c:idx val="8"/>
          <c:order val="8"/>
          <c:val>
            <c:numRef>
              <c:f>'acquire 2'!$D$196:$N$196</c:f>
              <c:numCache>
                <c:formatCode>0.0</c:formatCode>
                <c:ptCount val="11"/>
                <c:pt idx="0">
                  <c:v>6.635932503182138</c:v>
                </c:pt>
                <c:pt idx="1">
                  <c:v>1.990779750954639</c:v>
                </c:pt>
                <c:pt idx="2">
                  <c:v>-2.654373001272853</c:v>
                </c:pt>
                <c:pt idx="3">
                  <c:v>-7.299525753500347</c:v>
                </c:pt>
                <c:pt idx="4">
                  <c:v>-11.94467850572784</c:v>
                </c:pt>
                <c:pt idx="5">
                  <c:v>-16.58983125795534</c:v>
                </c:pt>
                <c:pt idx="6">
                  <c:v>-21.23498401018283</c:v>
                </c:pt>
                <c:pt idx="7">
                  <c:v>-25.88013676241032</c:v>
                </c:pt>
                <c:pt idx="8">
                  <c:v>-30.52528951463782</c:v>
                </c:pt>
                <c:pt idx="9">
                  <c:v>-35.17044226686531</c:v>
                </c:pt>
                <c:pt idx="10">
                  <c:v>-39.8155950190928</c:v>
                </c:pt>
              </c:numCache>
            </c:numRef>
          </c:val>
        </c:ser>
        <c:ser>
          <c:idx val="9"/>
          <c:order val="9"/>
          <c:val>
            <c:numRef>
              <c:f>'acquire 2'!$D$197:$N$197</c:f>
              <c:numCache>
                <c:formatCode>0.0</c:formatCode>
                <c:ptCount val="11"/>
                <c:pt idx="0">
                  <c:v>1.990779750954641</c:v>
                </c:pt>
                <c:pt idx="1">
                  <c:v>-2.654373001272859</c:v>
                </c:pt>
                <c:pt idx="2">
                  <c:v>-7.299525753500351</c:v>
                </c:pt>
                <c:pt idx="3">
                  <c:v>-11.94467850572785</c:v>
                </c:pt>
                <c:pt idx="4">
                  <c:v>-16.58983125795534</c:v>
                </c:pt>
                <c:pt idx="5">
                  <c:v>-21.23498401018283</c:v>
                </c:pt>
                <c:pt idx="6">
                  <c:v>-25.88013676241033</c:v>
                </c:pt>
                <c:pt idx="7">
                  <c:v>-30.52528951463782</c:v>
                </c:pt>
                <c:pt idx="8">
                  <c:v>-35.17044226686532</c:v>
                </c:pt>
                <c:pt idx="9">
                  <c:v>-39.81559501909281</c:v>
                </c:pt>
                <c:pt idx="10">
                  <c:v>-44.4607477713203</c:v>
                </c:pt>
              </c:numCache>
            </c:numRef>
          </c:val>
        </c:ser>
        <c:ser>
          <c:idx val="10"/>
          <c:order val="10"/>
          <c:val>
            <c:numRef>
              <c:f>'acquire 2'!$D$198:$N$198</c:f>
              <c:numCache>
                <c:formatCode>0.0</c:formatCode>
                <c:ptCount val="11"/>
                <c:pt idx="0">
                  <c:v>-2.654373001272852</c:v>
                </c:pt>
                <c:pt idx="1">
                  <c:v>-7.299525753500351</c:v>
                </c:pt>
                <c:pt idx="2">
                  <c:v>-11.94467850572784</c:v>
                </c:pt>
                <c:pt idx="3">
                  <c:v>-16.58983125795534</c:v>
                </c:pt>
                <c:pt idx="4">
                  <c:v>-21.23498401018283</c:v>
                </c:pt>
                <c:pt idx="5">
                  <c:v>-25.88013676241032</c:v>
                </c:pt>
                <c:pt idx="6">
                  <c:v>-30.52528951463782</c:v>
                </c:pt>
                <c:pt idx="7">
                  <c:v>-35.17044226686532</c:v>
                </c:pt>
                <c:pt idx="8">
                  <c:v>-39.81559501909281</c:v>
                </c:pt>
                <c:pt idx="9">
                  <c:v>-44.4607477713203</c:v>
                </c:pt>
                <c:pt idx="10">
                  <c:v>-49.1059005235478</c:v>
                </c:pt>
              </c:numCache>
            </c:numRef>
          </c:val>
        </c:ser>
        <c:bandFmts/>
        <c:axId val="2086942680"/>
        <c:axId val="2086945624"/>
        <c:axId val="2086948936"/>
      </c:surface3DChart>
      <c:catAx>
        <c:axId val="2086942680"/>
        <c:scaling>
          <c:orientation val="minMax"/>
        </c:scaling>
        <c:delete val="0"/>
        <c:axPos val="b"/>
        <c:majorTickMark val="out"/>
        <c:minorTickMark val="none"/>
        <c:tickLblPos val="nextTo"/>
        <c:crossAx val="2086945624"/>
        <c:crosses val="autoZero"/>
        <c:auto val="1"/>
        <c:lblAlgn val="ctr"/>
        <c:lblOffset val="100"/>
        <c:noMultiLvlLbl val="0"/>
      </c:catAx>
      <c:valAx>
        <c:axId val="2086945624"/>
        <c:scaling>
          <c:orientation val="minMax"/>
        </c:scaling>
        <c:delete val="0"/>
        <c:axPos val="l"/>
        <c:majorGridlines/>
        <c:numFmt formatCode="0.0" sourceLinked="1"/>
        <c:majorTickMark val="out"/>
        <c:minorTickMark val="none"/>
        <c:tickLblPos val="nextTo"/>
        <c:crossAx val="2086942680"/>
        <c:crosses val="autoZero"/>
        <c:crossBetween val="midCat"/>
      </c:valAx>
      <c:serAx>
        <c:axId val="2086948936"/>
        <c:scaling>
          <c:orientation val="minMax"/>
        </c:scaling>
        <c:delete val="0"/>
        <c:axPos val="b"/>
        <c:majorTickMark val="out"/>
        <c:minorTickMark val="none"/>
        <c:tickLblPos val="nextTo"/>
        <c:crossAx val="2086945624"/>
        <c:crosses val="autoZero"/>
      </c:serAx>
    </c:plotArea>
    <c:legend>
      <c:legendPos val="r"/>
      <c:layout/>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'speed 2'!$G$13</c:f>
              <c:strCache>
                <c:ptCount val="1"/>
                <c:pt idx="0">
                  <c:v>avg iters v2</c:v>
                </c:pt>
              </c:strCache>
            </c:strRef>
          </c:tx>
          <c:marker>
            <c:symbol val="none"/>
          </c:marker>
          <c:val>
            <c:numRef>
              <c:f>'speed 2'!$G$14:$G$24</c:f>
              <c:numCache>
                <c:formatCode>_-* #,##0_-;\-* #,##0_-;_-* "-"??_-;_-@_-</c:formatCode>
                <c:ptCount val="11"/>
                <c:pt idx="0">
                  <c:v>64.39228295819936</c:v>
                </c:pt>
                <c:pt idx="1">
                  <c:v>75.34461538461538</c:v>
                </c:pt>
                <c:pt idx="2">
                  <c:v>110.3274336283186</c:v>
                </c:pt>
                <c:pt idx="3">
                  <c:v>249.2524752475248</c:v>
                </c:pt>
                <c:pt idx="4">
                  <c:v>298.7590361445783</c:v>
                </c:pt>
                <c:pt idx="5">
                  <c:v>311.1698113207547</c:v>
                </c:pt>
                <c:pt idx="6">
                  <c:v>455.6936936936937</c:v>
                </c:pt>
                <c:pt idx="7">
                  <c:v>480.7766990291262</c:v>
                </c:pt>
                <c:pt idx="8">
                  <c:v>620.6666666666666</c:v>
                </c:pt>
                <c:pt idx="9">
                  <c:v>387.9384615384615</c:v>
                </c:pt>
                <c:pt idx="10">
                  <c:v>618.7160493827161</c:v>
                </c:pt>
              </c:numCache>
            </c:numRef>
          </c:val>
          <c:smooth val="0"/>
        </c:ser>
        <c:dLbls>
          <c:showLegendKey val="0"/>
          <c:showVal val="0"/>
          <c:showCatName val="0"/>
          <c:showSerName val="0"/>
          <c:showPercent val="0"/>
          <c:showBubbleSize val="0"/>
        </c:dLbls>
        <c:marker val="1"/>
        <c:smooth val="0"/>
        <c:axId val="2084922952"/>
        <c:axId val="2084925960"/>
      </c:lineChart>
      <c:catAx>
        <c:axId val="2084922952"/>
        <c:scaling>
          <c:orientation val="minMax"/>
        </c:scaling>
        <c:delete val="0"/>
        <c:axPos val="b"/>
        <c:majorTickMark val="out"/>
        <c:minorTickMark val="none"/>
        <c:tickLblPos val="nextTo"/>
        <c:crossAx val="2084925960"/>
        <c:crosses val="autoZero"/>
        <c:auto val="1"/>
        <c:lblAlgn val="ctr"/>
        <c:lblOffset val="100"/>
        <c:noMultiLvlLbl val="0"/>
      </c:catAx>
      <c:valAx>
        <c:axId val="2084925960"/>
        <c:scaling>
          <c:orientation val="minMax"/>
        </c:scaling>
        <c:delete val="0"/>
        <c:axPos val="l"/>
        <c:majorGridlines/>
        <c:numFmt formatCode="_-* #,##0_-;\-* #,##0_-;_-* &quot;-&quot;??_-;_-@_-" sourceLinked="1"/>
        <c:majorTickMark val="out"/>
        <c:minorTickMark val="none"/>
        <c:tickLblPos val="nextTo"/>
        <c:crossAx val="208492295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'speed 2'!$P$13</c:f>
              <c:strCache>
                <c:ptCount val="1"/>
                <c:pt idx="0">
                  <c:v>avg spd v2</c:v>
                </c:pt>
              </c:strCache>
            </c:strRef>
          </c:tx>
          <c:marker>
            <c:symbol val="none"/>
          </c:marker>
          <c:val>
            <c:numRef>
              <c:f>'speed 2'!$P$14:$P$24</c:f>
              <c:numCache>
                <c:formatCode>0</c:formatCode>
                <c:ptCount val="11"/>
                <c:pt idx="0">
                  <c:v>49.0709577549186</c:v>
                </c:pt>
                <c:pt idx="1">
                  <c:v>48.73206191040144</c:v>
                </c:pt>
                <c:pt idx="2">
                  <c:v>63.07760067314253</c:v>
                </c:pt>
                <c:pt idx="3">
                  <c:v>50.63357762815547</c:v>
                </c:pt>
                <c:pt idx="4">
                  <c:v>52.07246844376336</c:v>
                </c:pt>
                <c:pt idx="5">
                  <c:v>53.22096054147464</c:v>
                </c:pt>
                <c:pt idx="6">
                  <c:v>54.08896445375825</c:v>
                </c:pt>
                <c:pt idx="7">
                  <c:v>55.69438610662358</c:v>
                </c:pt>
                <c:pt idx="8">
                  <c:v>56.3251581334288</c:v>
                </c:pt>
                <c:pt idx="9">
                  <c:v>56.83121827411168</c:v>
                </c:pt>
                <c:pt idx="10">
                  <c:v>56.89021470189162</c:v>
                </c:pt>
              </c:numCache>
            </c:numRef>
          </c:val>
          <c:smooth val="0"/>
        </c:ser>
        <c:dLbls>
          <c:showLegendKey val="0"/>
          <c:showVal val="0"/>
          <c:showCatName val="0"/>
          <c:showSerName val="0"/>
          <c:showPercent val="0"/>
          <c:showBubbleSize val="0"/>
        </c:dLbls>
        <c:marker val="1"/>
        <c:smooth val="0"/>
        <c:axId val="2084952968"/>
        <c:axId val="2084955976"/>
      </c:lineChart>
      <c:catAx>
        <c:axId val="2084952968"/>
        <c:scaling>
          <c:orientation val="minMax"/>
        </c:scaling>
        <c:delete val="0"/>
        <c:axPos val="b"/>
        <c:majorTickMark val="out"/>
        <c:minorTickMark val="none"/>
        <c:tickLblPos val="nextTo"/>
        <c:crossAx val="2084955976"/>
        <c:crosses val="autoZero"/>
        <c:auto val="1"/>
        <c:lblAlgn val="ctr"/>
        <c:lblOffset val="100"/>
        <c:noMultiLvlLbl val="0"/>
      </c:catAx>
      <c:valAx>
        <c:axId val="2084955976"/>
        <c:scaling>
          <c:orientation val="minMax"/>
        </c:scaling>
        <c:delete val="0"/>
        <c:axPos val="l"/>
        <c:majorGridlines/>
        <c:numFmt formatCode="0" sourceLinked="1"/>
        <c:majorTickMark val="out"/>
        <c:minorTickMark val="none"/>
        <c:tickLblPos val="nextTo"/>
        <c:crossAx val="208495296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func'!$G$8:$W$8</c:f>
              <c:numCache>
                <c:formatCode>0.00</c:formatCode>
                <c:ptCount val="17"/>
                <c:pt idx="0">
                  <c:v>40.0</c:v>
                </c:pt>
                <c:pt idx="1">
                  <c:v>35.0</c:v>
                </c:pt>
                <c:pt idx="2">
                  <c:v>30.0</c:v>
                </c:pt>
                <c:pt idx="3">
                  <c:v>25.0</c:v>
                </c:pt>
                <c:pt idx="4">
                  <c:v>20.0</c:v>
                </c:pt>
                <c:pt idx="5">
                  <c:v>15.0</c:v>
                </c:pt>
                <c:pt idx="6">
                  <c:v>10.0</c:v>
                </c:pt>
                <c:pt idx="7">
                  <c:v>5.0</c:v>
                </c:pt>
                <c:pt idx="8">
                  <c:v>0.0</c:v>
                </c:pt>
                <c:pt idx="9">
                  <c:v>5.0</c:v>
                </c:pt>
                <c:pt idx="10">
                  <c:v>10.0</c:v>
                </c:pt>
                <c:pt idx="11">
                  <c:v>15.0</c:v>
                </c:pt>
                <c:pt idx="12">
                  <c:v>20.0</c:v>
                </c:pt>
                <c:pt idx="13">
                  <c:v>25.0</c:v>
                </c:pt>
                <c:pt idx="14">
                  <c:v>30.0</c:v>
                </c:pt>
                <c:pt idx="15">
                  <c:v>35.0</c:v>
                </c:pt>
                <c:pt idx="16">
                  <c:v>40.0</c:v>
                </c:pt>
              </c:numCache>
            </c:numRef>
          </c:val>
          <c:smooth val="0"/>
        </c:ser>
        <c:ser>
          <c:idx val="1"/>
          <c:order val="1"/>
          <c:marker>
            <c:symbol val="none"/>
          </c:marker>
          <c:val>
            <c:numRef>
              <c:f>'speed obj func'!$G$9:$W$9</c:f>
              <c:numCache>
                <c:formatCode>0.00</c:formatCode>
                <c:ptCount val="17"/>
                <c:pt idx="0">
                  <c:v>80.0</c:v>
                </c:pt>
                <c:pt idx="1">
                  <c:v>70.0</c:v>
                </c:pt>
                <c:pt idx="2">
                  <c:v>60.0</c:v>
                </c:pt>
                <c:pt idx="3">
                  <c:v>50.0</c:v>
                </c:pt>
                <c:pt idx="4">
                  <c:v>40.0</c:v>
                </c:pt>
                <c:pt idx="5">
                  <c:v>30.0</c:v>
                </c:pt>
                <c:pt idx="6">
                  <c:v>20.0</c:v>
                </c:pt>
                <c:pt idx="7">
                  <c:v>10.0</c:v>
                </c:pt>
                <c:pt idx="8">
                  <c:v>0.0</c:v>
                </c:pt>
                <c:pt idx="9">
                  <c:v>10.0</c:v>
                </c:pt>
                <c:pt idx="10">
                  <c:v>20.0</c:v>
                </c:pt>
                <c:pt idx="11">
                  <c:v>30.0</c:v>
                </c:pt>
                <c:pt idx="12">
                  <c:v>40.0</c:v>
                </c:pt>
                <c:pt idx="13">
                  <c:v>50.0</c:v>
                </c:pt>
                <c:pt idx="14">
                  <c:v>60.0</c:v>
                </c:pt>
                <c:pt idx="15">
                  <c:v>70.0</c:v>
                </c:pt>
                <c:pt idx="16">
                  <c:v>80.0</c:v>
                </c:pt>
              </c:numCache>
            </c:numRef>
          </c:val>
          <c:smooth val="0"/>
        </c:ser>
        <c:ser>
          <c:idx val="2"/>
          <c:order val="2"/>
          <c:marker>
            <c:symbol val="none"/>
          </c:marker>
          <c:val>
            <c:numRef>
              <c:f>'speed obj func'!$G$10:$W$10</c:f>
              <c:numCache>
                <c:formatCode>0.00</c:formatCode>
                <c:ptCount val="17"/>
                <c:pt idx="0">
                  <c:v>120.0</c:v>
                </c:pt>
                <c:pt idx="1">
                  <c:v>105.0</c:v>
                </c:pt>
                <c:pt idx="2">
                  <c:v>90.0</c:v>
                </c:pt>
                <c:pt idx="3">
                  <c:v>75.0</c:v>
                </c:pt>
                <c:pt idx="4">
                  <c:v>60.0</c:v>
                </c:pt>
                <c:pt idx="5">
                  <c:v>45.0</c:v>
                </c:pt>
                <c:pt idx="6">
                  <c:v>30.0</c:v>
                </c:pt>
                <c:pt idx="7">
                  <c:v>15.0</c:v>
                </c:pt>
                <c:pt idx="8">
                  <c:v>0.0</c:v>
                </c:pt>
                <c:pt idx="9">
                  <c:v>15.0</c:v>
                </c:pt>
                <c:pt idx="10">
                  <c:v>30.0</c:v>
                </c:pt>
                <c:pt idx="11">
                  <c:v>45.0</c:v>
                </c:pt>
                <c:pt idx="12">
                  <c:v>60.0</c:v>
                </c:pt>
                <c:pt idx="13">
                  <c:v>75.0</c:v>
                </c:pt>
                <c:pt idx="14">
                  <c:v>90.0</c:v>
                </c:pt>
                <c:pt idx="15">
                  <c:v>105.0</c:v>
                </c:pt>
                <c:pt idx="16">
                  <c:v>120.0</c:v>
                </c:pt>
              </c:numCache>
            </c:numRef>
          </c:val>
          <c:smooth val="0"/>
        </c:ser>
        <c:ser>
          <c:idx val="3"/>
          <c:order val="3"/>
          <c:marker>
            <c:symbol val="none"/>
          </c:marker>
          <c:val>
            <c:numRef>
              <c:f>'speed obj func'!$G$11:$W$11</c:f>
              <c:numCache>
                <c:formatCode>0.00</c:formatCode>
                <c:ptCount val="17"/>
                <c:pt idx="0">
                  <c:v>160.0</c:v>
                </c:pt>
                <c:pt idx="1">
                  <c:v>140.0</c:v>
                </c:pt>
                <c:pt idx="2">
                  <c:v>120.0</c:v>
                </c:pt>
                <c:pt idx="3">
                  <c:v>100.0</c:v>
                </c:pt>
                <c:pt idx="4">
                  <c:v>80.0</c:v>
                </c:pt>
                <c:pt idx="5">
                  <c:v>60.0</c:v>
                </c:pt>
                <c:pt idx="6">
                  <c:v>40.0</c:v>
                </c:pt>
                <c:pt idx="7">
                  <c:v>20.0</c:v>
                </c:pt>
                <c:pt idx="8">
                  <c:v>0.0</c:v>
                </c:pt>
                <c:pt idx="9">
                  <c:v>20.0</c:v>
                </c:pt>
                <c:pt idx="10">
                  <c:v>40.0</c:v>
                </c:pt>
                <c:pt idx="11">
                  <c:v>60.0</c:v>
                </c:pt>
                <c:pt idx="12">
                  <c:v>80.0</c:v>
                </c:pt>
                <c:pt idx="13">
                  <c:v>100.0</c:v>
                </c:pt>
                <c:pt idx="14">
                  <c:v>120.0</c:v>
                </c:pt>
                <c:pt idx="15">
                  <c:v>140.0</c:v>
                </c:pt>
                <c:pt idx="16">
                  <c:v>160.0</c:v>
                </c:pt>
              </c:numCache>
            </c:numRef>
          </c:val>
          <c:smooth val="0"/>
        </c:ser>
        <c:ser>
          <c:idx val="4"/>
          <c:order val="4"/>
          <c:marker>
            <c:symbol val="none"/>
          </c:marker>
          <c:val>
            <c:numRef>
              <c:f>'speed obj func'!$G$12:$W$12</c:f>
              <c:numCache>
                <c:formatCode>0.00</c:formatCode>
                <c:ptCount val="17"/>
                <c:pt idx="0">
                  <c:v>200.0</c:v>
                </c:pt>
                <c:pt idx="1">
                  <c:v>175.0</c:v>
                </c:pt>
                <c:pt idx="2">
                  <c:v>150.0</c:v>
                </c:pt>
                <c:pt idx="3">
                  <c:v>125.0</c:v>
                </c:pt>
                <c:pt idx="4">
                  <c:v>100.0</c:v>
                </c:pt>
                <c:pt idx="5">
                  <c:v>75.0</c:v>
                </c:pt>
                <c:pt idx="6">
                  <c:v>50.0</c:v>
                </c:pt>
                <c:pt idx="7">
                  <c:v>25.0</c:v>
                </c:pt>
                <c:pt idx="8">
                  <c:v>0.0</c:v>
                </c:pt>
                <c:pt idx="9">
                  <c:v>25.0</c:v>
                </c:pt>
                <c:pt idx="10">
                  <c:v>50.0</c:v>
                </c:pt>
                <c:pt idx="11">
                  <c:v>75.0</c:v>
                </c:pt>
                <c:pt idx="12">
                  <c:v>100.0</c:v>
                </c:pt>
                <c:pt idx="13">
                  <c:v>125.0</c:v>
                </c:pt>
                <c:pt idx="14">
                  <c:v>150.0</c:v>
                </c:pt>
                <c:pt idx="15">
                  <c:v>175.0</c:v>
                </c:pt>
                <c:pt idx="16">
                  <c:v>200.0</c:v>
                </c:pt>
              </c:numCache>
            </c:numRef>
          </c:val>
          <c:smooth val="0"/>
        </c:ser>
        <c:ser>
          <c:idx val="5"/>
          <c:order val="5"/>
          <c:marker>
            <c:symbol val="none"/>
          </c:marker>
          <c:val>
            <c:numRef>
              <c:f>'speed obj func'!$G$13:$W$13</c:f>
              <c:numCache>
                <c:formatCode>0.00</c:formatCode>
                <c:ptCount val="17"/>
                <c:pt idx="0">
                  <c:v>240.0</c:v>
                </c:pt>
                <c:pt idx="1">
                  <c:v>210.0</c:v>
                </c:pt>
                <c:pt idx="2">
                  <c:v>180.0</c:v>
                </c:pt>
                <c:pt idx="3">
                  <c:v>150.0</c:v>
                </c:pt>
                <c:pt idx="4">
                  <c:v>120.0</c:v>
                </c:pt>
                <c:pt idx="5">
                  <c:v>90.0</c:v>
                </c:pt>
                <c:pt idx="6">
                  <c:v>60.0</c:v>
                </c:pt>
                <c:pt idx="7">
                  <c:v>30.0</c:v>
                </c:pt>
                <c:pt idx="8">
                  <c:v>0.0</c:v>
                </c:pt>
                <c:pt idx="9">
                  <c:v>30.0</c:v>
                </c:pt>
                <c:pt idx="10">
                  <c:v>60.0</c:v>
                </c:pt>
                <c:pt idx="11">
                  <c:v>90.0</c:v>
                </c:pt>
                <c:pt idx="12">
                  <c:v>120.0</c:v>
                </c:pt>
                <c:pt idx="13">
                  <c:v>150.0</c:v>
                </c:pt>
                <c:pt idx="14">
                  <c:v>180.0</c:v>
                </c:pt>
                <c:pt idx="15">
                  <c:v>210.0</c:v>
                </c:pt>
                <c:pt idx="16">
                  <c:v>240.0</c:v>
                </c:pt>
              </c:numCache>
            </c:numRef>
          </c:val>
          <c:smooth val="0"/>
        </c:ser>
        <c:ser>
          <c:idx val="6"/>
          <c:order val="6"/>
          <c:marker>
            <c:symbol val="none"/>
          </c:marker>
          <c:val>
            <c:numRef>
              <c:f>'speed obj func'!$G$14:$W$14</c:f>
              <c:numCache>
                <c:formatCode>0.00</c:formatCode>
                <c:ptCount val="17"/>
                <c:pt idx="0">
                  <c:v>280.0</c:v>
                </c:pt>
                <c:pt idx="1">
                  <c:v>245.0</c:v>
                </c:pt>
                <c:pt idx="2">
                  <c:v>210.0</c:v>
                </c:pt>
                <c:pt idx="3">
                  <c:v>175.0</c:v>
                </c:pt>
                <c:pt idx="4">
                  <c:v>140.0</c:v>
                </c:pt>
                <c:pt idx="5">
                  <c:v>105.0</c:v>
                </c:pt>
                <c:pt idx="6">
                  <c:v>70.0</c:v>
                </c:pt>
                <c:pt idx="7">
                  <c:v>35.0</c:v>
                </c:pt>
                <c:pt idx="8">
                  <c:v>0.0</c:v>
                </c:pt>
                <c:pt idx="9">
                  <c:v>35.0</c:v>
                </c:pt>
                <c:pt idx="10">
                  <c:v>70.0</c:v>
                </c:pt>
                <c:pt idx="11">
                  <c:v>105.0</c:v>
                </c:pt>
                <c:pt idx="12">
                  <c:v>140.0</c:v>
                </c:pt>
                <c:pt idx="13">
                  <c:v>175.0</c:v>
                </c:pt>
                <c:pt idx="14">
                  <c:v>210.0</c:v>
                </c:pt>
                <c:pt idx="15">
                  <c:v>245.0</c:v>
                </c:pt>
                <c:pt idx="16">
                  <c:v>280.0</c:v>
                </c:pt>
              </c:numCache>
            </c:numRef>
          </c:val>
          <c:smooth val="0"/>
        </c:ser>
        <c:ser>
          <c:idx val="7"/>
          <c:order val="7"/>
          <c:marker>
            <c:symbol val="none"/>
          </c:marker>
          <c:val>
            <c:numRef>
              <c:f>'speed obj func'!$G$15:$W$15</c:f>
              <c:numCache>
                <c:formatCode>0.00</c:formatCode>
                <c:ptCount val="17"/>
                <c:pt idx="0">
                  <c:v>320.0</c:v>
                </c:pt>
                <c:pt idx="1">
                  <c:v>280.0</c:v>
                </c:pt>
                <c:pt idx="2">
                  <c:v>240.0</c:v>
                </c:pt>
                <c:pt idx="3">
                  <c:v>200.0</c:v>
                </c:pt>
                <c:pt idx="4">
                  <c:v>160.0</c:v>
                </c:pt>
                <c:pt idx="5">
                  <c:v>120.0</c:v>
                </c:pt>
                <c:pt idx="6">
                  <c:v>80.0</c:v>
                </c:pt>
                <c:pt idx="7">
                  <c:v>40.0</c:v>
                </c:pt>
                <c:pt idx="8">
                  <c:v>0.0</c:v>
                </c:pt>
                <c:pt idx="9">
                  <c:v>40.0</c:v>
                </c:pt>
                <c:pt idx="10">
                  <c:v>80.0</c:v>
                </c:pt>
                <c:pt idx="11">
                  <c:v>120.0</c:v>
                </c:pt>
                <c:pt idx="12">
                  <c:v>160.0</c:v>
                </c:pt>
                <c:pt idx="13">
                  <c:v>200.0</c:v>
                </c:pt>
                <c:pt idx="14">
                  <c:v>240.0</c:v>
                </c:pt>
                <c:pt idx="15">
                  <c:v>280.0</c:v>
                </c:pt>
                <c:pt idx="16">
                  <c:v>320.0</c:v>
                </c:pt>
              </c:numCache>
            </c:numRef>
          </c:val>
          <c:smooth val="0"/>
        </c:ser>
        <c:ser>
          <c:idx val="8"/>
          <c:order val="8"/>
          <c:marker>
            <c:symbol val="none"/>
          </c:marker>
          <c:val>
            <c:numRef>
              <c:f>'speed obj func'!$G$16:$W$16</c:f>
              <c:numCache>
                <c:formatCode>0.00</c:formatCode>
                <c:ptCount val="17"/>
                <c:pt idx="0">
                  <c:v>360.0</c:v>
                </c:pt>
                <c:pt idx="1">
                  <c:v>315.0</c:v>
                </c:pt>
                <c:pt idx="2">
                  <c:v>270.0</c:v>
                </c:pt>
                <c:pt idx="3">
                  <c:v>225.0</c:v>
                </c:pt>
                <c:pt idx="4">
                  <c:v>180.0</c:v>
                </c:pt>
                <c:pt idx="5">
                  <c:v>135.0</c:v>
                </c:pt>
                <c:pt idx="6">
                  <c:v>90.0</c:v>
                </c:pt>
                <c:pt idx="7">
                  <c:v>45.0</c:v>
                </c:pt>
                <c:pt idx="8">
                  <c:v>0.0</c:v>
                </c:pt>
                <c:pt idx="9">
                  <c:v>45.0</c:v>
                </c:pt>
                <c:pt idx="10">
                  <c:v>90.0</c:v>
                </c:pt>
                <c:pt idx="11">
                  <c:v>135.0</c:v>
                </c:pt>
                <c:pt idx="12">
                  <c:v>180.0</c:v>
                </c:pt>
                <c:pt idx="13">
                  <c:v>225.0</c:v>
                </c:pt>
                <c:pt idx="14">
                  <c:v>270.0</c:v>
                </c:pt>
                <c:pt idx="15">
                  <c:v>315.0</c:v>
                </c:pt>
                <c:pt idx="16">
                  <c:v>360.0</c:v>
                </c:pt>
              </c:numCache>
            </c:numRef>
          </c:val>
          <c:smooth val="0"/>
        </c:ser>
        <c:ser>
          <c:idx val="9"/>
          <c:order val="9"/>
          <c:marker>
            <c:symbol val="none"/>
          </c:marker>
          <c:val>
            <c:numRef>
              <c:f>'speed obj func'!$G$17:$W$17</c:f>
              <c:numCache>
                <c:formatCode>0.00</c:formatCode>
                <c:ptCount val="17"/>
                <c:pt idx="0">
                  <c:v>400.0</c:v>
                </c:pt>
                <c:pt idx="1">
                  <c:v>350.0</c:v>
                </c:pt>
                <c:pt idx="2">
                  <c:v>300.0</c:v>
                </c:pt>
                <c:pt idx="3">
                  <c:v>250.0</c:v>
                </c:pt>
                <c:pt idx="4">
                  <c:v>200.0</c:v>
                </c:pt>
                <c:pt idx="5">
                  <c:v>150.0</c:v>
                </c:pt>
                <c:pt idx="6">
                  <c:v>100.0</c:v>
                </c:pt>
                <c:pt idx="7">
                  <c:v>50.0</c:v>
                </c:pt>
                <c:pt idx="8">
                  <c:v>0.0</c:v>
                </c:pt>
                <c:pt idx="9">
                  <c:v>50.0</c:v>
                </c:pt>
                <c:pt idx="10">
                  <c:v>100.0</c:v>
                </c:pt>
                <c:pt idx="11">
                  <c:v>150.0</c:v>
                </c:pt>
                <c:pt idx="12">
                  <c:v>200.0</c:v>
                </c:pt>
                <c:pt idx="13">
                  <c:v>250.0</c:v>
                </c:pt>
                <c:pt idx="14">
                  <c:v>300.0</c:v>
                </c:pt>
                <c:pt idx="15">
                  <c:v>350.0</c:v>
                </c:pt>
                <c:pt idx="16">
                  <c:v>400.0</c:v>
                </c:pt>
              </c:numCache>
            </c:numRef>
          </c:val>
          <c:smooth val="0"/>
        </c:ser>
        <c:dLbls>
          <c:showLegendKey val="0"/>
          <c:showVal val="0"/>
          <c:showCatName val="0"/>
          <c:showSerName val="0"/>
          <c:showPercent val="0"/>
          <c:showBubbleSize val="0"/>
        </c:dLbls>
        <c:marker val="1"/>
        <c:smooth val="0"/>
        <c:axId val="2085020024"/>
        <c:axId val="2085022968"/>
      </c:lineChart>
      <c:catAx>
        <c:axId val="2085020024"/>
        <c:scaling>
          <c:orientation val="minMax"/>
        </c:scaling>
        <c:delete val="0"/>
        <c:axPos val="b"/>
        <c:majorTickMark val="out"/>
        <c:minorTickMark val="none"/>
        <c:tickLblPos val="nextTo"/>
        <c:crossAx val="2085022968"/>
        <c:crosses val="autoZero"/>
        <c:auto val="1"/>
        <c:lblAlgn val="ctr"/>
        <c:lblOffset val="100"/>
        <c:noMultiLvlLbl val="0"/>
      </c:catAx>
      <c:valAx>
        <c:axId val="2085022968"/>
        <c:scaling>
          <c:orientation val="minMax"/>
        </c:scaling>
        <c:delete val="0"/>
        <c:axPos val="l"/>
        <c:majorGridlines/>
        <c:numFmt formatCode="0.00" sourceLinked="1"/>
        <c:majorTickMark val="out"/>
        <c:minorTickMark val="none"/>
        <c:tickLblPos val="nextTo"/>
        <c:crossAx val="20850200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func'!$I$28:$M$28</c:f>
              <c:numCache>
                <c:formatCode>#,##0.00</c:formatCode>
                <c:ptCount val="5"/>
                <c:pt idx="0">
                  <c:v>1.570796326794897</c:v>
                </c:pt>
                <c:pt idx="1">
                  <c:v>0.523598775598299</c:v>
                </c:pt>
                <c:pt idx="2">
                  <c:v>0.0</c:v>
                </c:pt>
                <c:pt idx="3">
                  <c:v>0.523598775598299</c:v>
                </c:pt>
                <c:pt idx="4">
                  <c:v>1.570796326794897</c:v>
                </c:pt>
              </c:numCache>
            </c:numRef>
          </c:val>
          <c:smooth val="0"/>
        </c:ser>
        <c:dLbls>
          <c:showLegendKey val="0"/>
          <c:showVal val="0"/>
          <c:showCatName val="0"/>
          <c:showSerName val="0"/>
          <c:showPercent val="0"/>
          <c:showBubbleSize val="0"/>
        </c:dLbls>
        <c:marker val="1"/>
        <c:smooth val="0"/>
        <c:axId val="2085042696"/>
        <c:axId val="2085045640"/>
      </c:lineChart>
      <c:catAx>
        <c:axId val="2085042696"/>
        <c:scaling>
          <c:orientation val="minMax"/>
        </c:scaling>
        <c:delete val="0"/>
        <c:axPos val="b"/>
        <c:majorTickMark val="out"/>
        <c:minorTickMark val="none"/>
        <c:tickLblPos val="nextTo"/>
        <c:crossAx val="2085045640"/>
        <c:crosses val="autoZero"/>
        <c:auto val="1"/>
        <c:lblAlgn val="ctr"/>
        <c:lblOffset val="100"/>
        <c:noMultiLvlLbl val="0"/>
      </c:catAx>
      <c:valAx>
        <c:axId val="2085045640"/>
        <c:scaling>
          <c:orientation val="minMax"/>
        </c:scaling>
        <c:delete val="0"/>
        <c:axPos val="l"/>
        <c:majorGridlines/>
        <c:numFmt formatCode="#,##0.00" sourceLinked="1"/>
        <c:majorTickMark val="out"/>
        <c:minorTickMark val="none"/>
        <c:tickLblPos val="nextTo"/>
        <c:crossAx val="208504269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func'!$G$30:$W$30</c:f>
              <c:numCache>
                <c:formatCode>0.00</c:formatCode>
                <c:ptCount val="17"/>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pt idx="16">
                  <c:v>0.0</c:v>
                </c:pt>
              </c:numCache>
            </c:numRef>
          </c:val>
          <c:smooth val="0"/>
        </c:ser>
        <c:dLbls>
          <c:showLegendKey val="0"/>
          <c:showVal val="0"/>
          <c:showCatName val="0"/>
          <c:showSerName val="0"/>
          <c:showPercent val="0"/>
          <c:showBubbleSize val="0"/>
        </c:dLbls>
        <c:marker val="1"/>
        <c:smooth val="0"/>
        <c:axId val="2085068680"/>
        <c:axId val="2085071624"/>
      </c:lineChart>
      <c:catAx>
        <c:axId val="2085068680"/>
        <c:scaling>
          <c:orientation val="minMax"/>
        </c:scaling>
        <c:delete val="0"/>
        <c:axPos val="b"/>
        <c:majorTickMark val="out"/>
        <c:minorTickMark val="none"/>
        <c:tickLblPos val="nextTo"/>
        <c:crossAx val="2085071624"/>
        <c:crosses val="autoZero"/>
        <c:auto val="1"/>
        <c:lblAlgn val="ctr"/>
        <c:lblOffset val="100"/>
        <c:noMultiLvlLbl val="0"/>
      </c:catAx>
      <c:valAx>
        <c:axId val="2085071624"/>
        <c:scaling>
          <c:orientation val="minMax"/>
        </c:scaling>
        <c:delete val="0"/>
        <c:axPos val="l"/>
        <c:majorGridlines/>
        <c:numFmt formatCode="0.00" sourceLinked="1"/>
        <c:majorTickMark val="out"/>
        <c:minorTickMark val="none"/>
        <c:tickLblPos val="nextTo"/>
        <c:crossAx val="208506868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func'!$G$30:$V$30</c:f>
              <c:numCache>
                <c:formatCode>0.00</c:formatCode>
                <c:ptCount val="16"/>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numCache>
            </c:numRef>
          </c:val>
          <c:smooth val="0"/>
        </c:ser>
        <c:ser>
          <c:idx val="1"/>
          <c:order val="1"/>
          <c:marker>
            <c:symbol val="none"/>
          </c:marker>
          <c:val>
            <c:numRef>
              <c:f>'speed obj func'!$G$31:$V$31</c:f>
              <c:numCache>
                <c:formatCode>0.00</c:formatCode>
                <c:ptCount val="16"/>
                <c:pt idx="0">
                  <c:v>0.0200000001041667</c:v>
                </c:pt>
                <c:pt idx="1">
                  <c:v>0.0200000001066667</c:v>
                </c:pt>
                <c:pt idx="2">
                  <c:v>0.0200000001098901</c:v>
                </c:pt>
                <c:pt idx="3">
                  <c:v>0.0200000001139601</c:v>
                </c:pt>
                <c:pt idx="4">
                  <c:v>0.0200000001190476</c:v>
                </c:pt>
                <c:pt idx="5">
                  <c:v>0.0200000001253918</c:v>
                </c:pt>
                <c:pt idx="6">
                  <c:v>0.0200000001333333</c:v>
                </c:pt>
                <c:pt idx="7">
                  <c:v>0.0200000001433692</c:v>
                </c:pt>
                <c:pt idx="8">
                  <c:v>0.02000000015625</c:v>
                </c:pt>
                <c:pt idx="9">
                  <c:v>0.0200000001731602</c:v>
                </c:pt>
                <c:pt idx="10">
                  <c:v>0.0200000001960784</c:v>
                </c:pt>
                <c:pt idx="11">
                  <c:v>0.0200000002285714</c:v>
                </c:pt>
                <c:pt idx="12">
                  <c:v>0.0200000002777778</c:v>
                </c:pt>
                <c:pt idx="13">
                  <c:v>0.0200000003603604</c:v>
                </c:pt>
                <c:pt idx="14">
                  <c:v>0.0200000005263158</c:v>
                </c:pt>
                <c:pt idx="15">
                  <c:v>0.0200000010256411</c:v>
                </c:pt>
              </c:numCache>
            </c:numRef>
          </c:val>
          <c:smooth val="0"/>
        </c:ser>
        <c:ser>
          <c:idx val="2"/>
          <c:order val="2"/>
          <c:marker>
            <c:symbol val="none"/>
          </c:marker>
          <c:val>
            <c:numRef>
              <c:f>'speed obj func'!$G$32:$V$32</c:f>
              <c:numCache>
                <c:formatCode>0.00</c:formatCode>
                <c:ptCount val="16"/>
                <c:pt idx="0">
                  <c:v>0.0300000006</c:v>
                </c:pt>
                <c:pt idx="1">
                  <c:v>0.0300000006</c:v>
                </c:pt>
                <c:pt idx="2">
                  <c:v>0.0300000006</c:v>
                </c:pt>
                <c:pt idx="3">
                  <c:v>0.0300000006</c:v>
                </c:pt>
                <c:pt idx="4">
                  <c:v>0.0300000006</c:v>
                </c:pt>
                <c:pt idx="5">
                  <c:v>0.0300000006</c:v>
                </c:pt>
                <c:pt idx="6">
                  <c:v>0.0300000006</c:v>
                </c:pt>
                <c:pt idx="7">
                  <c:v>0.0300000006</c:v>
                </c:pt>
                <c:pt idx="8">
                  <c:v>0.0300000006</c:v>
                </c:pt>
                <c:pt idx="9">
                  <c:v>0.0300000006</c:v>
                </c:pt>
                <c:pt idx="10">
                  <c:v>0.0300000006</c:v>
                </c:pt>
                <c:pt idx="11">
                  <c:v>0.0300000006</c:v>
                </c:pt>
                <c:pt idx="12">
                  <c:v>0.0300000006</c:v>
                </c:pt>
                <c:pt idx="13">
                  <c:v>0.0300000006</c:v>
                </c:pt>
                <c:pt idx="14">
                  <c:v>0.0300000006</c:v>
                </c:pt>
                <c:pt idx="15">
                  <c:v>0.0300000006000001</c:v>
                </c:pt>
              </c:numCache>
            </c:numRef>
          </c:val>
          <c:smooth val="0"/>
        </c:ser>
        <c:ser>
          <c:idx val="3"/>
          <c:order val="3"/>
          <c:marker>
            <c:symbol val="none"/>
          </c:marker>
          <c:val>
            <c:numRef>
              <c:f>'speed obj func'!$G$33:$V$33</c:f>
              <c:numCache>
                <c:formatCode>0.00</c:formatCode>
                <c:ptCount val="16"/>
                <c:pt idx="0">
                  <c:v>0.0400000018000002</c:v>
                </c:pt>
                <c:pt idx="1">
                  <c:v>0.0400000018000002</c:v>
                </c:pt>
                <c:pt idx="2">
                  <c:v>0.0400000018000002</c:v>
                </c:pt>
                <c:pt idx="3">
                  <c:v>0.0400000018000002</c:v>
                </c:pt>
                <c:pt idx="4">
                  <c:v>0.0400000018000002</c:v>
                </c:pt>
                <c:pt idx="5">
                  <c:v>0.0400000018000002</c:v>
                </c:pt>
                <c:pt idx="6">
                  <c:v>0.0400000018000002</c:v>
                </c:pt>
                <c:pt idx="7">
                  <c:v>0.0400000018000002</c:v>
                </c:pt>
                <c:pt idx="8">
                  <c:v>0.0400000018000002</c:v>
                </c:pt>
                <c:pt idx="9">
                  <c:v>0.0400000018000002</c:v>
                </c:pt>
                <c:pt idx="10">
                  <c:v>0.0400000018000002</c:v>
                </c:pt>
                <c:pt idx="11">
                  <c:v>0.0400000018000002</c:v>
                </c:pt>
                <c:pt idx="12">
                  <c:v>0.0400000018000002</c:v>
                </c:pt>
                <c:pt idx="13">
                  <c:v>0.0400000018000002</c:v>
                </c:pt>
                <c:pt idx="14">
                  <c:v>0.0400000018000002</c:v>
                </c:pt>
                <c:pt idx="15">
                  <c:v>0.0400000018000002</c:v>
                </c:pt>
              </c:numCache>
            </c:numRef>
          </c:val>
          <c:smooth val="0"/>
        </c:ser>
        <c:ser>
          <c:idx val="4"/>
          <c:order val="4"/>
          <c:marker>
            <c:symbol val="none"/>
          </c:marker>
          <c:val>
            <c:numRef>
              <c:f>'speed obj func'!$G$34:$V$34</c:f>
              <c:numCache>
                <c:formatCode>0.00</c:formatCode>
                <c:ptCount val="16"/>
                <c:pt idx="0">
                  <c:v>0.0500000040000008</c:v>
                </c:pt>
                <c:pt idx="1">
                  <c:v>0.0500000040000008</c:v>
                </c:pt>
                <c:pt idx="2">
                  <c:v>0.0500000040000008</c:v>
                </c:pt>
                <c:pt idx="3">
                  <c:v>0.0500000040000008</c:v>
                </c:pt>
                <c:pt idx="4">
                  <c:v>0.0500000040000008</c:v>
                </c:pt>
                <c:pt idx="5">
                  <c:v>0.0500000040000008</c:v>
                </c:pt>
                <c:pt idx="6">
                  <c:v>0.0500000040000008</c:v>
                </c:pt>
                <c:pt idx="7">
                  <c:v>0.0500000040000008</c:v>
                </c:pt>
                <c:pt idx="8">
                  <c:v>0.0500000040000008</c:v>
                </c:pt>
                <c:pt idx="9">
                  <c:v>0.0500000040000008</c:v>
                </c:pt>
                <c:pt idx="10">
                  <c:v>0.0500000040000008</c:v>
                </c:pt>
                <c:pt idx="11">
                  <c:v>0.0500000040000008</c:v>
                </c:pt>
                <c:pt idx="12">
                  <c:v>0.0500000040000008</c:v>
                </c:pt>
                <c:pt idx="13">
                  <c:v>0.0500000040000008</c:v>
                </c:pt>
                <c:pt idx="14">
                  <c:v>0.0500000040000008</c:v>
                </c:pt>
                <c:pt idx="15">
                  <c:v>0.0500000040000008</c:v>
                </c:pt>
              </c:numCache>
            </c:numRef>
          </c:val>
          <c:smooth val="0"/>
        </c:ser>
        <c:ser>
          <c:idx val="5"/>
          <c:order val="5"/>
          <c:marker>
            <c:symbol val="none"/>
          </c:marker>
          <c:val>
            <c:numRef>
              <c:f>'speed obj func'!$G$35:$V$35</c:f>
              <c:numCache>
                <c:formatCode>0.00</c:formatCode>
                <c:ptCount val="16"/>
                <c:pt idx="0">
                  <c:v>0.0600000075000026</c:v>
                </c:pt>
                <c:pt idx="1">
                  <c:v>0.0600000075000026</c:v>
                </c:pt>
                <c:pt idx="2">
                  <c:v>0.0600000075000026</c:v>
                </c:pt>
                <c:pt idx="3">
                  <c:v>0.0600000075000026</c:v>
                </c:pt>
                <c:pt idx="4">
                  <c:v>0.0600000075000026</c:v>
                </c:pt>
                <c:pt idx="5">
                  <c:v>0.0600000075000026</c:v>
                </c:pt>
                <c:pt idx="6">
                  <c:v>0.0600000075000026</c:v>
                </c:pt>
                <c:pt idx="7">
                  <c:v>0.0600000075000026</c:v>
                </c:pt>
                <c:pt idx="8">
                  <c:v>0.0600000075000026</c:v>
                </c:pt>
                <c:pt idx="9">
                  <c:v>0.0600000075000026</c:v>
                </c:pt>
                <c:pt idx="10">
                  <c:v>0.0600000075000026</c:v>
                </c:pt>
                <c:pt idx="11">
                  <c:v>0.0600000075000026</c:v>
                </c:pt>
                <c:pt idx="12">
                  <c:v>0.0600000075000026</c:v>
                </c:pt>
                <c:pt idx="13">
                  <c:v>0.0600000075000026</c:v>
                </c:pt>
                <c:pt idx="14">
                  <c:v>0.0600000075000026</c:v>
                </c:pt>
                <c:pt idx="15">
                  <c:v>0.0600000075000026</c:v>
                </c:pt>
              </c:numCache>
            </c:numRef>
          </c:val>
          <c:smooth val="0"/>
        </c:ser>
        <c:ser>
          <c:idx val="6"/>
          <c:order val="6"/>
          <c:marker>
            <c:symbol val="none"/>
          </c:marker>
          <c:val>
            <c:numRef>
              <c:f>'speed obj func'!$G$36:$V$36</c:f>
              <c:numCache>
                <c:formatCode>0.00</c:formatCode>
                <c:ptCount val="16"/>
                <c:pt idx="0">
                  <c:v>0.0700000126000066</c:v>
                </c:pt>
                <c:pt idx="1">
                  <c:v>0.0700000126000066</c:v>
                </c:pt>
                <c:pt idx="2">
                  <c:v>0.0700000126000066</c:v>
                </c:pt>
                <c:pt idx="3">
                  <c:v>0.0700000126000066</c:v>
                </c:pt>
                <c:pt idx="4">
                  <c:v>0.0700000126000066</c:v>
                </c:pt>
                <c:pt idx="5">
                  <c:v>0.0700000126000066</c:v>
                </c:pt>
                <c:pt idx="6">
                  <c:v>0.0700000126000066</c:v>
                </c:pt>
                <c:pt idx="7">
                  <c:v>0.0700000126000066</c:v>
                </c:pt>
                <c:pt idx="8">
                  <c:v>0.0700000126000066</c:v>
                </c:pt>
                <c:pt idx="9">
                  <c:v>0.0700000126000066</c:v>
                </c:pt>
                <c:pt idx="10">
                  <c:v>0.0700000126000066</c:v>
                </c:pt>
                <c:pt idx="11">
                  <c:v>0.0700000126000066</c:v>
                </c:pt>
                <c:pt idx="12">
                  <c:v>0.0700000126000066</c:v>
                </c:pt>
                <c:pt idx="13">
                  <c:v>0.0700000126000066</c:v>
                </c:pt>
                <c:pt idx="14">
                  <c:v>0.0700000126000066</c:v>
                </c:pt>
                <c:pt idx="15">
                  <c:v>0.0700000126000066</c:v>
                </c:pt>
              </c:numCache>
            </c:numRef>
          </c:val>
          <c:smooth val="0"/>
        </c:ser>
        <c:ser>
          <c:idx val="7"/>
          <c:order val="7"/>
          <c:marker>
            <c:symbol val="none"/>
          </c:marker>
          <c:val>
            <c:numRef>
              <c:f>'speed obj func'!$G$37:$V$37</c:f>
              <c:numCache>
                <c:formatCode>0.00</c:formatCode>
                <c:ptCount val="16"/>
                <c:pt idx="0">
                  <c:v>0.0800000196000142</c:v>
                </c:pt>
                <c:pt idx="1">
                  <c:v>0.0800000196000142</c:v>
                </c:pt>
                <c:pt idx="2">
                  <c:v>0.0800000196000142</c:v>
                </c:pt>
                <c:pt idx="3">
                  <c:v>0.0800000196000142</c:v>
                </c:pt>
                <c:pt idx="4">
                  <c:v>0.0800000196000142</c:v>
                </c:pt>
                <c:pt idx="5">
                  <c:v>0.0800000196000142</c:v>
                </c:pt>
                <c:pt idx="6">
                  <c:v>0.0800000196000142</c:v>
                </c:pt>
                <c:pt idx="7">
                  <c:v>0.0800000196000142</c:v>
                </c:pt>
                <c:pt idx="8">
                  <c:v>0.0800000196000142</c:v>
                </c:pt>
                <c:pt idx="9">
                  <c:v>0.0800000196000142</c:v>
                </c:pt>
                <c:pt idx="10">
                  <c:v>0.0800000196000142</c:v>
                </c:pt>
                <c:pt idx="11">
                  <c:v>0.0800000196000142</c:v>
                </c:pt>
                <c:pt idx="12">
                  <c:v>0.0800000196000142</c:v>
                </c:pt>
                <c:pt idx="13">
                  <c:v>0.0800000196000142</c:v>
                </c:pt>
                <c:pt idx="14">
                  <c:v>0.0800000196000142</c:v>
                </c:pt>
                <c:pt idx="15">
                  <c:v>0.0800000196000142</c:v>
                </c:pt>
              </c:numCache>
            </c:numRef>
          </c:val>
          <c:smooth val="0"/>
        </c:ser>
        <c:ser>
          <c:idx val="8"/>
          <c:order val="8"/>
          <c:marker>
            <c:symbol val="none"/>
          </c:marker>
          <c:val>
            <c:numRef>
              <c:f>'speed obj func'!$G$38:$V$38</c:f>
              <c:numCache>
                <c:formatCode>0.00</c:formatCode>
                <c:ptCount val="16"/>
                <c:pt idx="0">
                  <c:v>0.0900000288000279</c:v>
                </c:pt>
                <c:pt idx="1">
                  <c:v>0.0900000288000279</c:v>
                </c:pt>
                <c:pt idx="2">
                  <c:v>0.0900000288000279</c:v>
                </c:pt>
                <c:pt idx="3">
                  <c:v>0.0900000288000279</c:v>
                </c:pt>
                <c:pt idx="4">
                  <c:v>0.0900000288000279</c:v>
                </c:pt>
                <c:pt idx="5">
                  <c:v>0.0900000288000279</c:v>
                </c:pt>
                <c:pt idx="6">
                  <c:v>0.0900000288000279</c:v>
                </c:pt>
                <c:pt idx="7">
                  <c:v>0.0900000288000279</c:v>
                </c:pt>
                <c:pt idx="8">
                  <c:v>0.0900000288000279</c:v>
                </c:pt>
                <c:pt idx="9">
                  <c:v>0.0900000288000279</c:v>
                </c:pt>
                <c:pt idx="10">
                  <c:v>0.0900000288000279</c:v>
                </c:pt>
                <c:pt idx="11">
                  <c:v>0.0900000288000279</c:v>
                </c:pt>
                <c:pt idx="12">
                  <c:v>0.0900000288000279</c:v>
                </c:pt>
                <c:pt idx="13">
                  <c:v>0.0900000288000279</c:v>
                </c:pt>
                <c:pt idx="14">
                  <c:v>0.0900000288000279</c:v>
                </c:pt>
                <c:pt idx="15">
                  <c:v>0.0900000288000279</c:v>
                </c:pt>
              </c:numCache>
            </c:numRef>
          </c:val>
          <c:smooth val="0"/>
        </c:ser>
        <c:ser>
          <c:idx val="9"/>
          <c:order val="9"/>
          <c:marker>
            <c:symbol val="none"/>
          </c:marker>
          <c:val>
            <c:numRef>
              <c:f>'speed obj func'!$G$39:$V$39</c:f>
              <c:numCache>
                <c:formatCode>0.00</c:formatCode>
                <c:ptCount val="16"/>
                <c:pt idx="0">
                  <c:v>0.100000040500051</c:v>
                </c:pt>
                <c:pt idx="1">
                  <c:v>0.100000040500051</c:v>
                </c:pt>
                <c:pt idx="2">
                  <c:v>0.100000040500051</c:v>
                </c:pt>
                <c:pt idx="3">
                  <c:v>0.100000040500051</c:v>
                </c:pt>
                <c:pt idx="4">
                  <c:v>0.100000040500051</c:v>
                </c:pt>
                <c:pt idx="5">
                  <c:v>0.100000040500051</c:v>
                </c:pt>
                <c:pt idx="6">
                  <c:v>0.100000040500051</c:v>
                </c:pt>
                <c:pt idx="7">
                  <c:v>0.100000040500051</c:v>
                </c:pt>
                <c:pt idx="8">
                  <c:v>0.100000040500051</c:v>
                </c:pt>
                <c:pt idx="9">
                  <c:v>0.100000040500051</c:v>
                </c:pt>
                <c:pt idx="10">
                  <c:v>0.100000040500051</c:v>
                </c:pt>
                <c:pt idx="11">
                  <c:v>0.100000040500051</c:v>
                </c:pt>
                <c:pt idx="12">
                  <c:v>0.100000040500051</c:v>
                </c:pt>
                <c:pt idx="13">
                  <c:v>0.100000040500051</c:v>
                </c:pt>
                <c:pt idx="14">
                  <c:v>0.100000040500051</c:v>
                </c:pt>
                <c:pt idx="15">
                  <c:v>0.100000040500051</c:v>
                </c:pt>
              </c:numCache>
            </c:numRef>
          </c:val>
          <c:smooth val="0"/>
        </c:ser>
        <c:dLbls>
          <c:showLegendKey val="0"/>
          <c:showVal val="0"/>
          <c:showCatName val="0"/>
          <c:showSerName val="0"/>
          <c:showPercent val="0"/>
          <c:showBubbleSize val="0"/>
        </c:dLbls>
        <c:marker val="1"/>
        <c:smooth val="0"/>
        <c:axId val="2085124056"/>
        <c:axId val="2085127000"/>
      </c:lineChart>
      <c:catAx>
        <c:axId val="2085124056"/>
        <c:scaling>
          <c:orientation val="minMax"/>
        </c:scaling>
        <c:delete val="0"/>
        <c:axPos val="b"/>
        <c:majorTickMark val="out"/>
        <c:minorTickMark val="none"/>
        <c:tickLblPos val="nextTo"/>
        <c:crossAx val="2085127000"/>
        <c:crosses val="autoZero"/>
        <c:auto val="1"/>
        <c:lblAlgn val="ctr"/>
        <c:lblOffset val="100"/>
        <c:noMultiLvlLbl val="0"/>
      </c:catAx>
      <c:valAx>
        <c:axId val="2085127000"/>
        <c:scaling>
          <c:orientation val="minMax"/>
        </c:scaling>
        <c:delete val="0"/>
        <c:axPos val="l"/>
        <c:majorGridlines/>
        <c:numFmt formatCode="0.00" sourceLinked="1"/>
        <c:majorTickMark val="out"/>
        <c:minorTickMark val="none"/>
        <c:tickLblPos val="nextTo"/>
        <c:crossAx val="208512405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5.xml.rels><?xml version="1.0" encoding="UTF-8" standalone="yes"?>
<Relationships xmlns="http://schemas.openxmlformats.org/package/2006/relationships"><Relationship Id="rId9" Type="http://schemas.openxmlformats.org/officeDocument/2006/relationships/chart" Target="../charts/chart14.xml"/><Relationship Id="rId20" Type="http://schemas.openxmlformats.org/officeDocument/2006/relationships/chart" Target="../charts/chart25.xml"/><Relationship Id="rId10" Type="http://schemas.openxmlformats.org/officeDocument/2006/relationships/chart" Target="../charts/chart15.xml"/><Relationship Id="rId11" Type="http://schemas.openxmlformats.org/officeDocument/2006/relationships/chart" Target="../charts/chart16.xml"/><Relationship Id="rId12" Type="http://schemas.openxmlformats.org/officeDocument/2006/relationships/chart" Target="../charts/chart17.xml"/><Relationship Id="rId13" Type="http://schemas.openxmlformats.org/officeDocument/2006/relationships/chart" Target="../charts/chart18.xml"/><Relationship Id="rId14" Type="http://schemas.openxmlformats.org/officeDocument/2006/relationships/chart" Target="../charts/chart19.xml"/><Relationship Id="rId15" Type="http://schemas.openxmlformats.org/officeDocument/2006/relationships/chart" Target="../charts/chart20.xml"/><Relationship Id="rId16" Type="http://schemas.openxmlformats.org/officeDocument/2006/relationships/chart" Target="../charts/chart21.xml"/><Relationship Id="rId17" Type="http://schemas.openxmlformats.org/officeDocument/2006/relationships/chart" Target="../charts/chart22.xml"/><Relationship Id="rId18" Type="http://schemas.openxmlformats.org/officeDocument/2006/relationships/chart" Target="../charts/chart23.xml"/><Relationship Id="rId19" Type="http://schemas.openxmlformats.org/officeDocument/2006/relationships/chart" Target="../charts/chart24.xml"/><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9.xml"/><Relationship Id="rId2"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5</xdr:col>
      <xdr:colOff>800100</xdr:colOff>
      <xdr:row>8</xdr:row>
      <xdr:rowOff>63500</xdr:rowOff>
    </xdr:from>
    <xdr:to>
      <xdr:col>12</xdr:col>
      <xdr:colOff>723900</xdr:colOff>
      <xdr:row>26</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711200</xdr:colOff>
      <xdr:row>11</xdr:row>
      <xdr:rowOff>12700</xdr:rowOff>
    </xdr:from>
    <xdr:to>
      <xdr:col>16</xdr:col>
      <xdr:colOff>635000</xdr:colOff>
      <xdr:row>29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406400</xdr:colOff>
      <xdr:row>20</xdr:row>
      <xdr:rowOff>0</xdr:rowOff>
    </xdr:from>
    <xdr:to>
      <xdr:col>7</xdr:col>
      <xdr:colOff>25400</xdr:colOff>
      <xdr:row>34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800100</xdr:colOff>
      <xdr:row>13</xdr:row>
      <xdr:rowOff>19050</xdr:rowOff>
    </xdr:from>
    <xdr:to>
      <xdr:col>15</xdr:col>
      <xdr:colOff>419100</xdr:colOff>
      <xdr:row>27</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25400</xdr:colOff>
      <xdr:row>12</xdr:row>
      <xdr:rowOff>146050</xdr:rowOff>
    </xdr:from>
    <xdr:to>
      <xdr:col>28</xdr:col>
      <xdr:colOff>469900</xdr:colOff>
      <xdr:row>27</xdr:row>
      <xdr:rowOff>31750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635000</xdr:colOff>
      <xdr:row>8</xdr:row>
      <xdr:rowOff>50800</xdr:rowOff>
    </xdr:from>
    <xdr:to>
      <xdr:col>16</xdr:col>
      <xdr:colOff>254000</xdr:colOff>
      <xdr:row>22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584200</xdr:colOff>
      <xdr:row>8</xdr:row>
      <xdr:rowOff>88900</xdr:rowOff>
    </xdr:from>
    <xdr:to>
      <xdr:col>14</xdr:col>
      <xdr:colOff>203200</xdr:colOff>
      <xdr:row>22</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800100</xdr:colOff>
      <xdr:row>13</xdr:row>
      <xdr:rowOff>152400</xdr:rowOff>
    </xdr:from>
    <xdr:to>
      <xdr:col>22</xdr:col>
      <xdr:colOff>419100</xdr:colOff>
      <xdr:row>28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774700</xdr:colOff>
      <xdr:row>30</xdr:row>
      <xdr:rowOff>133350</xdr:rowOff>
    </xdr:from>
    <xdr:to>
      <xdr:col>22</xdr:col>
      <xdr:colOff>393700</xdr:colOff>
      <xdr:row>45</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431800</xdr:colOff>
      <xdr:row>46</xdr:row>
      <xdr:rowOff>57150</xdr:rowOff>
    </xdr:from>
    <xdr:to>
      <xdr:col>11</xdr:col>
      <xdr:colOff>800100</xdr:colOff>
      <xdr:row>56</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673100</xdr:colOff>
      <xdr:row>65</xdr:row>
      <xdr:rowOff>57150</xdr:rowOff>
    </xdr:from>
    <xdr:to>
      <xdr:col>14</xdr:col>
      <xdr:colOff>292100</xdr:colOff>
      <xdr:row>79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101600</xdr:colOff>
      <xdr:row>93</xdr:row>
      <xdr:rowOff>133350</xdr:rowOff>
    </xdr:from>
    <xdr:to>
      <xdr:col>10</xdr:col>
      <xdr:colOff>469900</xdr:colOff>
      <xdr:row>106</xdr:row>
      <xdr:rowOff>165100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215900</xdr:colOff>
      <xdr:row>87</xdr:row>
      <xdr:rowOff>158750</xdr:rowOff>
    </xdr:from>
    <xdr:to>
      <xdr:col>14</xdr:col>
      <xdr:colOff>279400</xdr:colOff>
      <xdr:row>102</xdr:row>
      <xdr:rowOff>76200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165100</xdr:colOff>
      <xdr:row>112</xdr:row>
      <xdr:rowOff>31750</xdr:rowOff>
    </xdr:from>
    <xdr:to>
      <xdr:col>19</xdr:col>
      <xdr:colOff>228600</xdr:colOff>
      <xdr:row>126</xdr:row>
      <xdr:rowOff>107950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863600</xdr:colOff>
      <xdr:row>111</xdr:row>
      <xdr:rowOff>171450</xdr:rowOff>
    </xdr:from>
    <xdr:to>
      <xdr:col>13</xdr:col>
      <xdr:colOff>25400</xdr:colOff>
      <xdr:row>126</xdr:row>
      <xdr:rowOff>57150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165100</xdr:colOff>
      <xdr:row>135</xdr:row>
      <xdr:rowOff>31750</xdr:rowOff>
    </xdr:from>
    <xdr:to>
      <xdr:col>19</xdr:col>
      <xdr:colOff>228600</xdr:colOff>
      <xdr:row>149</xdr:row>
      <xdr:rowOff>107950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863600</xdr:colOff>
      <xdr:row>134</xdr:row>
      <xdr:rowOff>171450</xdr:rowOff>
    </xdr:from>
    <xdr:to>
      <xdr:col>13</xdr:col>
      <xdr:colOff>25400</xdr:colOff>
      <xdr:row>149</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165100</xdr:colOff>
      <xdr:row>158</xdr:row>
      <xdr:rowOff>31750</xdr:rowOff>
    </xdr:from>
    <xdr:to>
      <xdr:col>19</xdr:col>
      <xdr:colOff>228600</xdr:colOff>
      <xdr:row>172</xdr:row>
      <xdr:rowOff>107950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863600</xdr:colOff>
      <xdr:row>157</xdr:row>
      <xdr:rowOff>171450</xdr:rowOff>
    </xdr:from>
    <xdr:to>
      <xdr:col>13</xdr:col>
      <xdr:colOff>25400</xdr:colOff>
      <xdr:row>172</xdr:row>
      <xdr:rowOff>57150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419100</xdr:colOff>
      <xdr:row>46</xdr:row>
      <xdr:rowOff>82550</xdr:rowOff>
    </xdr:from>
    <xdr:to>
      <xdr:col>17</xdr:col>
      <xdr:colOff>889000</xdr:colOff>
      <xdr:row>55</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736600</xdr:colOff>
      <xdr:row>64</xdr:row>
      <xdr:rowOff>184150</xdr:rowOff>
    </xdr:from>
    <xdr:to>
      <xdr:col>20</xdr:col>
      <xdr:colOff>800100</xdr:colOff>
      <xdr:row>79</xdr:row>
      <xdr:rowOff>69850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165100</xdr:colOff>
      <xdr:row>199</xdr:row>
      <xdr:rowOff>120650</xdr:rowOff>
    </xdr:from>
    <xdr:to>
      <xdr:col>17</xdr:col>
      <xdr:colOff>114300</xdr:colOff>
      <xdr:row>217</xdr:row>
      <xdr:rowOff>88900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279400</xdr:colOff>
      <xdr:row>224</xdr:row>
      <xdr:rowOff>31750</xdr:rowOff>
    </xdr:from>
    <xdr:to>
      <xdr:col>17</xdr:col>
      <xdr:colOff>304800</xdr:colOff>
      <xdr:row>242</xdr:row>
      <xdr:rowOff>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254000</xdr:colOff>
      <xdr:row>249</xdr:row>
      <xdr:rowOff>146050</xdr:rowOff>
    </xdr:from>
    <xdr:to>
      <xdr:col>17</xdr:col>
      <xdr:colOff>241300</xdr:colOff>
      <xdr:row>267</xdr:row>
      <xdr:rowOff>127000</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215900</xdr:colOff>
      <xdr:row>207</xdr:row>
      <xdr:rowOff>57150</xdr:rowOff>
    </xdr:from>
    <xdr:to>
      <xdr:col>20</xdr:col>
      <xdr:colOff>901700</xdr:colOff>
      <xdr:row>221</xdr:row>
      <xdr:rowOff>133350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228600</xdr:colOff>
      <xdr:row>10</xdr:row>
      <xdr:rowOff>139700</xdr:rowOff>
    </xdr:from>
    <xdr:to>
      <xdr:col>15</xdr:col>
      <xdr:colOff>254000</xdr:colOff>
      <xdr:row>24</xdr:row>
      <xdr:rowOff>12700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457200</xdr:colOff>
      <xdr:row>14</xdr:row>
      <xdr:rowOff>127000</xdr:rowOff>
    </xdr:from>
    <xdr:to>
      <xdr:col>26</xdr:col>
      <xdr:colOff>228600</xdr:colOff>
      <xdr:row>25</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457200</xdr:colOff>
      <xdr:row>1</xdr:row>
      <xdr:rowOff>25400</xdr:rowOff>
    </xdr:from>
    <xdr:to>
      <xdr:col>26</xdr:col>
      <xdr:colOff>228600</xdr:colOff>
      <xdr:row>14</xdr:row>
      <xdr:rowOff>88900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736600</xdr:colOff>
      <xdr:row>10</xdr:row>
      <xdr:rowOff>50800</xdr:rowOff>
    </xdr:from>
    <xdr:to>
      <xdr:col>12</xdr:col>
      <xdr:colOff>355600</xdr:colOff>
      <xdr:row>24</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101600</xdr:colOff>
      <xdr:row>41</xdr:row>
      <xdr:rowOff>101600</xdr:rowOff>
    </xdr:from>
    <xdr:to>
      <xdr:col>15</xdr:col>
      <xdr:colOff>546100</xdr:colOff>
      <xdr:row>55</xdr:row>
      <xdr:rowOff>177800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26</xdr:row>
      <xdr:rowOff>0</xdr:rowOff>
    </xdr:from>
    <xdr:to>
      <xdr:col>13</xdr:col>
      <xdr:colOff>444500</xdr:colOff>
      <xdr:row>40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133350</xdr:colOff>
      <xdr:row>181</xdr:row>
      <xdr:rowOff>63500</xdr:rowOff>
    </xdr:from>
    <xdr:to>
      <xdr:col>22</xdr:col>
      <xdr:colOff>774700</xdr:colOff>
      <xdr:row>200</xdr:row>
      <xdr:rowOff>139700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2"/>
  <sheetViews>
    <sheetView workbookViewId="0">
      <selection activeCell="B5" sqref="B5"/>
    </sheetView>
  </sheetViews>
  <sheetFormatPr baseColWidth="10" defaultRowHeight="15" x14ac:dyDescent="0"/>
  <cols>
    <col min="8" max="8" width="11.5" customWidth="1"/>
  </cols>
  <sheetData>
    <row r="1" spans="1:19">
      <c r="A1" t="s">
        <v>17</v>
      </c>
    </row>
    <row r="2" spans="1:19">
      <c r="B2" t="s">
        <v>30</v>
      </c>
    </row>
    <row r="3" spans="1:19">
      <c r="B3" t="s">
        <v>31</v>
      </c>
    </row>
    <row r="4" spans="1:19">
      <c r="B4" t="s">
        <v>32</v>
      </c>
    </row>
    <row r="5" spans="1:19" s="1" customFormat="1">
      <c r="A5" s="1" t="s">
        <v>1</v>
      </c>
      <c r="H5" s="3">
        <v>42.948717948717949</v>
      </c>
      <c r="J5" s="3">
        <v>488.62108262108262</v>
      </c>
      <c r="L5" s="3">
        <v>1006.4159544159544</v>
      </c>
    </row>
    <row r="6" spans="1:19" s="1" customFormat="1">
      <c r="A6" s="1" t="s">
        <v>12</v>
      </c>
      <c r="H6" s="3">
        <v>44.736526946107787</v>
      </c>
      <c r="J6" s="3">
        <v>479.52694610778445</v>
      </c>
      <c r="L6" s="3">
        <v>997.03293413173651</v>
      </c>
    </row>
    <row r="7" spans="1:19" s="1" customFormat="1">
      <c r="A7" s="1" t="s">
        <v>13</v>
      </c>
      <c r="H7" s="3">
        <v>51.791666666666664</v>
      </c>
      <c r="J7" s="3">
        <v>707.74652777777783</v>
      </c>
      <c r="L7" s="3">
        <v>1225.6701388888889</v>
      </c>
    </row>
    <row r="8" spans="1:19" s="1" customFormat="1">
      <c r="A8" s="1" t="s">
        <v>14</v>
      </c>
      <c r="H8" s="3">
        <v>44.137829912023463</v>
      </c>
      <c r="J8" s="3">
        <v>470.94428152492668</v>
      </c>
      <c r="L8" s="3">
        <v>987.46627565982408</v>
      </c>
    </row>
    <row r="9" spans="1:19" s="1" customFormat="1">
      <c r="A9" s="1" t="s">
        <v>15</v>
      </c>
      <c r="H9" s="3">
        <v>50.112820512820512</v>
      </c>
      <c r="J9" s="3">
        <v>595.55384615384617</v>
      </c>
      <c r="L9" s="3">
        <v>1110.5230769230768</v>
      </c>
    </row>
    <row r="10" spans="1:19" s="1" customFormat="1">
      <c r="A10" s="1" t="s">
        <v>16</v>
      </c>
      <c r="H10" s="3">
        <v>82.80446927374301</v>
      </c>
      <c r="J10" s="3">
        <v>1151.1284916201118</v>
      </c>
      <c r="L10" s="3">
        <v>1666.3519553072626</v>
      </c>
      <c r="S10" s="3">
        <f>AVERAGE(S14:S192)</f>
        <v>43.391061452513966</v>
      </c>
    </row>
    <row r="11" spans="1:19" s="1" customFormat="1"/>
    <row r="12" spans="1:19" s="1" customFormat="1"/>
    <row r="14" spans="1:19">
      <c r="A14" t="s">
        <v>2</v>
      </c>
      <c r="B14">
        <v>1095</v>
      </c>
      <c r="C14" t="s">
        <v>3</v>
      </c>
      <c r="D14">
        <v>485058</v>
      </c>
      <c r="E14" t="s">
        <v>4</v>
      </c>
      <c r="F14">
        <v>9.9998000000000004E-2</v>
      </c>
      <c r="G14" t="s">
        <v>5</v>
      </c>
      <c r="H14">
        <v>153</v>
      </c>
      <c r="I14" t="s">
        <v>6</v>
      </c>
      <c r="J14">
        <v>3132</v>
      </c>
      <c r="K14" t="s">
        <v>7</v>
      </c>
      <c r="L14">
        <v>3648</v>
      </c>
      <c r="M14" t="s">
        <v>8</v>
      </c>
      <c r="N14">
        <v>0</v>
      </c>
      <c r="O14" t="s">
        <v>9</v>
      </c>
      <c r="P14" t="s">
        <v>10</v>
      </c>
      <c r="Q14">
        <v>0</v>
      </c>
      <c r="R14" t="s">
        <v>11</v>
      </c>
      <c r="S14">
        <v>48</v>
      </c>
    </row>
    <row r="15" spans="1:19">
      <c r="A15" t="s">
        <v>2</v>
      </c>
      <c r="B15">
        <v>1095</v>
      </c>
      <c r="C15" t="s">
        <v>3</v>
      </c>
      <c r="D15">
        <v>485163</v>
      </c>
      <c r="E15" t="s">
        <v>4</v>
      </c>
      <c r="F15">
        <v>9.9998000000000004E-2</v>
      </c>
      <c r="G15" t="s">
        <v>5</v>
      </c>
      <c r="H15">
        <v>105</v>
      </c>
      <c r="I15" t="s">
        <v>6</v>
      </c>
      <c r="J15">
        <v>1729</v>
      </c>
      <c r="K15" t="s">
        <v>7</v>
      </c>
      <c r="L15">
        <v>2251</v>
      </c>
      <c r="M15" t="s">
        <v>8</v>
      </c>
      <c r="N15">
        <v>0</v>
      </c>
      <c r="O15" t="s">
        <v>9</v>
      </c>
      <c r="P15" t="s">
        <v>10</v>
      </c>
      <c r="Q15">
        <v>0</v>
      </c>
      <c r="R15" t="s">
        <v>11</v>
      </c>
      <c r="S15">
        <v>48</v>
      </c>
    </row>
    <row r="16" spans="1:19">
      <c r="A16" t="s">
        <v>2</v>
      </c>
      <c r="B16">
        <v>1095</v>
      </c>
      <c r="C16" t="s">
        <v>3</v>
      </c>
      <c r="D16">
        <v>485166</v>
      </c>
      <c r="E16" t="s">
        <v>4</v>
      </c>
      <c r="F16">
        <v>9.9998000000000004E-2</v>
      </c>
      <c r="G16" t="s">
        <v>5</v>
      </c>
      <c r="H16">
        <v>3</v>
      </c>
      <c r="I16" t="s">
        <v>6</v>
      </c>
      <c r="J16">
        <v>-455</v>
      </c>
      <c r="K16" t="s">
        <v>7</v>
      </c>
      <c r="L16">
        <v>67</v>
      </c>
      <c r="M16" t="s">
        <v>8</v>
      </c>
      <c r="N16">
        <v>0</v>
      </c>
      <c r="O16" t="s">
        <v>9</v>
      </c>
      <c r="P16" t="s">
        <v>10</v>
      </c>
      <c r="Q16">
        <v>0</v>
      </c>
      <c r="R16" t="s">
        <v>11</v>
      </c>
      <c r="S16">
        <v>45</v>
      </c>
    </row>
    <row r="17" spans="1:19">
      <c r="A17" t="s">
        <v>2</v>
      </c>
      <c r="B17">
        <v>1095</v>
      </c>
      <c r="C17" t="s">
        <v>3</v>
      </c>
      <c r="D17">
        <v>485228</v>
      </c>
      <c r="E17" t="s">
        <v>4</v>
      </c>
      <c r="F17">
        <v>9.9998000000000004E-2</v>
      </c>
      <c r="G17" t="s">
        <v>5</v>
      </c>
      <c r="H17">
        <v>62</v>
      </c>
      <c r="I17" t="s">
        <v>6</v>
      </c>
      <c r="J17">
        <v>1200</v>
      </c>
      <c r="K17" t="s">
        <v>7</v>
      </c>
      <c r="L17">
        <v>1723</v>
      </c>
      <c r="M17" t="s">
        <v>8</v>
      </c>
      <c r="N17">
        <v>0</v>
      </c>
      <c r="O17" t="s">
        <v>9</v>
      </c>
      <c r="P17" t="s">
        <v>10</v>
      </c>
      <c r="Q17">
        <v>0</v>
      </c>
      <c r="R17" t="s">
        <v>11</v>
      </c>
      <c r="S17">
        <v>47</v>
      </c>
    </row>
    <row r="18" spans="1:19">
      <c r="A18" t="s">
        <v>2</v>
      </c>
      <c r="B18">
        <v>1095</v>
      </c>
      <c r="C18" t="s">
        <v>3</v>
      </c>
      <c r="D18">
        <v>485517</v>
      </c>
      <c r="E18" t="s">
        <v>4</v>
      </c>
      <c r="F18">
        <v>9.9998000000000004E-2</v>
      </c>
      <c r="G18" t="s">
        <v>5</v>
      </c>
      <c r="H18">
        <v>289</v>
      </c>
      <c r="I18" t="s">
        <v>6</v>
      </c>
      <c r="J18">
        <v>5484</v>
      </c>
      <c r="K18" t="s">
        <v>7</v>
      </c>
      <c r="L18">
        <v>6005</v>
      </c>
      <c r="M18" t="s">
        <v>8</v>
      </c>
      <c r="N18">
        <v>0</v>
      </c>
      <c r="O18" t="s">
        <v>9</v>
      </c>
      <c r="P18" t="s">
        <v>10</v>
      </c>
      <c r="Q18">
        <v>0</v>
      </c>
      <c r="R18" t="s">
        <v>11</v>
      </c>
      <c r="S18">
        <v>48</v>
      </c>
    </row>
    <row r="19" spans="1:19">
      <c r="A19" t="s">
        <v>2</v>
      </c>
      <c r="B19">
        <v>1095</v>
      </c>
      <c r="C19" t="s">
        <v>3</v>
      </c>
      <c r="D19">
        <v>485810</v>
      </c>
      <c r="E19" t="s">
        <v>4</v>
      </c>
      <c r="F19">
        <v>9.9998000000000004E-2</v>
      </c>
      <c r="G19" t="s">
        <v>5</v>
      </c>
      <c r="H19">
        <v>293</v>
      </c>
      <c r="I19" t="s">
        <v>6</v>
      </c>
      <c r="J19">
        <v>5671</v>
      </c>
      <c r="K19" t="s">
        <v>7</v>
      </c>
      <c r="L19">
        <v>6191</v>
      </c>
      <c r="M19" t="s">
        <v>8</v>
      </c>
      <c r="N19">
        <v>0</v>
      </c>
      <c r="O19" t="s">
        <v>9</v>
      </c>
      <c r="P19" t="s">
        <v>10</v>
      </c>
      <c r="Q19">
        <v>0</v>
      </c>
      <c r="R19" t="s">
        <v>11</v>
      </c>
      <c r="S19">
        <v>48</v>
      </c>
    </row>
    <row r="20" spans="1:19">
      <c r="A20" t="s">
        <v>2</v>
      </c>
      <c r="B20">
        <v>1095</v>
      </c>
      <c r="C20" t="s">
        <v>3</v>
      </c>
      <c r="D20">
        <v>486019</v>
      </c>
      <c r="E20" t="s">
        <v>4</v>
      </c>
      <c r="F20">
        <v>9.9998000000000004E-2</v>
      </c>
      <c r="G20" t="s">
        <v>5</v>
      </c>
      <c r="H20">
        <v>209</v>
      </c>
      <c r="I20" t="s">
        <v>6</v>
      </c>
      <c r="J20">
        <v>3883</v>
      </c>
      <c r="K20" t="s">
        <v>7</v>
      </c>
      <c r="L20">
        <v>4397</v>
      </c>
      <c r="M20" t="s">
        <v>8</v>
      </c>
      <c r="N20">
        <v>0</v>
      </c>
      <c r="O20" t="s">
        <v>9</v>
      </c>
      <c r="P20" t="s">
        <v>10</v>
      </c>
      <c r="Q20">
        <v>0</v>
      </c>
      <c r="R20" t="s">
        <v>11</v>
      </c>
      <c r="S20">
        <v>48</v>
      </c>
    </row>
    <row r="21" spans="1:19">
      <c r="A21" t="s">
        <v>2</v>
      </c>
      <c r="B21">
        <v>1095</v>
      </c>
      <c r="C21" t="s">
        <v>3</v>
      </c>
      <c r="D21">
        <v>486055</v>
      </c>
      <c r="E21" t="s">
        <v>4</v>
      </c>
      <c r="F21">
        <v>9.9998000000000004E-2</v>
      </c>
      <c r="G21" t="s">
        <v>5</v>
      </c>
      <c r="H21">
        <v>36</v>
      </c>
      <c r="I21" t="s">
        <v>6</v>
      </c>
      <c r="J21">
        <v>-18</v>
      </c>
      <c r="K21" t="s">
        <v>7</v>
      </c>
      <c r="L21">
        <v>493</v>
      </c>
      <c r="M21" t="s">
        <v>8</v>
      </c>
      <c r="N21">
        <v>0</v>
      </c>
      <c r="O21" t="s">
        <v>9</v>
      </c>
      <c r="P21" t="s">
        <v>10</v>
      </c>
      <c r="Q21">
        <v>0</v>
      </c>
      <c r="R21" t="s">
        <v>11</v>
      </c>
      <c r="S21">
        <v>48</v>
      </c>
    </row>
    <row r="22" spans="1:19">
      <c r="A22" t="s">
        <v>2</v>
      </c>
      <c r="B22">
        <v>1095</v>
      </c>
      <c r="C22" t="s">
        <v>3</v>
      </c>
      <c r="D22">
        <v>486056</v>
      </c>
      <c r="E22" t="s">
        <v>4</v>
      </c>
      <c r="F22">
        <v>9.9998000000000004E-2</v>
      </c>
      <c r="G22" t="s">
        <v>5</v>
      </c>
      <c r="H22">
        <v>1</v>
      </c>
      <c r="I22" t="s">
        <v>6</v>
      </c>
      <c r="J22">
        <v>-500</v>
      </c>
      <c r="K22" t="s">
        <v>7</v>
      </c>
      <c r="L22">
        <v>16</v>
      </c>
      <c r="M22" t="s">
        <v>8</v>
      </c>
      <c r="N22">
        <v>0</v>
      </c>
      <c r="O22" t="s">
        <v>9</v>
      </c>
      <c r="P22" t="s">
        <v>10</v>
      </c>
      <c r="Q22">
        <v>0</v>
      </c>
      <c r="R22" t="s">
        <v>11</v>
      </c>
      <c r="S22">
        <v>38</v>
      </c>
    </row>
    <row r="23" spans="1:19">
      <c r="A23" t="s">
        <v>2</v>
      </c>
      <c r="B23">
        <v>1095</v>
      </c>
      <c r="C23" t="s">
        <v>3</v>
      </c>
      <c r="D23">
        <v>486057</v>
      </c>
      <c r="E23" t="s">
        <v>4</v>
      </c>
      <c r="F23">
        <v>9.9998000000000004E-2</v>
      </c>
      <c r="G23" t="s">
        <v>5</v>
      </c>
      <c r="H23">
        <v>1</v>
      </c>
      <c r="I23" t="s">
        <v>6</v>
      </c>
      <c r="J23">
        <v>-500</v>
      </c>
      <c r="K23" t="s">
        <v>7</v>
      </c>
      <c r="L23">
        <v>9</v>
      </c>
      <c r="M23" t="s">
        <v>8</v>
      </c>
      <c r="N23">
        <v>0</v>
      </c>
      <c r="O23" t="s">
        <v>9</v>
      </c>
      <c r="P23" t="s">
        <v>10</v>
      </c>
      <c r="Q23">
        <v>0</v>
      </c>
      <c r="R23" t="s">
        <v>11</v>
      </c>
      <c r="S23">
        <v>37</v>
      </c>
    </row>
    <row r="24" spans="1:19">
      <c r="A24" t="s">
        <v>2</v>
      </c>
      <c r="B24">
        <v>1095</v>
      </c>
      <c r="C24" t="s">
        <v>3</v>
      </c>
      <c r="D24">
        <v>486058</v>
      </c>
      <c r="E24" t="s">
        <v>4</v>
      </c>
      <c r="F24">
        <v>9.9998000000000004E-2</v>
      </c>
      <c r="G24" t="s">
        <v>5</v>
      </c>
      <c r="H24">
        <v>1</v>
      </c>
      <c r="I24" t="s">
        <v>6</v>
      </c>
      <c r="J24">
        <v>-500</v>
      </c>
      <c r="K24" t="s">
        <v>7</v>
      </c>
      <c r="L24">
        <v>11</v>
      </c>
      <c r="M24" t="s">
        <v>8</v>
      </c>
      <c r="N24">
        <v>0</v>
      </c>
      <c r="O24" t="s">
        <v>9</v>
      </c>
      <c r="P24" t="s">
        <v>10</v>
      </c>
      <c r="Q24">
        <v>0</v>
      </c>
      <c r="R24" t="s">
        <v>11</v>
      </c>
      <c r="S24">
        <v>37</v>
      </c>
    </row>
    <row r="25" spans="1:19">
      <c r="A25" t="s">
        <v>2</v>
      </c>
      <c r="B25">
        <v>1095</v>
      </c>
      <c r="C25" t="s">
        <v>3</v>
      </c>
      <c r="D25">
        <v>486083</v>
      </c>
      <c r="E25" t="s">
        <v>4</v>
      </c>
      <c r="F25">
        <v>9.9998000000000004E-2</v>
      </c>
      <c r="G25" t="s">
        <v>5</v>
      </c>
      <c r="H25">
        <v>25</v>
      </c>
      <c r="I25" t="s">
        <v>6</v>
      </c>
      <c r="J25">
        <v>-99</v>
      </c>
      <c r="K25" t="s">
        <v>7</v>
      </c>
      <c r="L25">
        <v>416</v>
      </c>
      <c r="M25" t="s">
        <v>8</v>
      </c>
      <c r="N25">
        <v>0</v>
      </c>
      <c r="O25" t="s">
        <v>9</v>
      </c>
      <c r="P25" t="s">
        <v>10</v>
      </c>
      <c r="Q25">
        <v>0</v>
      </c>
      <c r="R25" t="s">
        <v>11</v>
      </c>
      <c r="S25">
        <v>47</v>
      </c>
    </row>
    <row r="26" spans="1:19">
      <c r="A26" t="s">
        <v>2</v>
      </c>
      <c r="B26">
        <v>1095</v>
      </c>
      <c r="C26" t="s">
        <v>3</v>
      </c>
      <c r="D26">
        <v>486482</v>
      </c>
      <c r="E26" t="s">
        <v>4</v>
      </c>
      <c r="F26">
        <v>9.9998000000000004E-2</v>
      </c>
      <c r="G26" t="s">
        <v>5</v>
      </c>
      <c r="H26">
        <v>399</v>
      </c>
      <c r="I26" t="s">
        <v>6</v>
      </c>
      <c r="J26">
        <v>5446</v>
      </c>
      <c r="K26" t="s">
        <v>7</v>
      </c>
      <c r="L26">
        <v>5954</v>
      </c>
      <c r="M26" t="s">
        <v>8</v>
      </c>
      <c r="N26">
        <v>0</v>
      </c>
      <c r="O26" t="s">
        <v>9</v>
      </c>
      <c r="P26" t="s">
        <v>10</v>
      </c>
      <c r="Q26">
        <v>0</v>
      </c>
      <c r="R26" t="s">
        <v>11</v>
      </c>
      <c r="S26">
        <v>48</v>
      </c>
    </row>
    <row r="27" spans="1:19">
      <c r="A27" t="s">
        <v>2</v>
      </c>
      <c r="B27">
        <v>1095</v>
      </c>
      <c r="C27" t="s">
        <v>3</v>
      </c>
      <c r="D27">
        <v>486483</v>
      </c>
      <c r="E27" t="s">
        <v>4</v>
      </c>
      <c r="F27">
        <v>9.9998000000000004E-2</v>
      </c>
      <c r="G27" t="s">
        <v>5</v>
      </c>
      <c r="H27">
        <v>1</v>
      </c>
      <c r="I27" t="s">
        <v>6</v>
      </c>
      <c r="J27">
        <v>-500</v>
      </c>
      <c r="K27" t="s">
        <v>7</v>
      </c>
      <c r="L27">
        <v>8</v>
      </c>
      <c r="M27" t="s">
        <v>8</v>
      </c>
      <c r="N27">
        <v>0</v>
      </c>
      <c r="O27" t="s">
        <v>9</v>
      </c>
      <c r="P27" t="s">
        <v>10</v>
      </c>
      <c r="Q27">
        <v>0</v>
      </c>
      <c r="R27" t="s">
        <v>11</v>
      </c>
      <c r="S27">
        <v>36</v>
      </c>
    </row>
    <row r="28" spans="1:19">
      <c r="A28" t="s">
        <v>2</v>
      </c>
      <c r="B28">
        <v>1095</v>
      </c>
      <c r="C28" t="s">
        <v>3</v>
      </c>
      <c r="D28">
        <v>486484</v>
      </c>
      <c r="E28" t="s">
        <v>4</v>
      </c>
      <c r="F28">
        <v>9.9998000000000004E-2</v>
      </c>
      <c r="G28" t="s">
        <v>5</v>
      </c>
      <c r="H28">
        <v>1</v>
      </c>
      <c r="I28" t="s">
        <v>6</v>
      </c>
      <c r="J28">
        <v>-500</v>
      </c>
      <c r="K28" t="s">
        <v>7</v>
      </c>
      <c r="L28">
        <v>10</v>
      </c>
      <c r="M28" t="s">
        <v>8</v>
      </c>
      <c r="N28">
        <v>0</v>
      </c>
      <c r="O28" t="s">
        <v>9</v>
      </c>
      <c r="P28" t="s">
        <v>10</v>
      </c>
      <c r="Q28">
        <v>0</v>
      </c>
      <c r="R28" t="s">
        <v>11</v>
      </c>
      <c r="S28">
        <v>36</v>
      </c>
    </row>
    <row r="29" spans="1:19">
      <c r="A29" t="s">
        <v>2</v>
      </c>
      <c r="B29">
        <v>1095</v>
      </c>
      <c r="C29" t="s">
        <v>3</v>
      </c>
      <c r="D29">
        <v>486790</v>
      </c>
      <c r="E29" t="s">
        <v>4</v>
      </c>
      <c r="F29">
        <v>9.9998000000000004E-2</v>
      </c>
      <c r="G29" t="s">
        <v>5</v>
      </c>
      <c r="H29">
        <v>306</v>
      </c>
      <c r="I29" t="s">
        <v>6</v>
      </c>
      <c r="J29">
        <v>5016</v>
      </c>
      <c r="K29" t="s">
        <v>7</v>
      </c>
      <c r="L29">
        <v>5542</v>
      </c>
      <c r="M29" t="s">
        <v>8</v>
      </c>
      <c r="N29">
        <v>0</v>
      </c>
      <c r="O29" t="s">
        <v>9</v>
      </c>
      <c r="P29" t="s">
        <v>10</v>
      </c>
      <c r="Q29">
        <v>0</v>
      </c>
      <c r="R29" t="s">
        <v>11</v>
      </c>
      <c r="S29">
        <v>48</v>
      </c>
    </row>
    <row r="30" spans="1:19">
      <c r="A30" t="s">
        <v>2</v>
      </c>
      <c r="B30">
        <v>1095</v>
      </c>
      <c r="C30" t="s">
        <v>3</v>
      </c>
      <c r="D30">
        <v>486878</v>
      </c>
      <c r="E30" t="s">
        <v>4</v>
      </c>
      <c r="F30">
        <v>9.9998000000000004E-2</v>
      </c>
      <c r="G30" t="s">
        <v>5</v>
      </c>
      <c r="H30">
        <v>88</v>
      </c>
      <c r="I30" t="s">
        <v>6</v>
      </c>
      <c r="J30">
        <v>1393</v>
      </c>
      <c r="K30" t="s">
        <v>7</v>
      </c>
      <c r="L30">
        <v>1911</v>
      </c>
      <c r="M30" t="s">
        <v>8</v>
      </c>
      <c r="N30">
        <v>0</v>
      </c>
      <c r="O30" t="s">
        <v>9</v>
      </c>
      <c r="P30" t="s">
        <v>10</v>
      </c>
      <c r="Q30">
        <v>0</v>
      </c>
      <c r="R30" t="s">
        <v>11</v>
      </c>
      <c r="S30">
        <v>48</v>
      </c>
    </row>
    <row r="31" spans="1:19">
      <c r="A31" t="s">
        <v>2</v>
      </c>
      <c r="B31">
        <v>1095</v>
      </c>
      <c r="C31" t="s">
        <v>3</v>
      </c>
      <c r="D31">
        <v>486884</v>
      </c>
      <c r="E31" t="s">
        <v>4</v>
      </c>
      <c r="F31">
        <v>9.9998000000000004E-2</v>
      </c>
      <c r="G31" t="s">
        <v>5</v>
      </c>
      <c r="H31">
        <v>6</v>
      </c>
      <c r="I31" t="s">
        <v>6</v>
      </c>
      <c r="J31">
        <v>-418</v>
      </c>
      <c r="K31" t="s">
        <v>7</v>
      </c>
      <c r="L31">
        <v>97</v>
      </c>
      <c r="M31" t="s">
        <v>8</v>
      </c>
      <c r="N31">
        <v>0</v>
      </c>
      <c r="O31" t="s">
        <v>9</v>
      </c>
      <c r="P31" t="s">
        <v>10</v>
      </c>
      <c r="Q31">
        <v>0</v>
      </c>
      <c r="R31" t="s">
        <v>11</v>
      </c>
      <c r="S31">
        <v>47</v>
      </c>
    </row>
    <row r="32" spans="1:19">
      <c r="A32" t="s">
        <v>2</v>
      </c>
      <c r="B32">
        <v>1095</v>
      </c>
      <c r="C32" t="s">
        <v>3</v>
      </c>
      <c r="D32">
        <v>486885</v>
      </c>
      <c r="E32" t="s">
        <v>4</v>
      </c>
      <c r="F32">
        <v>9.9998000000000004E-2</v>
      </c>
      <c r="G32" t="s">
        <v>5</v>
      </c>
      <c r="H32">
        <v>1</v>
      </c>
      <c r="I32" t="s">
        <v>6</v>
      </c>
      <c r="J32">
        <v>-500</v>
      </c>
      <c r="K32" t="s">
        <v>7</v>
      </c>
      <c r="L32">
        <v>15</v>
      </c>
      <c r="M32" t="s">
        <v>8</v>
      </c>
      <c r="N32">
        <v>0</v>
      </c>
      <c r="O32" t="s">
        <v>9</v>
      </c>
      <c r="P32" t="s">
        <v>10</v>
      </c>
      <c r="Q32">
        <v>0</v>
      </c>
      <c r="R32" t="s">
        <v>11</v>
      </c>
      <c r="S32">
        <v>36</v>
      </c>
    </row>
    <row r="33" spans="1:19">
      <c r="A33" t="s">
        <v>2</v>
      </c>
      <c r="B33">
        <v>1095</v>
      </c>
      <c r="C33" t="s">
        <v>3</v>
      </c>
      <c r="D33">
        <v>486912</v>
      </c>
      <c r="E33" t="s">
        <v>4</v>
      </c>
      <c r="F33">
        <v>9.9998000000000004E-2</v>
      </c>
      <c r="G33" t="s">
        <v>5</v>
      </c>
      <c r="H33">
        <v>27</v>
      </c>
      <c r="I33" t="s">
        <v>6</v>
      </c>
      <c r="J33">
        <v>-128</v>
      </c>
      <c r="K33" t="s">
        <v>7</v>
      </c>
      <c r="L33">
        <v>384</v>
      </c>
      <c r="M33" t="s">
        <v>8</v>
      </c>
      <c r="N33">
        <v>0</v>
      </c>
      <c r="O33" t="s">
        <v>9</v>
      </c>
      <c r="P33" t="s">
        <v>10</v>
      </c>
      <c r="Q33">
        <v>0</v>
      </c>
      <c r="R33" t="s">
        <v>11</v>
      </c>
      <c r="S33">
        <v>48</v>
      </c>
    </row>
    <row r="34" spans="1:19">
      <c r="A34" t="s">
        <v>2</v>
      </c>
      <c r="B34">
        <v>1095</v>
      </c>
      <c r="C34" t="s">
        <v>3</v>
      </c>
      <c r="D34">
        <v>486918</v>
      </c>
      <c r="E34" t="s">
        <v>4</v>
      </c>
      <c r="F34">
        <v>9.9998000000000004E-2</v>
      </c>
      <c r="G34" t="s">
        <v>5</v>
      </c>
      <c r="H34">
        <v>6</v>
      </c>
      <c r="I34" t="s">
        <v>6</v>
      </c>
      <c r="J34">
        <v>-422</v>
      </c>
      <c r="K34" t="s">
        <v>7</v>
      </c>
      <c r="L34">
        <v>95</v>
      </c>
      <c r="M34" t="s">
        <v>8</v>
      </c>
      <c r="N34">
        <v>0</v>
      </c>
      <c r="O34" t="s">
        <v>9</v>
      </c>
      <c r="P34" t="s">
        <v>10</v>
      </c>
      <c r="Q34">
        <v>0</v>
      </c>
      <c r="R34" t="s">
        <v>11</v>
      </c>
      <c r="S34">
        <v>40</v>
      </c>
    </row>
    <row r="35" spans="1:19">
      <c r="A35" t="s">
        <v>2</v>
      </c>
      <c r="B35">
        <v>1095</v>
      </c>
      <c r="C35" t="s">
        <v>3</v>
      </c>
      <c r="D35">
        <v>487001</v>
      </c>
      <c r="E35" t="s">
        <v>4</v>
      </c>
      <c r="F35">
        <v>9.9998000000000004E-2</v>
      </c>
      <c r="G35" t="s">
        <v>5</v>
      </c>
      <c r="H35">
        <v>83</v>
      </c>
      <c r="I35" t="s">
        <v>6</v>
      </c>
      <c r="J35">
        <v>720</v>
      </c>
      <c r="K35" t="s">
        <v>7</v>
      </c>
      <c r="L35">
        <v>1234</v>
      </c>
      <c r="M35" t="s">
        <v>8</v>
      </c>
      <c r="N35">
        <v>0</v>
      </c>
      <c r="O35" t="s">
        <v>9</v>
      </c>
      <c r="P35" t="s">
        <v>10</v>
      </c>
      <c r="Q35">
        <v>0</v>
      </c>
      <c r="R35" t="s">
        <v>11</v>
      </c>
      <c r="S35">
        <v>48</v>
      </c>
    </row>
    <row r="36" spans="1:19">
      <c r="A36" t="s">
        <v>2</v>
      </c>
      <c r="B36">
        <v>1095</v>
      </c>
      <c r="C36" t="s">
        <v>3</v>
      </c>
      <c r="D36">
        <v>487002</v>
      </c>
      <c r="E36" t="s">
        <v>4</v>
      </c>
      <c r="F36">
        <v>9.9998000000000004E-2</v>
      </c>
      <c r="G36" t="s">
        <v>5</v>
      </c>
      <c r="H36">
        <v>1</v>
      </c>
      <c r="I36" t="s">
        <v>6</v>
      </c>
      <c r="J36">
        <v>-500</v>
      </c>
      <c r="K36" t="s">
        <v>7</v>
      </c>
      <c r="L36">
        <v>8</v>
      </c>
      <c r="M36" t="s">
        <v>8</v>
      </c>
      <c r="N36">
        <v>0</v>
      </c>
      <c r="O36" t="s">
        <v>9</v>
      </c>
      <c r="P36" t="s">
        <v>10</v>
      </c>
      <c r="Q36">
        <v>0</v>
      </c>
      <c r="R36" t="s">
        <v>11</v>
      </c>
      <c r="S36">
        <v>37</v>
      </c>
    </row>
    <row r="37" spans="1:19">
      <c r="A37" t="s">
        <v>2</v>
      </c>
      <c r="B37">
        <v>1095</v>
      </c>
      <c r="C37" t="s">
        <v>3</v>
      </c>
      <c r="D37">
        <v>487003</v>
      </c>
      <c r="E37" t="s">
        <v>4</v>
      </c>
      <c r="F37">
        <v>9.9998000000000004E-2</v>
      </c>
      <c r="G37" t="s">
        <v>5</v>
      </c>
      <c r="H37">
        <v>1</v>
      </c>
      <c r="I37" t="s">
        <v>6</v>
      </c>
      <c r="J37">
        <v>-500</v>
      </c>
      <c r="K37" t="s">
        <v>7</v>
      </c>
      <c r="L37">
        <v>12</v>
      </c>
      <c r="M37" t="s">
        <v>8</v>
      </c>
      <c r="N37">
        <v>0</v>
      </c>
      <c r="O37" t="s">
        <v>9</v>
      </c>
      <c r="P37" t="s">
        <v>10</v>
      </c>
      <c r="Q37">
        <v>0</v>
      </c>
      <c r="R37" t="s">
        <v>11</v>
      </c>
      <c r="S37">
        <v>38</v>
      </c>
    </row>
    <row r="38" spans="1:19">
      <c r="A38" t="s">
        <v>2</v>
      </c>
      <c r="B38">
        <v>1095</v>
      </c>
      <c r="C38" t="s">
        <v>3</v>
      </c>
      <c r="D38">
        <v>487004</v>
      </c>
      <c r="E38" t="s">
        <v>4</v>
      </c>
      <c r="F38">
        <v>9.9998000000000004E-2</v>
      </c>
      <c r="G38" t="s">
        <v>5</v>
      </c>
      <c r="H38">
        <v>1</v>
      </c>
      <c r="I38" t="s">
        <v>6</v>
      </c>
      <c r="J38">
        <v>-500</v>
      </c>
      <c r="K38" t="s">
        <v>7</v>
      </c>
      <c r="L38">
        <v>10</v>
      </c>
      <c r="M38" t="s">
        <v>8</v>
      </c>
      <c r="N38">
        <v>0</v>
      </c>
      <c r="O38" t="s">
        <v>9</v>
      </c>
      <c r="P38" t="s">
        <v>10</v>
      </c>
      <c r="Q38">
        <v>0</v>
      </c>
      <c r="R38" t="s">
        <v>11</v>
      </c>
      <c r="S38">
        <v>37</v>
      </c>
    </row>
    <row r="39" spans="1:19">
      <c r="A39" t="s">
        <v>2</v>
      </c>
      <c r="B39">
        <v>1095</v>
      </c>
      <c r="C39" t="s">
        <v>3</v>
      </c>
      <c r="D39">
        <v>487005</v>
      </c>
      <c r="E39" t="s">
        <v>4</v>
      </c>
      <c r="F39">
        <v>9.9998000000000004E-2</v>
      </c>
      <c r="G39" t="s">
        <v>5</v>
      </c>
      <c r="H39">
        <v>1</v>
      </c>
      <c r="I39" t="s">
        <v>6</v>
      </c>
      <c r="J39">
        <v>-500</v>
      </c>
      <c r="K39" t="s">
        <v>7</v>
      </c>
      <c r="L39">
        <v>10</v>
      </c>
      <c r="M39" t="s">
        <v>8</v>
      </c>
      <c r="N39">
        <v>0</v>
      </c>
      <c r="O39" t="s">
        <v>9</v>
      </c>
      <c r="P39" t="s">
        <v>10</v>
      </c>
      <c r="Q39">
        <v>0</v>
      </c>
      <c r="R39" t="s">
        <v>11</v>
      </c>
      <c r="S39">
        <v>38</v>
      </c>
    </row>
    <row r="40" spans="1:19">
      <c r="A40" t="s">
        <v>2</v>
      </c>
      <c r="B40">
        <v>1095</v>
      </c>
      <c r="C40" t="s">
        <v>3</v>
      </c>
      <c r="D40">
        <v>487006</v>
      </c>
      <c r="E40" t="s">
        <v>4</v>
      </c>
      <c r="F40">
        <v>9.9998000000000004E-2</v>
      </c>
      <c r="G40" t="s">
        <v>5</v>
      </c>
      <c r="H40">
        <v>1</v>
      </c>
      <c r="I40" t="s">
        <v>6</v>
      </c>
      <c r="J40">
        <v>-500</v>
      </c>
      <c r="K40" t="s">
        <v>7</v>
      </c>
      <c r="L40">
        <v>4</v>
      </c>
      <c r="M40" t="s">
        <v>8</v>
      </c>
      <c r="N40">
        <v>0</v>
      </c>
      <c r="O40" t="s">
        <v>9</v>
      </c>
      <c r="P40" t="s">
        <v>10</v>
      </c>
      <c r="Q40">
        <v>0</v>
      </c>
      <c r="R40" t="s">
        <v>11</v>
      </c>
      <c r="S40">
        <v>38</v>
      </c>
    </row>
    <row r="41" spans="1:19">
      <c r="A41" t="s">
        <v>2</v>
      </c>
      <c r="B41">
        <v>1095</v>
      </c>
      <c r="C41" t="s">
        <v>3</v>
      </c>
      <c r="D41">
        <v>487007</v>
      </c>
      <c r="E41" t="s">
        <v>4</v>
      </c>
      <c r="F41">
        <v>9.9998000000000004E-2</v>
      </c>
      <c r="G41" t="s">
        <v>5</v>
      </c>
      <c r="H41">
        <v>1</v>
      </c>
      <c r="I41" t="s">
        <v>6</v>
      </c>
      <c r="J41">
        <v>-500</v>
      </c>
      <c r="K41" t="s">
        <v>7</v>
      </c>
      <c r="L41">
        <v>8</v>
      </c>
      <c r="M41" t="s">
        <v>8</v>
      </c>
      <c r="N41">
        <v>0</v>
      </c>
      <c r="O41" t="s">
        <v>9</v>
      </c>
      <c r="P41" t="s">
        <v>10</v>
      </c>
      <c r="Q41">
        <v>0</v>
      </c>
      <c r="R41" t="s">
        <v>11</v>
      </c>
      <c r="S41">
        <v>37</v>
      </c>
    </row>
    <row r="42" spans="1:19">
      <c r="A42" t="s">
        <v>2</v>
      </c>
      <c r="B42">
        <v>1095</v>
      </c>
      <c r="C42" t="s">
        <v>3</v>
      </c>
      <c r="D42">
        <v>487008</v>
      </c>
      <c r="E42" t="s">
        <v>4</v>
      </c>
      <c r="F42">
        <v>9.9998000000000004E-2</v>
      </c>
      <c r="G42" t="s">
        <v>5</v>
      </c>
      <c r="H42">
        <v>1</v>
      </c>
      <c r="I42" t="s">
        <v>6</v>
      </c>
      <c r="J42">
        <v>-500</v>
      </c>
      <c r="K42" t="s">
        <v>7</v>
      </c>
      <c r="L42">
        <v>6</v>
      </c>
      <c r="M42" t="s">
        <v>8</v>
      </c>
      <c r="N42">
        <v>0</v>
      </c>
      <c r="O42" t="s">
        <v>9</v>
      </c>
      <c r="P42" t="s">
        <v>10</v>
      </c>
      <c r="Q42">
        <v>0</v>
      </c>
      <c r="R42" t="s">
        <v>11</v>
      </c>
      <c r="S42">
        <v>36</v>
      </c>
    </row>
    <row r="43" spans="1:19">
      <c r="A43" t="s">
        <v>2</v>
      </c>
      <c r="B43">
        <v>1095</v>
      </c>
      <c r="C43" t="s">
        <v>3</v>
      </c>
      <c r="D43">
        <v>487009</v>
      </c>
      <c r="E43" t="s">
        <v>4</v>
      </c>
      <c r="F43">
        <v>9.9998000000000004E-2</v>
      </c>
      <c r="G43" t="s">
        <v>5</v>
      </c>
      <c r="H43">
        <v>1</v>
      </c>
      <c r="I43" t="s">
        <v>6</v>
      </c>
      <c r="J43">
        <v>-500</v>
      </c>
      <c r="K43" t="s">
        <v>7</v>
      </c>
      <c r="L43">
        <v>7</v>
      </c>
      <c r="M43" t="s">
        <v>8</v>
      </c>
      <c r="N43">
        <v>0</v>
      </c>
      <c r="O43" t="s">
        <v>9</v>
      </c>
      <c r="P43" t="s">
        <v>10</v>
      </c>
      <c r="Q43">
        <v>0</v>
      </c>
      <c r="R43" t="s">
        <v>11</v>
      </c>
      <c r="S43">
        <v>37</v>
      </c>
    </row>
    <row r="44" spans="1:19">
      <c r="A44" t="s">
        <v>2</v>
      </c>
      <c r="B44">
        <v>1095</v>
      </c>
      <c r="C44" t="s">
        <v>3</v>
      </c>
      <c r="D44">
        <v>487010</v>
      </c>
      <c r="E44" t="s">
        <v>4</v>
      </c>
      <c r="F44">
        <v>9.9998000000000004E-2</v>
      </c>
      <c r="G44" t="s">
        <v>5</v>
      </c>
      <c r="H44">
        <v>1</v>
      </c>
      <c r="I44" t="s">
        <v>6</v>
      </c>
      <c r="J44">
        <v>-500</v>
      </c>
      <c r="K44" t="s">
        <v>7</v>
      </c>
      <c r="L44">
        <v>14</v>
      </c>
      <c r="M44" t="s">
        <v>8</v>
      </c>
      <c r="N44">
        <v>0</v>
      </c>
      <c r="O44" t="s">
        <v>9</v>
      </c>
      <c r="P44" t="s">
        <v>10</v>
      </c>
      <c r="Q44">
        <v>0</v>
      </c>
      <c r="R44" t="s">
        <v>11</v>
      </c>
      <c r="S44">
        <v>37</v>
      </c>
    </row>
    <row r="45" spans="1:19">
      <c r="A45" t="s">
        <v>2</v>
      </c>
      <c r="B45">
        <v>1095</v>
      </c>
      <c r="C45" t="s">
        <v>3</v>
      </c>
      <c r="D45">
        <v>487011</v>
      </c>
      <c r="E45" t="s">
        <v>4</v>
      </c>
      <c r="F45">
        <v>9.9998000000000004E-2</v>
      </c>
      <c r="G45" t="s">
        <v>5</v>
      </c>
      <c r="H45">
        <v>1</v>
      </c>
      <c r="I45" t="s">
        <v>6</v>
      </c>
      <c r="J45">
        <v>-500</v>
      </c>
      <c r="K45" t="s">
        <v>7</v>
      </c>
      <c r="L45">
        <v>13</v>
      </c>
      <c r="M45" t="s">
        <v>8</v>
      </c>
      <c r="N45">
        <v>0</v>
      </c>
      <c r="O45" t="s">
        <v>9</v>
      </c>
      <c r="P45" t="s">
        <v>10</v>
      </c>
      <c r="Q45">
        <v>0</v>
      </c>
      <c r="R45" t="s">
        <v>11</v>
      </c>
      <c r="S45">
        <v>37</v>
      </c>
    </row>
    <row r="46" spans="1:19">
      <c r="A46" t="s">
        <v>2</v>
      </c>
      <c r="B46">
        <v>1095</v>
      </c>
      <c r="C46" t="s">
        <v>3</v>
      </c>
      <c r="D46">
        <v>487012</v>
      </c>
      <c r="E46" t="s">
        <v>4</v>
      </c>
      <c r="F46">
        <v>9.9998000000000004E-2</v>
      </c>
      <c r="G46" t="s">
        <v>5</v>
      </c>
      <c r="H46">
        <v>1</v>
      </c>
      <c r="I46" t="s">
        <v>6</v>
      </c>
      <c r="J46">
        <v>-500</v>
      </c>
      <c r="K46" t="s">
        <v>7</v>
      </c>
      <c r="L46">
        <v>7</v>
      </c>
      <c r="M46" t="s">
        <v>8</v>
      </c>
      <c r="N46">
        <v>0</v>
      </c>
      <c r="O46" t="s">
        <v>9</v>
      </c>
      <c r="P46" t="s">
        <v>10</v>
      </c>
      <c r="Q46">
        <v>0</v>
      </c>
      <c r="R46" t="s">
        <v>11</v>
      </c>
      <c r="S46">
        <v>37</v>
      </c>
    </row>
    <row r="47" spans="1:19">
      <c r="A47" t="s">
        <v>2</v>
      </c>
      <c r="B47">
        <v>1095</v>
      </c>
      <c r="C47" t="s">
        <v>3</v>
      </c>
      <c r="D47">
        <v>487013</v>
      </c>
      <c r="E47" t="s">
        <v>4</v>
      </c>
      <c r="F47">
        <v>9.9998000000000004E-2</v>
      </c>
      <c r="G47" t="s">
        <v>5</v>
      </c>
      <c r="H47">
        <v>1</v>
      </c>
      <c r="I47" t="s">
        <v>6</v>
      </c>
      <c r="J47">
        <v>-500</v>
      </c>
      <c r="K47" t="s">
        <v>7</v>
      </c>
      <c r="L47">
        <v>14</v>
      </c>
      <c r="M47" t="s">
        <v>8</v>
      </c>
      <c r="N47">
        <v>0</v>
      </c>
      <c r="O47" t="s">
        <v>9</v>
      </c>
      <c r="P47" t="s">
        <v>10</v>
      </c>
      <c r="Q47">
        <v>0</v>
      </c>
      <c r="R47" t="s">
        <v>11</v>
      </c>
      <c r="S47">
        <v>39</v>
      </c>
    </row>
    <row r="48" spans="1:19">
      <c r="A48" t="s">
        <v>2</v>
      </c>
      <c r="B48">
        <v>1095</v>
      </c>
      <c r="C48" t="s">
        <v>3</v>
      </c>
      <c r="D48">
        <v>487014</v>
      </c>
      <c r="E48" t="s">
        <v>4</v>
      </c>
      <c r="F48">
        <v>9.9998000000000004E-2</v>
      </c>
      <c r="G48" t="s">
        <v>5</v>
      </c>
      <c r="H48">
        <v>1</v>
      </c>
      <c r="I48" t="s">
        <v>6</v>
      </c>
      <c r="J48">
        <v>-500</v>
      </c>
      <c r="K48" t="s">
        <v>7</v>
      </c>
      <c r="L48">
        <v>13</v>
      </c>
      <c r="M48" t="s">
        <v>8</v>
      </c>
      <c r="N48">
        <v>0</v>
      </c>
      <c r="O48" t="s">
        <v>9</v>
      </c>
      <c r="P48" t="s">
        <v>10</v>
      </c>
      <c r="Q48">
        <v>0</v>
      </c>
      <c r="R48" t="s">
        <v>11</v>
      </c>
      <c r="S48">
        <v>36</v>
      </c>
    </row>
    <row r="49" spans="1:19">
      <c r="A49" t="s">
        <v>2</v>
      </c>
      <c r="B49">
        <v>1095</v>
      </c>
      <c r="C49" t="s">
        <v>3</v>
      </c>
      <c r="D49">
        <v>487015</v>
      </c>
      <c r="E49" t="s">
        <v>4</v>
      </c>
      <c r="F49">
        <v>9.9998000000000004E-2</v>
      </c>
      <c r="G49" t="s">
        <v>5</v>
      </c>
      <c r="H49">
        <v>1</v>
      </c>
      <c r="I49" t="s">
        <v>6</v>
      </c>
      <c r="J49">
        <v>-500</v>
      </c>
      <c r="K49" t="s">
        <v>7</v>
      </c>
      <c r="L49">
        <v>7</v>
      </c>
      <c r="M49" t="s">
        <v>8</v>
      </c>
      <c r="N49">
        <v>0</v>
      </c>
      <c r="O49" t="s">
        <v>9</v>
      </c>
      <c r="P49" t="s">
        <v>10</v>
      </c>
      <c r="Q49">
        <v>0</v>
      </c>
      <c r="R49" t="s">
        <v>11</v>
      </c>
      <c r="S49">
        <v>37</v>
      </c>
    </row>
    <row r="50" spans="1:19">
      <c r="A50" t="s">
        <v>2</v>
      </c>
      <c r="B50">
        <v>1095</v>
      </c>
      <c r="C50" t="s">
        <v>3</v>
      </c>
      <c r="D50">
        <v>487016</v>
      </c>
      <c r="E50" t="s">
        <v>4</v>
      </c>
      <c r="F50">
        <v>9.9998000000000004E-2</v>
      </c>
      <c r="G50" t="s">
        <v>5</v>
      </c>
      <c r="H50">
        <v>1</v>
      </c>
      <c r="I50" t="s">
        <v>6</v>
      </c>
      <c r="J50">
        <v>-500</v>
      </c>
      <c r="K50" t="s">
        <v>7</v>
      </c>
      <c r="L50">
        <v>15</v>
      </c>
      <c r="M50" t="s">
        <v>8</v>
      </c>
      <c r="N50">
        <v>0</v>
      </c>
      <c r="O50" t="s">
        <v>9</v>
      </c>
      <c r="P50" t="s">
        <v>10</v>
      </c>
      <c r="Q50">
        <v>0</v>
      </c>
      <c r="R50" t="s">
        <v>11</v>
      </c>
      <c r="S50">
        <v>36</v>
      </c>
    </row>
    <row r="51" spans="1:19">
      <c r="A51" t="s">
        <v>2</v>
      </c>
      <c r="B51">
        <v>1095</v>
      </c>
      <c r="C51" t="s">
        <v>3</v>
      </c>
      <c r="D51">
        <v>487017</v>
      </c>
      <c r="E51" t="s">
        <v>4</v>
      </c>
      <c r="F51">
        <v>9.9998000000000004E-2</v>
      </c>
      <c r="G51" t="s">
        <v>5</v>
      </c>
      <c r="H51">
        <v>1</v>
      </c>
      <c r="I51" t="s">
        <v>6</v>
      </c>
      <c r="J51">
        <v>-500</v>
      </c>
      <c r="K51" t="s">
        <v>7</v>
      </c>
      <c r="L51">
        <v>8</v>
      </c>
      <c r="M51" t="s">
        <v>8</v>
      </c>
      <c r="N51">
        <v>0</v>
      </c>
      <c r="O51" t="s">
        <v>9</v>
      </c>
      <c r="P51" t="s">
        <v>10</v>
      </c>
      <c r="Q51">
        <v>0</v>
      </c>
      <c r="R51" t="s">
        <v>11</v>
      </c>
      <c r="S51">
        <v>36</v>
      </c>
    </row>
    <row r="52" spans="1:19">
      <c r="A52" t="s">
        <v>2</v>
      </c>
      <c r="B52">
        <v>1095</v>
      </c>
      <c r="C52" t="s">
        <v>3</v>
      </c>
      <c r="D52">
        <v>487018</v>
      </c>
      <c r="E52" t="s">
        <v>4</v>
      </c>
      <c r="F52">
        <v>9.9998000000000004E-2</v>
      </c>
      <c r="G52" t="s">
        <v>5</v>
      </c>
      <c r="H52">
        <v>1</v>
      </c>
      <c r="I52" t="s">
        <v>6</v>
      </c>
      <c r="J52">
        <v>-500</v>
      </c>
      <c r="K52" t="s">
        <v>7</v>
      </c>
      <c r="L52">
        <v>13</v>
      </c>
      <c r="M52" t="s">
        <v>8</v>
      </c>
      <c r="N52">
        <v>0</v>
      </c>
      <c r="O52" t="s">
        <v>9</v>
      </c>
      <c r="P52" t="s">
        <v>10</v>
      </c>
      <c r="Q52">
        <v>0</v>
      </c>
      <c r="R52" t="s">
        <v>11</v>
      </c>
      <c r="S52">
        <v>38</v>
      </c>
    </row>
    <row r="53" spans="1:19">
      <c r="A53" t="s">
        <v>2</v>
      </c>
      <c r="B53">
        <v>1095</v>
      </c>
      <c r="C53" t="s">
        <v>3</v>
      </c>
      <c r="D53">
        <v>487019</v>
      </c>
      <c r="E53" t="s">
        <v>4</v>
      </c>
      <c r="F53">
        <v>9.9998000000000004E-2</v>
      </c>
      <c r="G53" t="s">
        <v>5</v>
      </c>
      <c r="H53">
        <v>1</v>
      </c>
      <c r="I53" t="s">
        <v>6</v>
      </c>
      <c r="J53">
        <v>-500</v>
      </c>
      <c r="K53" t="s">
        <v>7</v>
      </c>
      <c r="L53">
        <v>15</v>
      </c>
      <c r="M53" t="s">
        <v>8</v>
      </c>
      <c r="N53">
        <v>0</v>
      </c>
      <c r="O53" t="s">
        <v>9</v>
      </c>
      <c r="P53" t="s">
        <v>10</v>
      </c>
      <c r="Q53">
        <v>0</v>
      </c>
      <c r="R53" t="s">
        <v>11</v>
      </c>
      <c r="S53">
        <v>35</v>
      </c>
    </row>
    <row r="54" spans="1:19">
      <c r="A54" t="s">
        <v>2</v>
      </c>
      <c r="B54">
        <v>1095</v>
      </c>
      <c r="C54" t="s">
        <v>3</v>
      </c>
      <c r="D54">
        <v>487020</v>
      </c>
      <c r="E54" t="s">
        <v>4</v>
      </c>
      <c r="F54">
        <v>9.9998000000000004E-2</v>
      </c>
      <c r="G54" t="s">
        <v>5</v>
      </c>
      <c r="H54">
        <v>1</v>
      </c>
      <c r="I54" t="s">
        <v>6</v>
      </c>
      <c r="J54">
        <v>-500</v>
      </c>
      <c r="K54" t="s">
        <v>7</v>
      </c>
      <c r="L54">
        <v>9</v>
      </c>
      <c r="M54" t="s">
        <v>8</v>
      </c>
      <c r="N54">
        <v>0</v>
      </c>
      <c r="O54" t="s">
        <v>9</v>
      </c>
      <c r="P54" t="s">
        <v>10</v>
      </c>
      <c r="Q54">
        <v>0</v>
      </c>
      <c r="R54" t="s">
        <v>11</v>
      </c>
      <c r="S54">
        <v>37</v>
      </c>
    </row>
    <row r="55" spans="1:19">
      <c r="A55" t="s">
        <v>2</v>
      </c>
      <c r="B55">
        <v>1095</v>
      </c>
      <c r="C55" t="s">
        <v>3</v>
      </c>
      <c r="D55">
        <v>487021</v>
      </c>
      <c r="E55" t="s">
        <v>4</v>
      </c>
      <c r="F55">
        <v>9.9998000000000004E-2</v>
      </c>
      <c r="G55" t="s">
        <v>5</v>
      </c>
      <c r="H55">
        <v>1</v>
      </c>
      <c r="I55" t="s">
        <v>6</v>
      </c>
      <c r="J55">
        <v>-500</v>
      </c>
      <c r="K55" t="s">
        <v>7</v>
      </c>
      <c r="L55">
        <v>8</v>
      </c>
      <c r="M55" t="s">
        <v>8</v>
      </c>
      <c r="N55">
        <v>0</v>
      </c>
      <c r="O55" t="s">
        <v>9</v>
      </c>
      <c r="P55" t="s">
        <v>10</v>
      </c>
      <c r="Q55">
        <v>0</v>
      </c>
      <c r="R55" t="s">
        <v>11</v>
      </c>
      <c r="S55">
        <v>38</v>
      </c>
    </row>
    <row r="56" spans="1:19">
      <c r="A56" t="s">
        <v>2</v>
      </c>
      <c r="B56">
        <v>1095</v>
      </c>
      <c r="C56" t="s">
        <v>3</v>
      </c>
      <c r="D56">
        <v>487022</v>
      </c>
      <c r="E56" t="s">
        <v>4</v>
      </c>
      <c r="F56">
        <v>9.9998000000000004E-2</v>
      </c>
      <c r="G56" t="s">
        <v>5</v>
      </c>
      <c r="H56">
        <v>1</v>
      </c>
      <c r="I56" t="s">
        <v>6</v>
      </c>
      <c r="J56">
        <v>-500</v>
      </c>
      <c r="K56" t="s">
        <v>7</v>
      </c>
      <c r="L56">
        <v>16</v>
      </c>
      <c r="M56" t="s">
        <v>8</v>
      </c>
      <c r="N56">
        <v>0</v>
      </c>
      <c r="O56" t="s">
        <v>9</v>
      </c>
      <c r="P56" t="s">
        <v>10</v>
      </c>
      <c r="Q56">
        <v>0</v>
      </c>
      <c r="R56" t="s">
        <v>11</v>
      </c>
      <c r="S56">
        <v>38</v>
      </c>
    </row>
    <row r="57" spans="1:19">
      <c r="A57" t="s">
        <v>2</v>
      </c>
      <c r="B57">
        <v>1095</v>
      </c>
      <c r="C57" t="s">
        <v>3</v>
      </c>
      <c r="D57">
        <v>487023</v>
      </c>
      <c r="E57" t="s">
        <v>4</v>
      </c>
      <c r="F57">
        <v>9.9998000000000004E-2</v>
      </c>
      <c r="G57" t="s">
        <v>5</v>
      </c>
      <c r="H57">
        <v>1</v>
      </c>
      <c r="I57" t="s">
        <v>6</v>
      </c>
      <c r="J57">
        <v>-500</v>
      </c>
      <c r="K57" t="s">
        <v>7</v>
      </c>
      <c r="L57">
        <v>12</v>
      </c>
      <c r="M57" t="s">
        <v>8</v>
      </c>
      <c r="N57">
        <v>0</v>
      </c>
      <c r="O57" t="s">
        <v>9</v>
      </c>
      <c r="P57" t="s">
        <v>10</v>
      </c>
      <c r="Q57">
        <v>0</v>
      </c>
      <c r="R57" t="s">
        <v>11</v>
      </c>
      <c r="S57">
        <v>38</v>
      </c>
    </row>
    <row r="58" spans="1:19">
      <c r="A58" t="s">
        <v>2</v>
      </c>
      <c r="B58">
        <v>1095</v>
      </c>
      <c r="C58" t="s">
        <v>3</v>
      </c>
      <c r="D58">
        <v>487163</v>
      </c>
      <c r="E58" t="s">
        <v>4</v>
      </c>
      <c r="F58">
        <v>9.9998000000000004E-2</v>
      </c>
      <c r="G58" t="s">
        <v>5</v>
      </c>
      <c r="H58">
        <v>140</v>
      </c>
      <c r="I58" t="s">
        <v>6</v>
      </c>
      <c r="J58">
        <v>3163</v>
      </c>
      <c r="K58" t="s">
        <v>7</v>
      </c>
      <c r="L58">
        <v>3683</v>
      </c>
      <c r="M58" t="s">
        <v>8</v>
      </c>
      <c r="N58">
        <v>0</v>
      </c>
      <c r="O58" t="s">
        <v>9</v>
      </c>
      <c r="P58" t="s">
        <v>10</v>
      </c>
      <c r="Q58">
        <v>0</v>
      </c>
      <c r="R58" t="s">
        <v>11</v>
      </c>
      <c r="S58">
        <v>48</v>
      </c>
    </row>
    <row r="59" spans="1:19">
      <c r="A59" t="s">
        <v>2</v>
      </c>
      <c r="B59">
        <v>1095</v>
      </c>
      <c r="C59" t="s">
        <v>3</v>
      </c>
      <c r="D59">
        <v>487382</v>
      </c>
      <c r="E59" t="s">
        <v>4</v>
      </c>
      <c r="F59">
        <v>9.9998000000000004E-2</v>
      </c>
      <c r="G59" t="s">
        <v>5</v>
      </c>
      <c r="H59">
        <v>219</v>
      </c>
      <c r="I59" t="s">
        <v>6</v>
      </c>
      <c r="J59">
        <v>3405</v>
      </c>
      <c r="K59" t="s">
        <v>7</v>
      </c>
      <c r="L59">
        <v>3917</v>
      </c>
      <c r="M59" t="s">
        <v>8</v>
      </c>
      <c r="N59">
        <v>0</v>
      </c>
      <c r="O59" t="s">
        <v>9</v>
      </c>
      <c r="P59" t="s">
        <v>10</v>
      </c>
      <c r="Q59">
        <v>0</v>
      </c>
      <c r="R59" t="s">
        <v>11</v>
      </c>
      <c r="S59">
        <v>48</v>
      </c>
    </row>
    <row r="60" spans="1:19">
      <c r="A60" t="s">
        <v>2</v>
      </c>
      <c r="B60">
        <v>1095</v>
      </c>
      <c r="C60" t="s">
        <v>3</v>
      </c>
      <c r="D60">
        <v>487440</v>
      </c>
      <c r="E60" t="s">
        <v>4</v>
      </c>
      <c r="F60">
        <v>9.9998000000000004E-2</v>
      </c>
      <c r="G60" t="s">
        <v>5</v>
      </c>
      <c r="H60">
        <v>58</v>
      </c>
      <c r="I60" t="s">
        <v>6</v>
      </c>
      <c r="J60">
        <v>235</v>
      </c>
      <c r="K60" t="s">
        <v>7</v>
      </c>
      <c r="L60">
        <v>749</v>
      </c>
      <c r="M60" t="s">
        <v>8</v>
      </c>
      <c r="N60">
        <v>0</v>
      </c>
      <c r="O60" t="s">
        <v>9</v>
      </c>
      <c r="P60" t="s">
        <v>10</v>
      </c>
      <c r="Q60">
        <v>0</v>
      </c>
      <c r="R60" t="s">
        <v>11</v>
      </c>
      <c r="S60">
        <v>48</v>
      </c>
    </row>
    <row r="61" spans="1:19">
      <c r="A61" t="s">
        <v>2</v>
      </c>
      <c r="B61">
        <v>1095</v>
      </c>
      <c r="C61" t="s">
        <v>3</v>
      </c>
      <c r="D61">
        <v>487485</v>
      </c>
      <c r="E61" t="s">
        <v>4</v>
      </c>
      <c r="F61">
        <v>9.9998000000000004E-2</v>
      </c>
      <c r="G61" t="s">
        <v>5</v>
      </c>
      <c r="H61">
        <v>45</v>
      </c>
      <c r="I61" t="s">
        <v>6</v>
      </c>
      <c r="J61">
        <v>132</v>
      </c>
      <c r="K61" t="s">
        <v>7</v>
      </c>
      <c r="L61">
        <v>642</v>
      </c>
      <c r="M61" t="s">
        <v>8</v>
      </c>
      <c r="N61">
        <v>0</v>
      </c>
      <c r="O61" t="s">
        <v>9</v>
      </c>
      <c r="P61" t="s">
        <v>10</v>
      </c>
      <c r="Q61">
        <v>0</v>
      </c>
      <c r="R61" t="s">
        <v>11</v>
      </c>
      <c r="S61">
        <v>49</v>
      </c>
    </row>
    <row r="62" spans="1:19">
      <c r="A62" t="s">
        <v>2</v>
      </c>
      <c r="B62">
        <v>1095</v>
      </c>
      <c r="C62" t="s">
        <v>3</v>
      </c>
      <c r="D62">
        <v>487679</v>
      </c>
      <c r="E62" t="s">
        <v>4</v>
      </c>
      <c r="F62">
        <v>9.9998000000000004E-2</v>
      </c>
      <c r="G62" t="s">
        <v>5</v>
      </c>
      <c r="H62">
        <v>194</v>
      </c>
      <c r="I62" t="s">
        <v>6</v>
      </c>
      <c r="J62">
        <v>2668</v>
      </c>
      <c r="K62" t="s">
        <v>7</v>
      </c>
      <c r="L62">
        <v>3190</v>
      </c>
      <c r="M62" t="s">
        <v>8</v>
      </c>
      <c r="N62">
        <v>0</v>
      </c>
      <c r="O62" t="s">
        <v>9</v>
      </c>
      <c r="P62" t="s">
        <v>10</v>
      </c>
      <c r="Q62">
        <v>0</v>
      </c>
      <c r="R62" t="s">
        <v>11</v>
      </c>
      <c r="S62">
        <v>48</v>
      </c>
    </row>
    <row r="63" spans="1:19">
      <c r="A63" t="s">
        <v>2</v>
      </c>
      <c r="B63">
        <v>1095</v>
      </c>
      <c r="C63" t="s">
        <v>3</v>
      </c>
      <c r="D63">
        <v>487877</v>
      </c>
      <c r="E63" t="s">
        <v>4</v>
      </c>
      <c r="F63">
        <v>9.9998000000000004E-2</v>
      </c>
      <c r="G63" t="s">
        <v>5</v>
      </c>
      <c r="H63">
        <v>198</v>
      </c>
      <c r="I63" t="s">
        <v>6</v>
      </c>
      <c r="J63">
        <v>4370</v>
      </c>
      <c r="K63" t="s">
        <v>7</v>
      </c>
      <c r="L63">
        <v>4882</v>
      </c>
      <c r="M63" t="s">
        <v>8</v>
      </c>
      <c r="N63">
        <v>0</v>
      </c>
      <c r="O63" t="s">
        <v>9</v>
      </c>
      <c r="P63" t="s">
        <v>10</v>
      </c>
      <c r="Q63">
        <v>0</v>
      </c>
      <c r="R63" t="s">
        <v>11</v>
      </c>
      <c r="S63">
        <v>48</v>
      </c>
    </row>
    <row r="64" spans="1:19">
      <c r="A64" t="s">
        <v>2</v>
      </c>
      <c r="B64">
        <v>1095</v>
      </c>
      <c r="C64" t="s">
        <v>3</v>
      </c>
      <c r="D64">
        <v>487878</v>
      </c>
      <c r="E64" t="s">
        <v>4</v>
      </c>
      <c r="F64">
        <v>9.9998000000000004E-2</v>
      </c>
      <c r="G64" t="s">
        <v>5</v>
      </c>
      <c r="H64">
        <v>1</v>
      </c>
      <c r="I64" t="s">
        <v>6</v>
      </c>
      <c r="J64">
        <v>-500</v>
      </c>
      <c r="K64" t="s">
        <v>7</v>
      </c>
      <c r="L64">
        <v>13</v>
      </c>
      <c r="M64" t="s">
        <v>8</v>
      </c>
      <c r="N64">
        <v>0</v>
      </c>
      <c r="O64" t="s">
        <v>9</v>
      </c>
      <c r="P64" t="s">
        <v>10</v>
      </c>
      <c r="Q64">
        <v>0</v>
      </c>
      <c r="R64" t="s">
        <v>11</v>
      </c>
      <c r="S64">
        <v>37</v>
      </c>
    </row>
    <row r="65" spans="1:19">
      <c r="A65" t="s">
        <v>2</v>
      </c>
      <c r="B65">
        <v>1095</v>
      </c>
      <c r="C65" t="s">
        <v>3</v>
      </c>
      <c r="D65">
        <v>487879</v>
      </c>
      <c r="E65" t="s">
        <v>4</v>
      </c>
      <c r="F65">
        <v>9.9998000000000004E-2</v>
      </c>
      <c r="G65" t="s">
        <v>5</v>
      </c>
      <c r="H65">
        <v>1</v>
      </c>
      <c r="I65" t="s">
        <v>6</v>
      </c>
      <c r="J65">
        <v>-500</v>
      </c>
      <c r="K65" t="s">
        <v>7</v>
      </c>
      <c r="L65">
        <v>11</v>
      </c>
      <c r="M65" t="s">
        <v>8</v>
      </c>
      <c r="N65">
        <v>0</v>
      </c>
      <c r="O65" t="s">
        <v>9</v>
      </c>
      <c r="P65" t="s">
        <v>10</v>
      </c>
      <c r="Q65">
        <v>0</v>
      </c>
      <c r="R65" t="s">
        <v>11</v>
      </c>
      <c r="S65">
        <v>36</v>
      </c>
    </row>
    <row r="66" spans="1:19">
      <c r="A66" t="s">
        <v>2</v>
      </c>
      <c r="B66">
        <v>1095</v>
      </c>
      <c r="C66" t="s">
        <v>3</v>
      </c>
      <c r="D66">
        <v>487887</v>
      </c>
      <c r="E66" t="s">
        <v>4</v>
      </c>
      <c r="F66">
        <v>9.9998000000000004E-2</v>
      </c>
      <c r="G66" t="s">
        <v>5</v>
      </c>
      <c r="H66">
        <v>8</v>
      </c>
      <c r="I66" t="s">
        <v>6</v>
      </c>
      <c r="J66">
        <v>-366</v>
      </c>
      <c r="K66" t="s">
        <v>7</v>
      </c>
      <c r="L66">
        <v>150</v>
      </c>
      <c r="M66" t="s">
        <v>8</v>
      </c>
      <c r="N66">
        <v>0</v>
      </c>
      <c r="O66" t="s">
        <v>9</v>
      </c>
      <c r="P66" t="s">
        <v>10</v>
      </c>
      <c r="Q66">
        <v>0</v>
      </c>
      <c r="R66" t="s">
        <v>11</v>
      </c>
      <c r="S66">
        <v>46</v>
      </c>
    </row>
    <row r="67" spans="1:19">
      <c r="A67" t="s">
        <v>2</v>
      </c>
      <c r="B67">
        <v>1095</v>
      </c>
      <c r="C67" t="s">
        <v>3</v>
      </c>
      <c r="D67">
        <v>487897</v>
      </c>
      <c r="E67" t="s">
        <v>4</v>
      </c>
      <c r="F67">
        <v>9.9998000000000004E-2</v>
      </c>
      <c r="G67" t="s">
        <v>5</v>
      </c>
      <c r="H67">
        <v>10</v>
      </c>
      <c r="I67" t="s">
        <v>6</v>
      </c>
      <c r="J67">
        <v>-363</v>
      </c>
      <c r="K67" t="s">
        <v>7</v>
      </c>
      <c r="L67">
        <v>155</v>
      </c>
      <c r="M67" t="s">
        <v>8</v>
      </c>
      <c r="N67">
        <v>0</v>
      </c>
      <c r="O67" t="s">
        <v>9</v>
      </c>
      <c r="P67" t="s">
        <v>10</v>
      </c>
      <c r="Q67">
        <v>0</v>
      </c>
      <c r="R67" t="s">
        <v>11</v>
      </c>
      <c r="S67">
        <v>47</v>
      </c>
    </row>
    <row r="68" spans="1:19">
      <c r="A68" t="s">
        <v>2</v>
      </c>
      <c r="B68">
        <v>1095</v>
      </c>
      <c r="C68" t="s">
        <v>3</v>
      </c>
      <c r="D68">
        <v>488199</v>
      </c>
      <c r="E68" t="s">
        <v>4</v>
      </c>
      <c r="F68">
        <v>9.9998000000000004E-2</v>
      </c>
      <c r="G68" t="s">
        <v>5</v>
      </c>
      <c r="H68">
        <v>302</v>
      </c>
      <c r="I68" t="s">
        <v>6</v>
      </c>
      <c r="J68">
        <v>6117</v>
      </c>
      <c r="K68" t="s">
        <v>7</v>
      </c>
      <c r="L68">
        <v>6631</v>
      </c>
      <c r="M68" t="s">
        <v>8</v>
      </c>
      <c r="N68">
        <v>0</v>
      </c>
      <c r="O68" t="s">
        <v>9</v>
      </c>
      <c r="P68" t="s">
        <v>10</v>
      </c>
      <c r="Q68">
        <v>0</v>
      </c>
      <c r="R68" t="s">
        <v>11</v>
      </c>
      <c r="S68">
        <v>48</v>
      </c>
    </row>
    <row r="69" spans="1:19">
      <c r="A69" t="s">
        <v>2</v>
      </c>
      <c r="B69">
        <v>1095</v>
      </c>
      <c r="C69" t="s">
        <v>3</v>
      </c>
      <c r="D69">
        <v>488302</v>
      </c>
      <c r="E69" t="s">
        <v>4</v>
      </c>
      <c r="F69">
        <v>9.9998000000000004E-2</v>
      </c>
      <c r="G69" t="s">
        <v>5</v>
      </c>
      <c r="H69">
        <v>103</v>
      </c>
      <c r="I69" t="s">
        <v>6</v>
      </c>
      <c r="J69">
        <v>1511</v>
      </c>
      <c r="K69" t="s">
        <v>7</v>
      </c>
      <c r="L69">
        <v>2031</v>
      </c>
      <c r="M69" t="s">
        <v>8</v>
      </c>
      <c r="N69">
        <v>0</v>
      </c>
      <c r="O69" t="s">
        <v>9</v>
      </c>
      <c r="P69" t="s">
        <v>10</v>
      </c>
      <c r="Q69">
        <v>0</v>
      </c>
      <c r="R69" t="s">
        <v>11</v>
      </c>
      <c r="S69">
        <v>48</v>
      </c>
    </row>
    <row r="70" spans="1:19">
      <c r="A70" t="s">
        <v>2</v>
      </c>
      <c r="B70">
        <v>1095</v>
      </c>
      <c r="C70" t="s">
        <v>3</v>
      </c>
      <c r="D70">
        <v>488335</v>
      </c>
      <c r="E70" t="s">
        <v>4</v>
      </c>
      <c r="F70">
        <v>9.9998000000000004E-2</v>
      </c>
      <c r="G70" t="s">
        <v>5</v>
      </c>
      <c r="H70">
        <v>33</v>
      </c>
      <c r="I70" t="s">
        <v>6</v>
      </c>
      <c r="J70">
        <v>365</v>
      </c>
      <c r="K70" t="s">
        <v>7</v>
      </c>
      <c r="L70">
        <v>893</v>
      </c>
      <c r="M70" t="s">
        <v>8</v>
      </c>
      <c r="N70">
        <v>0</v>
      </c>
      <c r="O70" t="s">
        <v>9</v>
      </c>
      <c r="P70" t="s">
        <v>10</v>
      </c>
      <c r="Q70">
        <v>0</v>
      </c>
      <c r="R70" t="s">
        <v>11</v>
      </c>
      <c r="S70">
        <v>48</v>
      </c>
    </row>
    <row r="71" spans="1:19">
      <c r="A71" t="s">
        <v>2</v>
      </c>
      <c r="B71">
        <v>1095</v>
      </c>
      <c r="C71" t="s">
        <v>3</v>
      </c>
      <c r="D71">
        <v>488583</v>
      </c>
      <c r="E71" t="s">
        <v>4</v>
      </c>
      <c r="F71">
        <v>9.9998000000000004E-2</v>
      </c>
      <c r="G71" t="s">
        <v>5</v>
      </c>
      <c r="H71">
        <v>248</v>
      </c>
      <c r="I71" t="s">
        <v>6</v>
      </c>
      <c r="J71">
        <v>5620</v>
      </c>
      <c r="K71" t="s">
        <v>7</v>
      </c>
      <c r="L71">
        <v>6132</v>
      </c>
      <c r="M71" t="s">
        <v>8</v>
      </c>
      <c r="N71">
        <v>0</v>
      </c>
      <c r="O71" t="s">
        <v>9</v>
      </c>
      <c r="P71" t="s">
        <v>10</v>
      </c>
      <c r="Q71">
        <v>0</v>
      </c>
      <c r="R71" t="s">
        <v>11</v>
      </c>
      <c r="S71">
        <v>48</v>
      </c>
    </row>
    <row r="72" spans="1:19">
      <c r="A72" t="s">
        <v>2</v>
      </c>
      <c r="B72">
        <v>1095</v>
      </c>
      <c r="C72" t="s">
        <v>3</v>
      </c>
      <c r="D72">
        <v>488592</v>
      </c>
      <c r="E72" t="s">
        <v>4</v>
      </c>
      <c r="F72">
        <v>9.9998000000000004E-2</v>
      </c>
      <c r="G72" t="s">
        <v>5</v>
      </c>
      <c r="H72">
        <v>9</v>
      </c>
      <c r="I72" t="s">
        <v>6</v>
      </c>
      <c r="J72">
        <v>-347</v>
      </c>
      <c r="K72" t="s">
        <v>7</v>
      </c>
      <c r="L72">
        <v>175</v>
      </c>
      <c r="M72" t="s">
        <v>8</v>
      </c>
      <c r="N72">
        <v>0</v>
      </c>
      <c r="O72" t="s">
        <v>9</v>
      </c>
      <c r="P72" t="s">
        <v>10</v>
      </c>
      <c r="Q72">
        <v>0</v>
      </c>
      <c r="R72" t="s">
        <v>11</v>
      </c>
      <c r="S72">
        <v>47</v>
      </c>
    </row>
    <row r="73" spans="1:19">
      <c r="A73" t="s">
        <v>2</v>
      </c>
      <c r="B73">
        <v>1095</v>
      </c>
      <c r="C73" t="s">
        <v>3</v>
      </c>
      <c r="D73">
        <v>488609</v>
      </c>
      <c r="E73" t="s">
        <v>4</v>
      </c>
      <c r="F73">
        <v>9.9998000000000004E-2</v>
      </c>
      <c r="G73" t="s">
        <v>5</v>
      </c>
      <c r="H73">
        <v>17</v>
      </c>
      <c r="I73" t="s">
        <v>6</v>
      </c>
      <c r="J73">
        <v>-275</v>
      </c>
      <c r="K73" t="s">
        <v>7</v>
      </c>
      <c r="L73">
        <v>238</v>
      </c>
      <c r="M73" t="s">
        <v>8</v>
      </c>
      <c r="N73">
        <v>0</v>
      </c>
      <c r="O73" t="s">
        <v>9</v>
      </c>
      <c r="P73" t="s">
        <v>10</v>
      </c>
      <c r="Q73">
        <v>0</v>
      </c>
      <c r="R73" t="s">
        <v>11</v>
      </c>
      <c r="S73">
        <v>48</v>
      </c>
    </row>
    <row r="74" spans="1:19">
      <c r="A74" t="s">
        <v>2</v>
      </c>
      <c r="B74">
        <v>1095</v>
      </c>
      <c r="C74" t="s">
        <v>3</v>
      </c>
      <c r="D74">
        <v>488632</v>
      </c>
      <c r="E74" t="s">
        <v>4</v>
      </c>
      <c r="F74">
        <v>9.9998000000000004E-2</v>
      </c>
      <c r="G74" t="s">
        <v>5</v>
      </c>
      <c r="H74">
        <v>23</v>
      </c>
      <c r="I74" t="s">
        <v>6</v>
      </c>
      <c r="J74">
        <v>-164</v>
      </c>
      <c r="K74" t="s">
        <v>7</v>
      </c>
      <c r="L74">
        <v>353</v>
      </c>
      <c r="M74" t="s">
        <v>8</v>
      </c>
      <c r="N74">
        <v>0</v>
      </c>
      <c r="O74" t="s">
        <v>9</v>
      </c>
      <c r="P74" t="s">
        <v>10</v>
      </c>
      <c r="Q74">
        <v>0</v>
      </c>
      <c r="R74" t="s">
        <v>11</v>
      </c>
      <c r="S74">
        <v>48</v>
      </c>
    </row>
    <row r="75" spans="1:19">
      <c r="A75" t="s">
        <v>2</v>
      </c>
      <c r="B75">
        <v>1095</v>
      </c>
      <c r="C75" t="s">
        <v>3</v>
      </c>
      <c r="D75">
        <v>488727</v>
      </c>
      <c r="E75" t="s">
        <v>4</v>
      </c>
      <c r="F75">
        <v>9.9998000000000004E-2</v>
      </c>
      <c r="G75" t="s">
        <v>5</v>
      </c>
      <c r="H75">
        <v>95</v>
      </c>
      <c r="I75" t="s">
        <v>6</v>
      </c>
      <c r="J75">
        <v>1372</v>
      </c>
      <c r="K75" t="s">
        <v>7</v>
      </c>
      <c r="L75">
        <v>1893</v>
      </c>
      <c r="M75" t="s">
        <v>8</v>
      </c>
      <c r="N75">
        <v>0</v>
      </c>
      <c r="O75" t="s">
        <v>9</v>
      </c>
      <c r="P75" t="s">
        <v>10</v>
      </c>
      <c r="Q75">
        <v>0</v>
      </c>
      <c r="R75" t="s">
        <v>11</v>
      </c>
      <c r="S75">
        <v>48</v>
      </c>
    </row>
    <row r="76" spans="1:19">
      <c r="A76" t="s">
        <v>2</v>
      </c>
      <c r="B76">
        <v>1095</v>
      </c>
      <c r="C76" t="s">
        <v>3</v>
      </c>
      <c r="D76">
        <v>488728</v>
      </c>
      <c r="E76" t="s">
        <v>4</v>
      </c>
      <c r="F76">
        <v>9.9998000000000004E-2</v>
      </c>
      <c r="G76" t="s">
        <v>5</v>
      </c>
      <c r="H76">
        <v>1</v>
      </c>
      <c r="I76" t="s">
        <v>6</v>
      </c>
      <c r="J76">
        <v>-500</v>
      </c>
      <c r="K76" t="s">
        <v>7</v>
      </c>
      <c r="L76">
        <v>22</v>
      </c>
      <c r="M76" t="s">
        <v>8</v>
      </c>
      <c r="N76">
        <v>0</v>
      </c>
      <c r="O76" t="s">
        <v>9</v>
      </c>
      <c r="P76" t="s">
        <v>10</v>
      </c>
      <c r="Q76">
        <v>0</v>
      </c>
      <c r="R76" t="s">
        <v>11</v>
      </c>
      <c r="S76">
        <v>37</v>
      </c>
    </row>
    <row r="77" spans="1:19">
      <c r="A77" t="s">
        <v>2</v>
      </c>
      <c r="B77">
        <v>1095</v>
      </c>
      <c r="C77" t="s">
        <v>3</v>
      </c>
      <c r="D77">
        <v>488785</v>
      </c>
      <c r="E77" t="s">
        <v>4</v>
      </c>
      <c r="F77">
        <v>9.9998000000000004E-2</v>
      </c>
      <c r="G77" t="s">
        <v>5</v>
      </c>
      <c r="H77">
        <v>57</v>
      </c>
      <c r="I77" t="s">
        <v>6</v>
      </c>
      <c r="J77">
        <v>368</v>
      </c>
      <c r="K77" t="s">
        <v>7</v>
      </c>
      <c r="L77">
        <v>883</v>
      </c>
      <c r="M77" t="s">
        <v>8</v>
      </c>
      <c r="N77">
        <v>0</v>
      </c>
      <c r="O77" t="s">
        <v>9</v>
      </c>
      <c r="P77" t="s">
        <v>10</v>
      </c>
      <c r="Q77">
        <v>0</v>
      </c>
      <c r="R77" t="s">
        <v>11</v>
      </c>
      <c r="S77">
        <v>48</v>
      </c>
    </row>
    <row r="78" spans="1:19">
      <c r="A78" t="s">
        <v>2</v>
      </c>
      <c r="B78">
        <v>1095</v>
      </c>
      <c r="C78" t="s">
        <v>3</v>
      </c>
      <c r="D78">
        <v>488801</v>
      </c>
      <c r="E78" t="s">
        <v>4</v>
      </c>
      <c r="F78">
        <v>9.9998000000000004E-2</v>
      </c>
      <c r="G78" t="s">
        <v>5</v>
      </c>
      <c r="H78">
        <v>16</v>
      </c>
      <c r="I78" t="s">
        <v>6</v>
      </c>
      <c r="J78">
        <v>-261</v>
      </c>
      <c r="K78" t="s">
        <v>7</v>
      </c>
      <c r="L78">
        <v>248</v>
      </c>
      <c r="M78" t="s">
        <v>8</v>
      </c>
      <c r="N78">
        <v>0</v>
      </c>
      <c r="O78" t="s">
        <v>9</v>
      </c>
      <c r="P78" t="s">
        <v>10</v>
      </c>
      <c r="Q78">
        <v>0</v>
      </c>
      <c r="R78" t="s">
        <v>11</v>
      </c>
      <c r="S78">
        <v>47</v>
      </c>
    </row>
    <row r="79" spans="1:19">
      <c r="A79" t="s">
        <v>2</v>
      </c>
      <c r="B79">
        <v>1095</v>
      </c>
      <c r="C79" t="s">
        <v>3</v>
      </c>
      <c r="D79">
        <v>488978</v>
      </c>
      <c r="E79" t="s">
        <v>4</v>
      </c>
      <c r="F79">
        <v>9.9998000000000004E-2</v>
      </c>
      <c r="G79" t="s">
        <v>5</v>
      </c>
      <c r="H79">
        <v>177</v>
      </c>
      <c r="I79" t="s">
        <v>6</v>
      </c>
      <c r="J79">
        <v>3555</v>
      </c>
      <c r="K79" t="s">
        <v>7</v>
      </c>
      <c r="L79">
        <v>4072</v>
      </c>
      <c r="M79" t="s">
        <v>8</v>
      </c>
      <c r="N79">
        <v>0</v>
      </c>
      <c r="O79" t="s">
        <v>9</v>
      </c>
      <c r="P79" t="s">
        <v>10</v>
      </c>
      <c r="Q79">
        <v>0</v>
      </c>
      <c r="R79" t="s">
        <v>11</v>
      </c>
      <c r="S79">
        <v>48</v>
      </c>
    </row>
    <row r="80" spans="1:19">
      <c r="A80" t="s">
        <v>2</v>
      </c>
      <c r="B80">
        <v>1095</v>
      </c>
      <c r="C80" t="s">
        <v>3</v>
      </c>
      <c r="D80">
        <v>489137</v>
      </c>
      <c r="E80" t="s">
        <v>4</v>
      </c>
      <c r="F80">
        <v>9.9998000000000004E-2</v>
      </c>
      <c r="G80" t="s">
        <v>5</v>
      </c>
      <c r="H80">
        <v>159</v>
      </c>
      <c r="I80" t="s">
        <v>6</v>
      </c>
      <c r="J80">
        <v>3118</v>
      </c>
      <c r="K80" t="s">
        <v>7</v>
      </c>
      <c r="L80">
        <v>3640</v>
      </c>
      <c r="M80" t="s">
        <v>8</v>
      </c>
      <c r="N80">
        <v>0</v>
      </c>
      <c r="O80" t="s">
        <v>9</v>
      </c>
      <c r="P80" t="s">
        <v>10</v>
      </c>
      <c r="Q80">
        <v>0</v>
      </c>
      <c r="R80" t="s">
        <v>11</v>
      </c>
      <c r="S80">
        <v>48</v>
      </c>
    </row>
    <row r="81" spans="1:19">
      <c r="A81" t="s">
        <v>2</v>
      </c>
      <c r="B81">
        <v>1095</v>
      </c>
      <c r="C81" t="s">
        <v>3</v>
      </c>
      <c r="D81">
        <v>489142</v>
      </c>
      <c r="E81" t="s">
        <v>4</v>
      </c>
      <c r="F81">
        <v>9.9998000000000004E-2</v>
      </c>
      <c r="G81" t="s">
        <v>5</v>
      </c>
      <c r="H81">
        <v>5</v>
      </c>
      <c r="I81" t="s">
        <v>6</v>
      </c>
      <c r="J81">
        <v>-400</v>
      </c>
      <c r="K81" t="s">
        <v>7</v>
      </c>
      <c r="L81">
        <v>125</v>
      </c>
      <c r="M81" t="s">
        <v>8</v>
      </c>
      <c r="N81">
        <v>0</v>
      </c>
      <c r="O81" t="s">
        <v>9</v>
      </c>
      <c r="P81" t="s">
        <v>10</v>
      </c>
      <c r="Q81">
        <v>0</v>
      </c>
      <c r="R81" t="s">
        <v>11</v>
      </c>
      <c r="S81">
        <v>45</v>
      </c>
    </row>
    <row r="82" spans="1:19">
      <c r="A82" t="s">
        <v>2</v>
      </c>
      <c r="B82">
        <v>1095</v>
      </c>
      <c r="C82" t="s">
        <v>3</v>
      </c>
      <c r="D82">
        <v>489205</v>
      </c>
      <c r="E82" t="s">
        <v>4</v>
      </c>
      <c r="F82">
        <v>9.9998000000000004E-2</v>
      </c>
      <c r="G82" t="s">
        <v>5</v>
      </c>
      <c r="H82">
        <v>63</v>
      </c>
      <c r="I82" t="s">
        <v>6</v>
      </c>
      <c r="J82">
        <v>687</v>
      </c>
      <c r="K82" t="s">
        <v>7</v>
      </c>
      <c r="L82">
        <v>1199</v>
      </c>
      <c r="M82" t="s">
        <v>8</v>
      </c>
      <c r="N82">
        <v>0</v>
      </c>
      <c r="O82" t="s">
        <v>9</v>
      </c>
      <c r="P82" t="s">
        <v>10</v>
      </c>
      <c r="Q82">
        <v>0</v>
      </c>
      <c r="R82" t="s">
        <v>11</v>
      </c>
      <c r="S82">
        <v>48</v>
      </c>
    </row>
    <row r="83" spans="1:19">
      <c r="A83" t="s">
        <v>2</v>
      </c>
      <c r="B83">
        <v>1095</v>
      </c>
      <c r="C83" t="s">
        <v>3</v>
      </c>
      <c r="D83">
        <v>489285</v>
      </c>
      <c r="E83" t="s">
        <v>4</v>
      </c>
      <c r="F83">
        <v>9.9998000000000004E-2</v>
      </c>
      <c r="G83" t="s">
        <v>5</v>
      </c>
      <c r="H83">
        <v>80</v>
      </c>
      <c r="I83" t="s">
        <v>6</v>
      </c>
      <c r="J83">
        <v>677</v>
      </c>
      <c r="K83" t="s">
        <v>7</v>
      </c>
      <c r="L83">
        <v>1193</v>
      </c>
      <c r="M83" t="s">
        <v>8</v>
      </c>
      <c r="N83">
        <v>0</v>
      </c>
      <c r="O83" t="s">
        <v>9</v>
      </c>
      <c r="P83" t="s">
        <v>10</v>
      </c>
      <c r="Q83">
        <v>0</v>
      </c>
      <c r="R83" t="s">
        <v>11</v>
      </c>
      <c r="S83">
        <v>48</v>
      </c>
    </row>
    <row r="84" spans="1:19">
      <c r="A84" t="s">
        <v>2</v>
      </c>
      <c r="B84">
        <v>1095</v>
      </c>
      <c r="C84" t="s">
        <v>3</v>
      </c>
      <c r="D84">
        <v>489350</v>
      </c>
      <c r="E84" t="s">
        <v>4</v>
      </c>
      <c r="F84">
        <v>9.9998000000000004E-2</v>
      </c>
      <c r="G84" t="s">
        <v>5</v>
      </c>
      <c r="H84">
        <v>65</v>
      </c>
      <c r="I84" t="s">
        <v>6</v>
      </c>
      <c r="J84">
        <v>372</v>
      </c>
      <c r="K84" t="s">
        <v>7</v>
      </c>
      <c r="L84">
        <v>882</v>
      </c>
      <c r="M84" t="s">
        <v>8</v>
      </c>
      <c r="N84">
        <v>0</v>
      </c>
      <c r="O84" t="s">
        <v>9</v>
      </c>
      <c r="P84" t="s">
        <v>10</v>
      </c>
      <c r="Q84">
        <v>0</v>
      </c>
      <c r="R84" t="s">
        <v>11</v>
      </c>
      <c r="S84">
        <v>48</v>
      </c>
    </row>
    <row r="85" spans="1:19">
      <c r="A85" t="s">
        <v>2</v>
      </c>
      <c r="B85">
        <v>1095</v>
      </c>
      <c r="C85" t="s">
        <v>3</v>
      </c>
      <c r="D85">
        <v>489351</v>
      </c>
      <c r="E85" t="s">
        <v>4</v>
      </c>
      <c r="F85">
        <v>9.9998000000000004E-2</v>
      </c>
      <c r="G85" t="s">
        <v>5</v>
      </c>
      <c r="H85">
        <v>1</v>
      </c>
      <c r="I85" t="s">
        <v>6</v>
      </c>
      <c r="J85">
        <v>-500</v>
      </c>
      <c r="K85" t="s">
        <v>7</v>
      </c>
      <c r="L85">
        <v>12</v>
      </c>
      <c r="M85" t="s">
        <v>8</v>
      </c>
      <c r="N85">
        <v>0</v>
      </c>
      <c r="O85" t="s">
        <v>9</v>
      </c>
      <c r="P85" t="s">
        <v>10</v>
      </c>
      <c r="Q85">
        <v>0</v>
      </c>
      <c r="R85" t="s">
        <v>11</v>
      </c>
      <c r="S85">
        <v>38</v>
      </c>
    </row>
    <row r="86" spans="1:19">
      <c r="A86" t="s">
        <v>2</v>
      </c>
      <c r="B86">
        <v>1095</v>
      </c>
      <c r="C86" t="s">
        <v>3</v>
      </c>
      <c r="D86">
        <v>489503</v>
      </c>
      <c r="E86" t="s">
        <v>4</v>
      </c>
      <c r="F86">
        <v>9.9998000000000004E-2</v>
      </c>
      <c r="G86" t="s">
        <v>5</v>
      </c>
      <c r="H86">
        <v>152</v>
      </c>
      <c r="I86" t="s">
        <v>6</v>
      </c>
      <c r="J86">
        <v>1889</v>
      </c>
      <c r="K86" t="s">
        <v>7</v>
      </c>
      <c r="L86">
        <v>2403</v>
      </c>
      <c r="M86" t="s">
        <v>8</v>
      </c>
      <c r="N86">
        <v>0</v>
      </c>
      <c r="O86" t="s">
        <v>9</v>
      </c>
      <c r="P86" t="s">
        <v>10</v>
      </c>
      <c r="Q86">
        <v>0</v>
      </c>
      <c r="R86" t="s">
        <v>11</v>
      </c>
      <c r="S86">
        <v>48</v>
      </c>
    </row>
    <row r="87" spans="1:19">
      <c r="A87" t="s">
        <v>2</v>
      </c>
      <c r="B87">
        <v>1095</v>
      </c>
      <c r="C87" t="s">
        <v>3</v>
      </c>
      <c r="D87">
        <v>489679</v>
      </c>
      <c r="E87" t="s">
        <v>4</v>
      </c>
      <c r="F87">
        <v>9.9998000000000004E-2</v>
      </c>
      <c r="G87" t="s">
        <v>5</v>
      </c>
      <c r="H87">
        <v>176</v>
      </c>
      <c r="I87" t="s">
        <v>6</v>
      </c>
      <c r="J87">
        <v>3431</v>
      </c>
      <c r="K87" t="s">
        <v>7</v>
      </c>
      <c r="L87">
        <v>3946</v>
      </c>
      <c r="M87" t="s">
        <v>8</v>
      </c>
      <c r="N87">
        <v>0</v>
      </c>
      <c r="O87" t="s">
        <v>9</v>
      </c>
      <c r="P87" t="s">
        <v>10</v>
      </c>
      <c r="Q87">
        <v>0</v>
      </c>
      <c r="R87" t="s">
        <v>11</v>
      </c>
      <c r="S87">
        <v>48</v>
      </c>
    </row>
    <row r="88" spans="1:19">
      <c r="A88" t="s">
        <v>2</v>
      </c>
      <c r="B88">
        <v>1095</v>
      </c>
      <c r="C88" t="s">
        <v>3</v>
      </c>
      <c r="D88">
        <v>489710</v>
      </c>
      <c r="E88" t="s">
        <v>4</v>
      </c>
      <c r="F88">
        <v>9.9998000000000004E-2</v>
      </c>
      <c r="G88" t="s">
        <v>5</v>
      </c>
      <c r="H88">
        <v>31</v>
      </c>
      <c r="I88" t="s">
        <v>6</v>
      </c>
      <c r="J88">
        <v>133</v>
      </c>
      <c r="K88" t="s">
        <v>7</v>
      </c>
      <c r="L88">
        <v>650</v>
      </c>
      <c r="M88" t="s">
        <v>8</v>
      </c>
      <c r="N88">
        <v>0</v>
      </c>
      <c r="O88" t="s">
        <v>9</v>
      </c>
      <c r="P88" t="s">
        <v>10</v>
      </c>
      <c r="Q88">
        <v>0</v>
      </c>
      <c r="R88" t="s">
        <v>11</v>
      </c>
      <c r="S88">
        <v>48</v>
      </c>
    </row>
    <row r="89" spans="1:19">
      <c r="A89" t="s">
        <v>2</v>
      </c>
      <c r="B89">
        <v>1095</v>
      </c>
      <c r="C89" t="s">
        <v>3</v>
      </c>
      <c r="D89">
        <v>489814</v>
      </c>
      <c r="E89" t="s">
        <v>4</v>
      </c>
      <c r="F89">
        <v>9.9998000000000004E-2</v>
      </c>
      <c r="G89" t="s">
        <v>5</v>
      </c>
      <c r="H89">
        <v>104</v>
      </c>
      <c r="I89" t="s">
        <v>6</v>
      </c>
      <c r="J89">
        <v>2153</v>
      </c>
      <c r="K89" t="s">
        <v>7</v>
      </c>
      <c r="L89">
        <v>2673</v>
      </c>
      <c r="M89" t="s">
        <v>8</v>
      </c>
      <c r="N89">
        <v>0</v>
      </c>
      <c r="O89" t="s">
        <v>9</v>
      </c>
      <c r="P89" t="s">
        <v>10</v>
      </c>
      <c r="Q89">
        <v>0</v>
      </c>
      <c r="R89" t="s">
        <v>11</v>
      </c>
      <c r="S89">
        <v>48</v>
      </c>
    </row>
    <row r="90" spans="1:19">
      <c r="A90" t="s">
        <v>2</v>
      </c>
      <c r="B90">
        <v>1095</v>
      </c>
      <c r="C90" t="s">
        <v>3</v>
      </c>
      <c r="D90">
        <v>489837</v>
      </c>
      <c r="E90" t="s">
        <v>4</v>
      </c>
      <c r="F90">
        <v>9.9998000000000004E-2</v>
      </c>
      <c r="G90" t="s">
        <v>5</v>
      </c>
      <c r="H90">
        <v>23</v>
      </c>
      <c r="I90" t="s">
        <v>6</v>
      </c>
      <c r="J90">
        <v>-9</v>
      </c>
      <c r="K90" t="s">
        <v>7</v>
      </c>
      <c r="L90">
        <v>510</v>
      </c>
      <c r="M90" t="s">
        <v>8</v>
      </c>
      <c r="N90">
        <v>0</v>
      </c>
      <c r="O90" t="s">
        <v>9</v>
      </c>
      <c r="P90" t="s">
        <v>10</v>
      </c>
      <c r="Q90">
        <v>0</v>
      </c>
      <c r="R90" t="s">
        <v>11</v>
      </c>
      <c r="S90">
        <v>48</v>
      </c>
    </row>
    <row r="91" spans="1:19">
      <c r="A91" t="s">
        <v>2</v>
      </c>
      <c r="B91">
        <v>1095</v>
      </c>
      <c r="C91" t="s">
        <v>3</v>
      </c>
      <c r="D91">
        <v>490070</v>
      </c>
      <c r="E91" t="s">
        <v>4</v>
      </c>
      <c r="F91">
        <v>9.9998000000000004E-2</v>
      </c>
      <c r="G91" t="s">
        <v>5</v>
      </c>
      <c r="H91">
        <v>233</v>
      </c>
      <c r="I91" t="s">
        <v>6</v>
      </c>
      <c r="J91">
        <v>3053</v>
      </c>
      <c r="K91" t="s">
        <v>7</v>
      </c>
      <c r="L91">
        <v>3564</v>
      </c>
      <c r="M91" t="s">
        <v>8</v>
      </c>
      <c r="N91">
        <v>0</v>
      </c>
      <c r="O91" t="s">
        <v>9</v>
      </c>
      <c r="P91" t="s">
        <v>10</v>
      </c>
      <c r="Q91">
        <v>0</v>
      </c>
      <c r="R91" t="s">
        <v>11</v>
      </c>
      <c r="S91">
        <v>49</v>
      </c>
    </row>
    <row r="92" spans="1:19">
      <c r="A92" t="s">
        <v>2</v>
      </c>
      <c r="B92">
        <v>1095</v>
      </c>
      <c r="C92" t="s">
        <v>3</v>
      </c>
      <c r="D92">
        <v>490071</v>
      </c>
      <c r="E92" t="s">
        <v>4</v>
      </c>
      <c r="F92">
        <v>9.9998000000000004E-2</v>
      </c>
      <c r="G92" t="s">
        <v>5</v>
      </c>
      <c r="H92">
        <v>1</v>
      </c>
      <c r="I92" t="s">
        <v>6</v>
      </c>
      <c r="J92">
        <v>-500</v>
      </c>
      <c r="K92" t="s">
        <v>7</v>
      </c>
      <c r="L92">
        <v>12</v>
      </c>
      <c r="M92" t="s">
        <v>8</v>
      </c>
      <c r="N92">
        <v>0</v>
      </c>
      <c r="O92" t="s">
        <v>9</v>
      </c>
      <c r="P92" t="s">
        <v>10</v>
      </c>
      <c r="Q92">
        <v>0</v>
      </c>
      <c r="R92" t="s">
        <v>11</v>
      </c>
      <c r="S92">
        <v>38</v>
      </c>
    </row>
    <row r="93" spans="1:19">
      <c r="A93" t="s">
        <v>2</v>
      </c>
      <c r="B93">
        <v>1095</v>
      </c>
      <c r="C93" t="s">
        <v>3</v>
      </c>
      <c r="D93">
        <v>490072</v>
      </c>
      <c r="E93" t="s">
        <v>4</v>
      </c>
      <c r="F93">
        <v>9.9998000000000004E-2</v>
      </c>
      <c r="G93" t="s">
        <v>5</v>
      </c>
      <c r="H93">
        <v>1</v>
      </c>
      <c r="I93" t="s">
        <v>6</v>
      </c>
      <c r="J93">
        <v>-500</v>
      </c>
      <c r="K93" t="s">
        <v>7</v>
      </c>
      <c r="L93">
        <v>12</v>
      </c>
      <c r="M93" t="s">
        <v>8</v>
      </c>
      <c r="N93">
        <v>0</v>
      </c>
      <c r="O93" t="s">
        <v>9</v>
      </c>
      <c r="P93" t="s">
        <v>10</v>
      </c>
      <c r="Q93">
        <v>0</v>
      </c>
      <c r="R93" t="s">
        <v>11</v>
      </c>
      <c r="S93">
        <v>38</v>
      </c>
    </row>
    <row r="94" spans="1:19">
      <c r="A94" t="s">
        <v>2</v>
      </c>
      <c r="B94">
        <v>1095</v>
      </c>
      <c r="C94" t="s">
        <v>3</v>
      </c>
      <c r="D94">
        <v>490178</v>
      </c>
      <c r="E94" t="s">
        <v>4</v>
      </c>
      <c r="F94">
        <v>9.9998000000000004E-2</v>
      </c>
      <c r="G94" t="s">
        <v>5</v>
      </c>
      <c r="H94">
        <v>106</v>
      </c>
      <c r="I94" t="s">
        <v>6</v>
      </c>
      <c r="J94">
        <v>1259</v>
      </c>
      <c r="K94" t="s">
        <v>7</v>
      </c>
      <c r="L94">
        <v>1773</v>
      </c>
      <c r="M94" t="s">
        <v>8</v>
      </c>
      <c r="N94">
        <v>0</v>
      </c>
      <c r="O94" t="s">
        <v>9</v>
      </c>
      <c r="P94" t="s">
        <v>10</v>
      </c>
      <c r="Q94">
        <v>0</v>
      </c>
      <c r="R94" t="s">
        <v>11</v>
      </c>
      <c r="S94">
        <v>48</v>
      </c>
    </row>
    <row r="95" spans="1:19">
      <c r="A95" t="s">
        <v>2</v>
      </c>
      <c r="B95">
        <v>1095</v>
      </c>
      <c r="C95" t="s">
        <v>3</v>
      </c>
      <c r="D95">
        <v>490594</v>
      </c>
      <c r="E95" t="s">
        <v>4</v>
      </c>
      <c r="F95">
        <v>9.9998000000000004E-2</v>
      </c>
      <c r="G95" t="s">
        <v>5</v>
      </c>
      <c r="H95">
        <v>416</v>
      </c>
      <c r="I95" t="s">
        <v>6</v>
      </c>
      <c r="J95">
        <v>7695</v>
      </c>
      <c r="K95" t="s">
        <v>7</v>
      </c>
      <c r="L95">
        <v>8214</v>
      </c>
      <c r="M95" t="s">
        <v>8</v>
      </c>
      <c r="N95">
        <v>0</v>
      </c>
      <c r="O95" t="s">
        <v>9</v>
      </c>
      <c r="P95" t="s">
        <v>10</v>
      </c>
      <c r="Q95">
        <v>0</v>
      </c>
      <c r="R95" t="s">
        <v>11</v>
      </c>
      <c r="S95">
        <v>48</v>
      </c>
    </row>
    <row r="96" spans="1:19">
      <c r="A96" t="s">
        <v>2</v>
      </c>
      <c r="B96">
        <v>1095</v>
      </c>
      <c r="C96" t="s">
        <v>3</v>
      </c>
      <c r="D96">
        <v>490694</v>
      </c>
      <c r="E96" t="s">
        <v>4</v>
      </c>
      <c r="F96">
        <v>9.9998000000000004E-2</v>
      </c>
      <c r="G96" t="s">
        <v>5</v>
      </c>
      <c r="H96">
        <v>100</v>
      </c>
      <c r="I96" t="s">
        <v>6</v>
      </c>
      <c r="J96">
        <v>2092</v>
      </c>
      <c r="K96" t="s">
        <v>7</v>
      </c>
      <c r="L96">
        <v>2614</v>
      </c>
      <c r="M96" t="s">
        <v>8</v>
      </c>
      <c r="N96">
        <v>0</v>
      </c>
      <c r="O96" t="s">
        <v>9</v>
      </c>
      <c r="P96" t="s">
        <v>10</v>
      </c>
      <c r="Q96">
        <v>0</v>
      </c>
      <c r="R96" t="s">
        <v>11</v>
      </c>
      <c r="S96">
        <v>48</v>
      </c>
    </row>
    <row r="97" spans="1:19">
      <c r="A97" t="s">
        <v>2</v>
      </c>
      <c r="B97">
        <v>1095</v>
      </c>
      <c r="C97" t="s">
        <v>3</v>
      </c>
      <c r="D97">
        <v>490701</v>
      </c>
      <c r="E97" t="s">
        <v>4</v>
      </c>
      <c r="F97">
        <v>9.9998000000000004E-2</v>
      </c>
      <c r="G97" t="s">
        <v>5</v>
      </c>
      <c r="H97">
        <v>7</v>
      </c>
      <c r="I97" t="s">
        <v>6</v>
      </c>
      <c r="J97">
        <v>-381</v>
      </c>
      <c r="K97" t="s">
        <v>7</v>
      </c>
      <c r="L97">
        <v>140</v>
      </c>
      <c r="M97" t="s">
        <v>8</v>
      </c>
      <c r="N97">
        <v>0</v>
      </c>
      <c r="O97" t="s">
        <v>9</v>
      </c>
      <c r="P97" t="s">
        <v>10</v>
      </c>
      <c r="Q97">
        <v>0</v>
      </c>
      <c r="R97" t="s">
        <v>11</v>
      </c>
      <c r="S97">
        <v>46</v>
      </c>
    </row>
    <row r="98" spans="1:19">
      <c r="A98" t="s">
        <v>2</v>
      </c>
      <c r="B98">
        <v>1095</v>
      </c>
      <c r="C98" t="s">
        <v>3</v>
      </c>
      <c r="D98">
        <v>490710</v>
      </c>
      <c r="E98" t="s">
        <v>4</v>
      </c>
      <c r="F98">
        <v>9.9998000000000004E-2</v>
      </c>
      <c r="G98" t="s">
        <v>5</v>
      </c>
      <c r="H98">
        <v>9</v>
      </c>
      <c r="I98" t="s">
        <v>6</v>
      </c>
      <c r="J98">
        <v>-348</v>
      </c>
      <c r="K98" t="s">
        <v>7</v>
      </c>
      <c r="L98">
        <v>171</v>
      </c>
      <c r="M98" t="s">
        <v>8</v>
      </c>
      <c r="N98">
        <v>0</v>
      </c>
      <c r="O98" t="s">
        <v>9</v>
      </c>
      <c r="P98" t="s">
        <v>10</v>
      </c>
      <c r="Q98">
        <v>0</v>
      </c>
      <c r="R98" t="s">
        <v>11</v>
      </c>
      <c r="S98">
        <v>46</v>
      </c>
    </row>
    <row r="99" spans="1:19">
      <c r="A99" t="s">
        <v>2</v>
      </c>
      <c r="B99">
        <v>1095</v>
      </c>
      <c r="C99" t="s">
        <v>3</v>
      </c>
      <c r="D99">
        <v>490848</v>
      </c>
      <c r="E99" t="s">
        <v>4</v>
      </c>
      <c r="F99">
        <v>9.9998000000000004E-2</v>
      </c>
      <c r="G99" t="s">
        <v>5</v>
      </c>
      <c r="H99">
        <v>138</v>
      </c>
      <c r="I99" t="s">
        <v>6</v>
      </c>
      <c r="J99">
        <v>1688</v>
      </c>
      <c r="K99" t="s">
        <v>7</v>
      </c>
      <c r="L99">
        <v>2194</v>
      </c>
      <c r="M99" t="s">
        <v>8</v>
      </c>
      <c r="N99">
        <v>0</v>
      </c>
      <c r="O99" t="s">
        <v>9</v>
      </c>
      <c r="P99" t="s">
        <v>10</v>
      </c>
      <c r="Q99">
        <v>0</v>
      </c>
      <c r="R99" t="s">
        <v>11</v>
      </c>
      <c r="S99">
        <v>48</v>
      </c>
    </row>
    <row r="100" spans="1:19">
      <c r="A100" t="s">
        <v>2</v>
      </c>
      <c r="B100">
        <v>1095</v>
      </c>
      <c r="C100" t="s">
        <v>3</v>
      </c>
      <c r="D100">
        <v>490849</v>
      </c>
      <c r="E100" t="s">
        <v>4</v>
      </c>
      <c r="F100">
        <v>9.9998000000000004E-2</v>
      </c>
      <c r="G100" t="s">
        <v>5</v>
      </c>
      <c r="H100">
        <v>1</v>
      </c>
      <c r="I100" t="s">
        <v>6</v>
      </c>
      <c r="J100">
        <v>-500</v>
      </c>
      <c r="K100" t="s">
        <v>7</v>
      </c>
      <c r="L100">
        <v>12</v>
      </c>
      <c r="M100" t="s">
        <v>8</v>
      </c>
      <c r="N100">
        <v>0</v>
      </c>
      <c r="O100" t="s">
        <v>9</v>
      </c>
      <c r="P100" t="s">
        <v>10</v>
      </c>
      <c r="Q100">
        <v>0</v>
      </c>
      <c r="R100" t="s">
        <v>11</v>
      </c>
      <c r="S100">
        <v>37</v>
      </c>
    </row>
    <row r="101" spans="1:19">
      <c r="A101" t="s">
        <v>2</v>
      </c>
      <c r="B101">
        <v>1095</v>
      </c>
      <c r="C101" t="s">
        <v>3</v>
      </c>
      <c r="D101">
        <v>490850</v>
      </c>
      <c r="E101" t="s">
        <v>4</v>
      </c>
      <c r="F101">
        <v>9.9998000000000004E-2</v>
      </c>
      <c r="G101" t="s">
        <v>5</v>
      </c>
      <c r="H101">
        <v>1</v>
      </c>
      <c r="I101" t="s">
        <v>6</v>
      </c>
      <c r="J101">
        <v>-500</v>
      </c>
      <c r="K101" t="s">
        <v>7</v>
      </c>
      <c r="L101">
        <v>16</v>
      </c>
      <c r="M101" t="s">
        <v>8</v>
      </c>
      <c r="N101">
        <v>0</v>
      </c>
      <c r="O101" t="s">
        <v>9</v>
      </c>
      <c r="P101" t="s">
        <v>10</v>
      </c>
      <c r="Q101">
        <v>0</v>
      </c>
      <c r="R101" t="s">
        <v>11</v>
      </c>
      <c r="S101">
        <v>37</v>
      </c>
    </row>
    <row r="102" spans="1:19">
      <c r="A102" t="s">
        <v>2</v>
      </c>
      <c r="B102">
        <v>1095</v>
      </c>
      <c r="C102" t="s">
        <v>3</v>
      </c>
      <c r="D102">
        <v>491344</v>
      </c>
      <c r="E102" t="s">
        <v>4</v>
      </c>
      <c r="F102">
        <v>9.9998000000000004E-2</v>
      </c>
      <c r="G102" t="s">
        <v>5</v>
      </c>
      <c r="H102">
        <v>494</v>
      </c>
      <c r="I102" t="s">
        <v>6</v>
      </c>
      <c r="J102">
        <v>8537</v>
      </c>
      <c r="K102" t="s">
        <v>7</v>
      </c>
      <c r="L102">
        <v>9056</v>
      </c>
      <c r="M102" t="s">
        <v>8</v>
      </c>
      <c r="N102">
        <v>0</v>
      </c>
      <c r="O102" t="s">
        <v>9</v>
      </c>
      <c r="P102" t="s">
        <v>10</v>
      </c>
      <c r="Q102">
        <v>0</v>
      </c>
      <c r="R102" t="s">
        <v>11</v>
      </c>
      <c r="S102">
        <v>48</v>
      </c>
    </row>
    <row r="103" spans="1:19">
      <c r="A103" t="s">
        <v>2</v>
      </c>
      <c r="B103">
        <v>1095</v>
      </c>
      <c r="C103" t="s">
        <v>3</v>
      </c>
      <c r="D103">
        <v>491387</v>
      </c>
      <c r="E103" t="s">
        <v>4</v>
      </c>
      <c r="F103">
        <v>9.9998000000000004E-2</v>
      </c>
      <c r="G103" t="s">
        <v>5</v>
      </c>
      <c r="H103">
        <v>43</v>
      </c>
      <c r="I103" t="s">
        <v>6</v>
      </c>
      <c r="J103">
        <v>288</v>
      </c>
      <c r="K103" t="s">
        <v>7</v>
      </c>
      <c r="L103">
        <v>804</v>
      </c>
      <c r="M103" t="s">
        <v>8</v>
      </c>
      <c r="N103">
        <v>0</v>
      </c>
      <c r="O103" t="s">
        <v>9</v>
      </c>
      <c r="P103" t="s">
        <v>10</v>
      </c>
      <c r="Q103">
        <v>0</v>
      </c>
      <c r="R103" t="s">
        <v>11</v>
      </c>
      <c r="S103">
        <v>49</v>
      </c>
    </row>
    <row r="104" spans="1:19">
      <c r="A104" t="s">
        <v>2</v>
      </c>
      <c r="B104">
        <v>1095</v>
      </c>
      <c r="C104" t="s">
        <v>3</v>
      </c>
      <c r="D104">
        <v>491413</v>
      </c>
      <c r="E104" t="s">
        <v>4</v>
      </c>
      <c r="F104">
        <v>9.9998000000000004E-2</v>
      </c>
      <c r="G104" t="s">
        <v>5</v>
      </c>
      <c r="H104">
        <v>26</v>
      </c>
      <c r="I104" t="s">
        <v>6</v>
      </c>
      <c r="J104">
        <v>41</v>
      </c>
      <c r="K104" t="s">
        <v>7</v>
      </c>
      <c r="L104">
        <v>559</v>
      </c>
      <c r="M104" t="s">
        <v>8</v>
      </c>
      <c r="N104">
        <v>0</v>
      </c>
      <c r="O104" t="s">
        <v>9</v>
      </c>
      <c r="P104" t="s">
        <v>10</v>
      </c>
      <c r="Q104">
        <v>0</v>
      </c>
      <c r="R104" t="s">
        <v>11</v>
      </c>
      <c r="S104">
        <v>48</v>
      </c>
    </row>
    <row r="105" spans="1:19">
      <c r="A105" t="s">
        <v>2</v>
      </c>
      <c r="B105">
        <v>1095</v>
      </c>
      <c r="C105" t="s">
        <v>3</v>
      </c>
      <c r="D105">
        <v>491476</v>
      </c>
      <c r="E105" t="s">
        <v>4</v>
      </c>
      <c r="F105">
        <v>9.9998000000000004E-2</v>
      </c>
      <c r="G105" t="s">
        <v>5</v>
      </c>
      <c r="H105">
        <v>63</v>
      </c>
      <c r="I105" t="s">
        <v>6</v>
      </c>
      <c r="J105">
        <v>993</v>
      </c>
      <c r="K105" t="s">
        <v>7</v>
      </c>
      <c r="L105">
        <v>1507</v>
      </c>
      <c r="M105" t="s">
        <v>8</v>
      </c>
      <c r="N105">
        <v>0</v>
      </c>
      <c r="O105" t="s">
        <v>9</v>
      </c>
      <c r="P105" t="s">
        <v>10</v>
      </c>
      <c r="Q105">
        <v>0</v>
      </c>
      <c r="R105" t="s">
        <v>11</v>
      </c>
      <c r="S105">
        <v>48</v>
      </c>
    </row>
    <row r="106" spans="1:19">
      <c r="A106" t="s">
        <v>2</v>
      </c>
      <c r="B106">
        <v>1095</v>
      </c>
      <c r="C106" t="s">
        <v>3</v>
      </c>
      <c r="D106">
        <v>491477</v>
      </c>
      <c r="E106" t="s">
        <v>4</v>
      </c>
      <c r="F106">
        <v>9.9998000000000004E-2</v>
      </c>
      <c r="G106" t="s">
        <v>5</v>
      </c>
      <c r="H106">
        <v>1</v>
      </c>
      <c r="I106" t="s">
        <v>6</v>
      </c>
      <c r="J106">
        <v>-500</v>
      </c>
      <c r="K106" t="s">
        <v>7</v>
      </c>
      <c r="L106">
        <v>20</v>
      </c>
      <c r="M106" t="s">
        <v>8</v>
      </c>
      <c r="N106">
        <v>0</v>
      </c>
      <c r="O106" t="s">
        <v>9</v>
      </c>
      <c r="P106" t="s">
        <v>10</v>
      </c>
      <c r="Q106">
        <v>0</v>
      </c>
      <c r="R106" t="s">
        <v>11</v>
      </c>
      <c r="S106">
        <v>37</v>
      </c>
    </row>
    <row r="107" spans="1:19">
      <c r="A107" t="s">
        <v>2</v>
      </c>
      <c r="B107">
        <v>1095</v>
      </c>
      <c r="C107" t="s">
        <v>3</v>
      </c>
      <c r="D107">
        <v>491582</v>
      </c>
      <c r="E107" t="s">
        <v>4</v>
      </c>
      <c r="F107">
        <v>9.9998000000000004E-2</v>
      </c>
      <c r="G107" t="s">
        <v>5</v>
      </c>
      <c r="H107">
        <v>105</v>
      </c>
      <c r="I107" t="s">
        <v>6</v>
      </c>
      <c r="J107">
        <v>1752</v>
      </c>
      <c r="K107" t="s">
        <v>7</v>
      </c>
      <c r="L107">
        <v>2262</v>
      </c>
      <c r="M107" t="s">
        <v>8</v>
      </c>
      <c r="N107">
        <v>0</v>
      </c>
      <c r="O107" t="s">
        <v>9</v>
      </c>
      <c r="P107" t="s">
        <v>10</v>
      </c>
      <c r="Q107">
        <v>0</v>
      </c>
      <c r="R107" t="s">
        <v>11</v>
      </c>
      <c r="S107">
        <v>48</v>
      </c>
    </row>
    <row r="108" spans="1:19">
      <c r="A108" t="s">
        <v>2</v>
      </c>
      <c r="B108">
        <v>1095</v>
      </c>
      <c r="C108" t="s">
        <v>3</v>
      </c>
      <c r="D108">
        <v>491588</v>
      </c>
      <c r="E108" t="s">
        <v>4</v>
      </c>
      <c r="F108">
        <v>9.9998000000000004E-2</v>
      </c>
      <c r="G108" t="s">
        <v>5</v>
      </c>
      <c r="H108">
        <v>6</v>
      </c>
      <c r="I108" t="s">
        <v>6</v>
      </c>
      <c r="J108">
        <v>-395</v>
      </c>
      <c r="K108" t="s">
        <v>7</v>
      </c>
      <c r="L108">
        <v>124</v>
      </c>
      <c r="M108" t="s">
        <v>8</v>
      </c>
      <c r="N108">
        <v>0</v>
      </c>
      <c r="O108" t="s">
        <v>9</v>
      </c>
      <c r="P108" t="s">
        <v>10</v>
      </c>
      <c r="Q108">
        <v>0</v>
      </c>
      <c r="R108" t="s">
        <v>11</v>
      </c>
      <c r="S108">
        <v>47</v>
      </c>
    </row>
    <row r="109" spans="1:19">
      <c r="A109" t="s">
        <v>2</v>
      </c>
      <c r="B109">
        <v>1095</v>
      </c>
      <c r="C109" t="s">
        <v>3</v>
      </c>
      <c r="D109">
        <v>491748</v>
      </c>
      <c r="E109" t="s">
        <v>4</v>
      </c>
      <c r="F109">
        <v>9.9998000000000004E-2</v>
      </c>
      <c r="G109" t="s">
        <v>5</v>
      </c>
      <c r="H109">
        <v>160</v>
      </c>
      <c r="I109" t="s">
        <v>6</v>
      </c>
      <c r="J109">
        <v>3624</v>
      </c>
      <c r="K109" t="s">
        <v>7</v>
      </c>
      <c r="L109">
        <v>4145</v>
      </c>
      <c r="M109" t="s">
        <v>8</v>
      </c>
      <c r="N109">
        <v>0</v>
      </c>
      <c r="O109" t="s">
        <v>9</v>
      </c>
      <c r="P109" t="s">
        <v>10</v>
      </c>
      <c r="Q109">
        <v>0</v>
      </c>
      <c r="R109" t="s">
        <v>11</v>
      </c>
      <c r="S109">
        <v>48</v>
      </c>
    </row>
    <row r="110" spans="1:19">
      <c r="A110" t="s">
        <v>2</v>
      </c>
      <c r="B110">
        <v>1095</v>
      </c>
      <c r="C110" t="s">
        <v>3</v>
      </c>
      <c r="D110">
        <v>491917</v>
      </c>
      <c r="E110" t="s">
        <v>4</v>
      </c>
      <c r="F110">
        <v>9.9998000000000004E-2</v>
      </c>
      <c r="G110" t="s">
        <v>5</v>
      </c>
      <c r="H110">
        <v>169</v>
      </c>
      <c r="I110" t="s">
        <v>6</v>
      </c>
      <c r="J110">
        <v>3432</v>
      </c>
      <c r="K110" t="s">
        <v>7</v>
      </c>
      <c r="L110">
        <v>3950</v>
      </c>
      <c r="M110" t="s">
        <v>8</v>
      </c>
      <c r="N110">
        <v>0</v>
      </c>
      <c r="O110" t="s">
        <v>9</v>
      </c>
      <c r="P110" t="s">
        <v>10</v>
      </c>
      <c r="Q110">
        <v>0</v>
      </c>
      <c r="R110" t="s">
        <v>11</v>
      </c>
      <c r="S110">
        <v>48</v>
      </c>
    </row>
    <row r="111" spans="1:19">
      <c r="A111" t="s">
        <v>2</v>
      </c>
      <c r="B111">
        <v>1095</v>
      </c>
      <c r="C111" t="s">
        <v>3</v>
      </c>
      <c r="D111">
        <v>491998</v>
      </c>
      <c r="E111" t="s">
        <v>4</v>
      </c>
      <c r="F111">
        <v>9.9998000000000004E-2</v>
      </c>
      <c r="G111" t="s">
        <v>5</v>
      </c>
      <c r="H111">
        <v>81</v>
      </c>
      <c r="I111" t="s">
        <v>6</v>
      </c>
      <c r="J111">
        <v>1342</v>
      </c>
      <c r="K111" t="s">
        <v>7</v>
      </c>
      <c r="L111">
        <v>1857</v>
      </c>
      <c r="M111" t="s">
        <v>8</v>
      </c>
      <c r="N111">
        <v>0</v>
      </c>
      <c r="O111" t="s">
        <v>9</v>
      </c>
      <c r="P111" t="s">
        <v>10</v>
      </c>
      <c r="Q111">
        <v>0</v>
      </c>
      <c r="R111" t="s">
        <v>11</v>
      </c>
      <c r="S111">
        <v>48</v>
      </c>
    </row>
    <row r="112" spans="1:19">
      <c r="A112" t="s">
        <v>2</v>
      </c>
      <c r="B112">
        <v>1095</v>
      </c>
      <c r="C112" t="s">
        <v>3</v>
      </c>
      <c r="D112">
        <v>492200</v>
      </c>
      <c r="E112" t="s">
        <v>4</v>
      </c>
      <c r="F112">
        <v>9.9998000000000004E-2</v>
      </c>
      <c r="G112" t="s">
        <v>5</v>
      </c>
      <c r="H112">
        <v>202</v>
      </c>
      <c r="I112" t="s">
        <v>6</v>
      </c>
      <c r="J112">
        <v>3679</v>
      </c>
      <c r="K112" t="s">
        <v>7</v>
      </c>
      <c r="L112">
        <v>4194</v>
      </c>
      <c r="M112" t="s">
        <v>8</v>
      </c>
      <c r="N112">
        <v>0</v>
      </c>
      <c r="O112" t="s">
        <v>9</v>
      </c>
      <c r="P112" t="s">
        <v>10</v>
      </c>
      <c r="Q112">
        <v>0</v>
      </c>
      <c r="R112" t="s">
        <v>11</v>
      </c>
      <c r="S112">
        <v>48</v>
      </c>
    </row>
    <row r="113" spans="1:19">
      <c r="A113" t="s">
        <v>2</v>
      </c>
      <c r="B113">
        <v>1095</v>
      </c>
      <c r="C113" t="s">
        <v>3</v>
      </c>
      <c r="D113">
        <v>492302</v>
      </c>
      <c r="E113" t="s">
        <v>4</v>
      </c>
      <c r="F113">
        <v>9.9998000000000004E-2</v>
      </c>
      <c r="G113" t="s">
        <v>5</v>
      </c>
      <c r="H113">
        <v>102</v>
      </c>
      <c r="I113" t="s">
        <v>6</v>
      </c>
      <c r="J113">
        <v>2468</v>
      </c>
      <c r="K113" t="s">
        <v>7</v>
      </c>
      <c r="L113">
        <v>2995</v>
      </c>
      <c r="M113" t="s">
        <v>8</v>
      </c>
      <c r="N113">
        <v>0</v>
      </c>
      <c r="O113" t="s">
        <v>9</v>
      </c>
      <c r="P113" t="s">
        <v>10</v>
      </c>
      <c r="Q113">
        <v>0</v>
      </c>
      <c r="R113" t="s">
        <v>11</v>
      </c>
      <c r="S113">
        <v>48</v>
      </c>
    </row>
    <row r="114" spans="1:19">
      <c r="A114" t="s">
        <v>2</v>
      </c>
      <c r="B114">
        <v>1095</v>
      </c>
      <c r="C114" t="s">
        <v>3</v>
      </c>
      <c r="D114">
        <v>492439</v>
      </c>
      <c r="E114" t="s">
        <v>4</v>
      </c>
      <c r="F114">
        <v>9.9998000000000004E-2</v>
      </c>
      <c r="G114" t="s">
        <v>5</v>
      </c>
      <c r="H114">
        <v>137</v>
      </c>
      <c r="I114" t="s">
        <v>6</v>
      </c>
      <c r="J114">
        <v>2683</v>
      </c>
      <c r="K114" t="s">
        <v>7</v>
      </c>
      <c r="L114">
        <v>3207</v>
      </c>
      <c r="M114" t="s">
        <v>8</v>
      </c>
      <c r="N114">
        <v>0</v>
      </c>
      <c r="O114" t="s">
        <v>9</v>
      </c>
      <c r="P114" t="s">
        <v>10</v>
      </c>
      <c r="Q114">
        <v>0</v>
      </c>
      <c r="R114" t="s">
        <v>11</v>
      </c>
      <c r="S114">
        <v>48</v>
      </c>
    </row>
    <row r="115" spans="1:19">
      <c r="A115" t="s">
        <v>2</v>
      </c>
      <c r="B115">
        <v>1095</v>
      </c>
      <c r="C115" t="s">
        <v>3</v>
      </c>
      <c r="D115">
        <v>492539</v>
      </c>
      <c r="E115" t="s">
        <v>4</v>
      </c>
      <c r="F115">
        <v>9.9998000000000004E-2</v>
      </c>
      <c r="G115" t="s">
        <v>5</v>
      </c>
      <c r="H115">
        <v>100</v>
      </c>
      <c r="I115" t="s">
        <v>6</v>
      </c>
      <c r="J115">
        <v>2415</v>
      </c>
      <c r="K115" t="s">
        <v>7</v>
      </c>
      <c r="L115">
        <v>2936</v>
      </c>
      <c r="M115" t="s">
        <v>8</v>
      </c>
      <c r="N115">
        <v>0</v>
      </c>
      <c r="O115" t="s">
        <v>9</v>
      </c>
      <c r="P115" t="s">
        <v>10</v>
      </c>
      <c r="Q115">
        <v>0</v>
      </c>
      <c r="R115" t="s">
        <v>11</v>
      </c>
      <c r="S115">
        <v>48</v>
      </c>
    </row>
    <row r="116" spans="1:19">
      <c r="A116" t="s">
        <v>2</v>
      </c>
      <c r="B116">
        <v>1095</v>
      </c>
      <c r="C116" t="s">
        <v>3</v>
      </c>
      <c r="D116">
        <v>492826</v>
      </c>
      <c r="E116" t="s">
        <v>4</v>
      </c>
      <c r="F116">
        <v>9.9998000000000004E-2</v>
      </c>
      <c r="G116" t="s">
        <v>5</v>
      </c>
      <c r="H116">
        <v>287</v>
      </c>
      <c r="I116" t="s">
        <v>6</v>
      </c>
      <c r="J116">
        <v>6820</v>
      </c>
      <c r="K116" t="s">
        <v>7</v>
      </c>
      <c r="L116">
        <v>7338</v>
      </c>
      <c r="M116" t="s">
        <v>8</v>
      </c>
      <c r="N116">
        <v>0</v>
      </c>
      <c r="O116" t="s">
        <v>9</v>
      </c>
      <c r="P116" t="s">
        <v>10</v>
      </c>
      <c r="Q116">
        <v>0</v>
      </c>
      <c r="R116" t="s">
        <v>11</v>
      </c>
      <c r="S116">
        <v>48</v>
      </c>
    </row>
    <row r="117" spans="1:19">
      <c r="A117" t="s">
        <v>2</v>
      </c>
      <c r="B117">
        <v>1095</v>
      </c>
      <c r="C117" t="s">
        <v>3</v>
      </c>
      <c r="D117">
        <v>492849</v>
      </c>
      <c r="E117" t="s">
        <v>4</v>
      </c>
      <c r="F117">
        <v>9.9998000000000004E-2</v>
      </c>
      <c r="G117" t="s">
        <v>5</v>
      </c>
      <c r="H117">
        <v>23</v>
      </c>
      <c r="I117" t="s">
        <v>6</v>
      </c>
      <c r="J117">
        <v>-73</v>
      </c>
      <c r="K117" t="s">
        <v>7</v>
      </c>
      <c r="L117">
        <v>450</v>
      </c>
      <c r="M117" t="s">
        <v>8</v>
      </c>
      <c r="N117">
        <v>0</v>
      </c>
      <c r="O117" t="s">
        <v>9</v>
      </c>
      <c r="P117" t="s">
        <v>10</v>
      </c>
      <c r="Q117">
        <v>0</v>
      </c>
      <c r="R117" t="s">
        <v>11</v>
      </c>
      <c r="S117">
        <v>48</v>
      </c>
    </row>
    <row r="118" spans="1:19">
      <c r="A118" t="s">
        <v>2</v>
      </c>
      <c r="B118">
        <v>1095</v>
      </c>
      <c r="C118" t="s">
        <v>3</v>
      </c>
      <c r="D118">
        <v>492974</v>
      </c>
      <c r="E118" t="s">
        <v>4</v>
      </c>
      <c r="F118">
        <v>9.9998000000000004E-2</v>
      </c>
      <c r="G118" t="s">
        <v>5</v>
      </c>
      <c r="H118">
        <v>125</v>
      </c>
      <c r="I118" t="s">
        <v>6</v>
      </c>
      <c r="J118">
        <v>1569</v>
      </c>
      <c r="K118" t="s">
        <v>7</v>
      </c>
      <c r="L118">
        <v>2081</v>
      </c>
      <c r="M118" t="s">
        <v>8</v>
      </c>
      <c r="N118">
        <v>0</v>
      </c>
      <c r="O118" t="s">
        <v>9</v>
      </c>
      <c r="P118" t="s">
        <v>10</v>
      </c>
      <c r="Q118">
        <v>0</v>
      </c>
      <c r="R118" t="s">
        <v>11</v>
      </c>
      <c r="S118">
        <v>48</v>
      </c>
    </row>
    <row r="119" spans="1:19">
      <c r="A119" t="s">
        <v>2</v>
      </c>
      <c r="B119">
        <v>1095</v>
      </c>
      <c r="C119" t="s">
        <v>3</v>
      </c>
      <c r="D119">
        <v>492975</v>
      </c>
      <c r="E119" t="s">
        <v>4</v>
      </c>
      <c r="F119">
        <v>9.9998000000000004E-2</v>
      </c>
      <c r="G119" t="s">
        <v>5</v>
      </c>
      <c r="H119">
        <v>1</v>
      </c>
      <c r="I119" t="s">
        <v>6</v>
      </c>
      <c r="J119">
        <v>-500</v>
      </c>
      <c r="K119" t="s">
        <v>7</v>
      </c>
      <c r="L119">
        <v>9</v>
      </c>
      <c r="M119" t="s">
        <v>8</v>
      </c>
      <c r="N119">
        <v>0</v>
      </c>
      <c r="O119" t="s">
        <v>9</v>
      </c>
      <c r="P119" t="s">
        <v>10</v>
      </c>
      <c r="Q119">
        <v>0</v>
      </c>
      <c r="R119" t="s">
        <v>11</v>
      </c>
      <c r="S119">
        <v>36</v>
      </c>
    </row>
    <row r="120" spans="1:19">
      <c r="A120" t="s">
        <v>2</v>
      </c>
      <c r="B120">
        <v>1095</v>
      </c>
      <c r="C120" t="s">
        <v>3</v>
      </c>
      <c r="D120">
        <v>492976</v>
      </c>
      <c r="E120" t="s">
        <v>4</v>
      </c>
      <c r="F120">
        <v>9.9998000000000004E-2</v>
      </c>
      <c r="G120" t="s">
        <v>5</v>
      </c>
      <c r="H120">
        <v>1</v>
      </c>
      <c r="I120" t="s">
        <v>6</v>
      </c>
      <c r="J120">
        <v>-500</v>
      </c>
      <c r="K120" t="s">
        <v>7</v>
      </c>
      <c r="L120">
        <v>12</v>
      </c>
      <c r="M120" t="s">
        <v>8</v>
      </c>
      <c r="N120">
        <v>0</v>
      </c>
      <c r="O120" t="s">
        <v>9</v>
      </c>
      <c r="P120" t="s">
        <v>10</v>
      </c>
      <c r="Q120">
        <v>0</v>
      </c>
      <c r="R120" t="s">
        <v>11</v>
      </c>
      <c r="S120">
        <v>39</v>
      </c>
    </row>
    <row r="121" spans="1:19">
      <c r="A121" t="s">
        <v>2</v>
      </c>
      <c r="B121">
        <v>1095</v>
      </c>
      <c r="C121" t="s">
        <v>3</v>
      </c>
      <c r="D121">
        <v>492977</v>
      </c>
      <c r="E121" t="s">
        <v>4</v>
      </c>
      <c r="F121">
        <v>9.9998000000000004E-2</v>
      </c>
      <c r="G121" t="s">
        <v>5</v>
      </c>
      <c r="H121">
        <v>1</v>
      </c>
      <c r="I121" t="s">
        <v>6</v>
      </c>
      <c r="J121">
        <v>-500</v>
      </c>
      <c r="K121" t="s">
        <v>7</v>
      </c>
      <c r="L121">
        <v>11</v>
      </c>
      <c r="M121" t="s">
        <v>8</v>
      </c>
      <c r="N121">
        <v>0</v>
      </c>
      <c r="O121" t="s">
        <v>9</v>
      </c>
      <c r="P121" t="s">
        <v>10</v>
      </c>
      <c r="Q121">
        <v>0</v>
      </c>
      <c r="R121" t="s">
        <v>11</v>
      </c>
      <c r="S121">
        <v>36</v>
      </c>
    </row>
    <row r="122" spans="1:19">
      <c r="A122" t="s">
        <v>2</v>
      </c>
      <c r="B122">
        <v>1095</v>
      </c>
      <c r="C122" t="s">
        <v>3</v>
      </c>
      <c r="D122">
        <v>492978</v>
      </c>
      <c r="E122" t="s">
        <v>4</v>
      </c>
      <c r="F122">
        <v>9.9998000000000004E-2</v>
      </c>
      <c r="G122" t="s">
        <v>5</v>
      </c>
      <c r="H122">
        <v>1</v>
      </c>
      <c r="I122" t="s">
        <v>6</v>
      </c>
      <c r="J122">
        <v>-500</v>
      </c>
      <c r="K122" t="s">
        <v>7</v>
      </c>
      <c r="L122">
        <v>12</v>
      </c>
      <c r="M122" t="s">
        <v>8</v>
      </c>
      <c r="N122">
        <v>0</v>
      </c>
      <c r="O122" t="s">
        <v>9</v>
      </c>
      <c r="P122" t="s">
        <v>10</v>
      </c>
      <c r="Q122">
        <v>0</v>
      </c>
      <c r="R122" t="s">
        <v>11</v>
      </c>
      <c r="S122">
        <v>38</v>
      </c>
    </row>
    <row r="123" spans="1:19">
      <c r="A123" t="s">
        <v>2</v>
      </c>
      <c r="B123">
        <v>1095</v>
      </c>
      <c r="C123" t="s">
        <v>3</v>
      </c>
      <c r="D123">
        <v>492979</v>
      </c>
      <c r="E123" t="s">
        <v>4</v>
      </c>
      <c r="F123">
        <v>9.9998000000000004E-2</v>
      </c>
      <c r="G123" t="s">
        <v>5</v>
      </c>
      <c r="H123">
        <v>1</v>
      </c>
      <c r="I123" t="s">
        <v>6</v>
      </c>
      <c r="J123">
        <v>-500</v>
      </c>
      <c r="K123" t="s">
        <v>7</v>
      </c>
      <c r="L123">
        <v>11</v>
      </c>
      <c r="M123" t="s">
        <v>8</v>
      </c>
      <c r="N123">
        <v>0</v>
      </c>
      <c r="O123" t="s">
        <v>9</v>
      </c>
      <c r="P123" t="s">
        <v>10</v>
      </c>
      <c r="Q123">
        <v>0</v>
      </c>
      <c r="R123" t="s">
        <v>11</v>
      </c>
      <c r="S123">
        <v>38</v>
      </c>
    </row>
    <row r="124" spans="1:19">
      <c r="A124" t="s">
        <v>2</v>
      </c>
      <c r="B124">
        <v>1095</v>
      </c>
      <c r="C124" t="s">
        <v>3</v>
      </c>
      <c r="D124">
        <v>493068</v>
      </c>
      <c r="E124" t="s">
        <v>4</v>
      </c>
      <c r="F124">
        <v>9.9998000000000004E-2</v>
      </c>
      <c r="G124" t="s">
        <v>5</v>
      </c>
      <c r="H124">
        <v>89</v>
      </c>
      <c r="I124" t="s">
        <v>6</v>
      </c>
      <c r="J124">
        <v>1289</v>
      </c>
      <c r="K124" t="s">
        <v>7</v>
      </c>
      <c r="L124">
        <v>1812</v>
      </c>
      <c r="M124" t="s">
        <v>8</v>
      </c>
      <c r="N124">
        <v>0</v>
      </c>
      <c r="O124" t="s">
        <v>9</v>
      </c>
      <c r="P124" t="s">
        <v>10</v>
      </c>
      <c r="Q124">
        <v>0</v>
      </c>
      <c r="R124" t="s">
        <v>11</v>
      </c>
      <c r="S124">
        <v>47</v>
      </c>
    </row>
    <row r="125" spans="1:19">
      <c r="A125" t="s">
        <v>2</v>
      </c>
      <c r="B125">
        <v>1095</v>
      </c>
      <c r="C125" t="s">
        <v>3</v>
      </c>
      <c r="D125">
        <v>493190</v>
      </c>
      <c r="E125" t="s">
        <v>4</v>
      </c>
      <c r="F125">
        <v>9.9998000000000004E-2</v>
      </c>
      <c r="G125" t="s">
        <v>5</v>
      </c>
      <c r="H125">
        <v>122</v>
      </c>
      <c r="I125" t="s">
        <v>6</v>
      </c>
      <c r="J125">
        <v>1767</v>
      </c>
      <c r="K125" t="s">
        <v>7</v>
      </c>
      <c r="L125">
        <v>2288</v>
      </c>
      <c r="M125" t="s">
        <v>8</v>
      </c>
      <c r="N125">
        <v>0</v>
      </c>
      <c r="O125" t="s">
        <v>9</v>
      </c>
      <c r="P125" t="s">
        <v>10</v>
      </c>
      <c r="Q125">
        <v>0</v>
      </c>
      <c r="R125" t="s">
        <v>11</v>
      </c>
      <c r="S125">
        <v>46</v>
      </c>
    </row>
    <row r="126" spans="1:19">
      <c r="A126" t="s">
        <v>2</v>
      </c>
      <c r="B126">
        <v>1095</v>
      </c>
      <c r="C126" t="s">
        <v>3</v>
      </c>
      <c r="D126">
        <v>493236</v>
      </c>
      <c r="E126" t="s">
        <v>4</v>
      </c>
      <c r="F126">
        <v>9.9998000000000004E-2</v>
      </c>
      <c r="G126" t="s">
        <v>5</v>
      </c>
      <c r="H126">
        <v>46</v>
      </c>
      <c r="I126" t="s">
        <v>6</v>
      </c>
      <c r="J126">
        <v>300</v>
      </c>
      <c r="K126" t="s">
        <v>7</v>
      </c>
      <c r="L126">
        <v>819</v>
      </c>
      <c r="M126" t="s">
        <v>8</v>
      </c>
      <c r="N126">
        <v>0</v>
      </c>
      <c r="O126" t="s">
        <v>9</v>
      </c>
      <c r="P126" t="s">
        <v>10</v>
      </c>
      <c r="Q126">
        <v>0</v>
      </c>
      <c r="R126" t="s">
        <v>11</v>
      </c>
      <c r="S126">
        <v>47</v>
      </c>
    </row>
    <row r="127" spans="1:19">
      <c r="A127" t="s">
        <v>2</v>
      </c>
      <c r="B127">
        <v>1095</v>
      </c>
      <c r="C127" t="s">
        <v>3</v>
      </c>
      <c r="D127">
        <v>493239</v>
      </c>
      <c r="E127" t="s">
        <v>4</v>
      </c>
      <c r="F127">
        <v>9.9998000000000004E-2</v>
      </c>
      <c r="G127" t="s">
        <v>5</v>
      </c>
      <c r="H127">
        <v>3</v>
      </c>
      <c r="I127" t="s">
        <v>6</v>
      </c>
      <c r="J127">
        <v>-467</v>
      </c>
      <c r="K127" t="s">
        <v>7</v>
      </c>
      <c r="L127">
        <v>52</v>
      </c>
      <c r="M127" t="s">
        <v>8</v>
      </c>
      <c r="N127">
        <v>0</v>
      </c>
      <c r="O127" t="s">
        <v>9</v>
      </c>
      <c r="P127" t="s">
        <v>10</v>
      </c>
      <c r="Q127">
        <v>0</v>
      </c>
      <c r="R127" t="s">
        <v>11</v>
      </c>
      <c r="S127">
        <v>45</v>
      </c>
    </row>
    <row r="128" spans="1:19">
      <c r="A128" t="s">
        <v>2</v>
      </c>
      <c r="B128">
        <v>1095</v>
      </c>
      <c r="C128" t="s">
        <v>3</v>
      </c>
      <c r="D128">
        <v>493274</v>
      </c>
      <c r="E128" t="s">
        <v>4</v>
      </c>
      <c r="F128">
        <v>9.9998000000000004E-2</v>
      </c>
      <c r="G128" t="s">
        <v>5</v>
      </c>
      <c r="H128">
        <v>35</v>
      </c>
      <c r="I128" t="s">
        <v>6</v>
      </c>
      <c r="J128">
        <v>46</v>
      </c>
      <c r="K128" t="s">
        <v>7</v>
      </c>
      <c r="L128">
        <v>558</v>
      </c>
      <c r="M128" t="s">
        <v>8</v>
      </c>
      <c r="N128">
        <v>0</v>
      </c>
      <c r="O128" t="s">
        <v>9</v>
      </c>
      <c r="P128" t="s">
        <v>10</v>
      </c>
      <c r="Q128">
        <v>0</v>
      </c>
      <c r="R128" t="s">
        <v>11</v>
      </c>
      <c r="S128">
        <v>48</v>
      </c>
    </row>
    <row r="129" spans="1:19">
      <c r="A129" t="s">
        <v>2</v>
      </c>
      <c r="B129">
        <v>1095</v>
      </c>
      <c r="C129" t="s">
        <v>3</v>
      </c>
      <c r="D129">
        <v>493387</v>
      </c>
      <c r="E129" t="s">
        <v>4</v>
      </c>
      <c r="F129">
        <v>9.9998000000000004E-2</v>
      </c>
      <c r="G129" t="s">
        <v>5</v>
      </c>
      <c r="H129">
        <v>113</v>
      </c>
      <c r="I129" t="s">
        <v>6</v>
      </c>
      <c r="J129">
        <v>1754</v>
      </c>
      <c r="K129" t="s">
        <v>7</v>
      </c>
      <c r="L129">
        <v>2269</v>
      </c>
      <c r="M129" t="s">
        <v>8</v>
      </c>
      <c r="N129">
        <v>0</v>
      </c>
      <c r="O129" t="s">
        <v>9</v>
      </c>
      <c r="P129" t="s">
        <v>10</v>
      </c>
      <c r="Q129">
        <v>0</v>
      </c>
      <c r="R129" t="s">
        <v>11</v>
      </c>
      <c r="S129">
        <v>45</v>
      </c>
    </row>
    <row r="130" spans="1:19">
      <c r="A130" t="s">
        <v>2</v>
      </c>
      <c r="B130">
        <v>1095</v>
      </c>
      <c r="C130" t="s">
        <v>3</v>
      </c>
      <c r="D130">
        <v>493388</v>
      </c>
      <c r="E130" t="s">
        <v>4</v>
      </c>
      <c r="F130">
        <v>9.9998000000000004E-2</v>
      </c>
      <c r="G130" t="s">
        <v>5</v>
      </c>
      <c r="H130">
        <v>1</v>
      </c>
      <c r="I130" t="s">
        <v>6</v>
      </c>
      <c r="J130">
        <v>-500</v>
      </c>
      <c r="K130" t="s">
        <v>7</v>
      </c>
      <c r="L130">
        <v>15</v>
      </c>
      <c r="M130" t="s">
        <v>8</v>
      </c>
      <c r="N130">
        <v>0</v>
      </c>
      <c r="O130" t="s">
        <v>9</v>
      </c>
      <c r="P130" t="s">
        <v>10</v>
      </c>
      <c r="Q130">
        <v>0</v>
      </c>
      <c r="R130" t="s">
        <v>11</v>
      </c>
      <c r="S130">
        <v>36</v>
      </c>
    </row>
    <row r="131" spans="1:19">
      <c r="A131" t="s">
        <v>2</v>
      </c>
      <c r="B131">
        <v>1095</v>
      </c>
      <c r="C131" t="s">
        <v>3</v>
      </c>
      <c r="D131">
        <v>493644</v>
      </c>
      <c r="E131" t="s">
        <v>4</v>
      </c>
      <c r="F131">
        <v>9.9998000000000004E-2</v>
      </c>
      <c r="G131" t="s">
        <v>5</v>
      </c>
      <c r="H131">
        <v>256</v>
      </c>
      <c r="I131" t="s">
        <v>6</v>
      </c>
      <c r="J131">
        <v>4806</v>
      </c>
      <c r="K131" t="s">
        <v>7</v>
      </c>
      <c r="L131">
        <v>5327</v>
      </c>
      <c r="M131" t="s">
        <v>8</v>
      </c>
      <c r="N131">
        <v>0</v>
      </c>
      <c r="O131" t="s">
        <v>9</v>
      </c>
      <c r="P131" t="s">
        <v>10</v>
      </c>
      <c r="Q131">
        <v>0</v>
      </c>
      <c r="R131" t="s">
        <v>11</v>
      </c>
      <c r="S131">
        <v>47</v>
      </c>
    </row>
    <row r="132" spans="1:19">
      <c r="A132" t="s">
        <v>2</v>
      </c>
      <c r="B132">
        <v>1095</v>
      </c>
      <c r="C132" t="s">
        <v>3</v>
      </c>
      <c r="D132">
        <v>493703</v>
      </c>
      <c r="E132" t="s">
        <v>4</v>
      </c>
      <c r="F132">
        <v>9.9998000000000004E-2</v>
      </c>
      <c r="G132" t="s">
        <v>5</v>
      </c>
      <c r="H132">
        <v>59</v>
      </c>
      <c r="I132" t="s">
        <v>6</v>
      </c>
      <c r="J132">
        <v>733</v>
      </c>
      <c r="K132" t="s">
        <v>7</v>
      </c>
      <c r="L132">
        <v>1244</v>
      </c>
      <c r="M132" t="s">
        <v>8</v>
      </c>
      <c r="N132">
        <v>0</v>
      </c>
      <c r="O132" t="s">
        <v>9</v>
      </c>
      <c r="P132" t="s">
        <v>10</v>
      </c>
      <c r="Q132">
        <v>0</v>
      </c>
      <c r="R132" t="s">
        <v>11</v>
      </c>
      <c r="S132">
        <v>48</v>
      </c>
    </row>
    <row r="133" spans="1:19">
      <c r="A133" t="s">
        <v>2</v>
      </c>
      <c r="B133">
        <v>1095</v>
      </c>
      <c r="C133" t="s">
        <v>3</v>
      </c>
      <c r="D133">
        <v>493774</v>
      </c>
      <c r="E133" t="s">
        <v>4</v>
      </c>
      <c r="F133">
        <v>9.9998000000000004E-2</v>
      </c>
      <c r="G133" t="s">
        <v>5</v>
      </c>
      <c r="H133">
        <v>71</v>
      </c>
      <c r="I133" t="s">
        <v>6</v>
      </c>
      <c r="J133">
        <v>1480</v>
      </c>
      <c r="K133" t="s">
        <v>7</v>
      </c>
      <c r="L133">
        <v>2006</v>
      </c>
      <c r="M133" t="s">
        <v>8</v>
      </c>
      <c r="N133">
        <v>0</v>
      </c>
      <c r="O133" t="s">
        <v>9</v>
      </c>
      <c r="P133" t="s">
        <v>10</v>
      </c>
      <c r="Q133">
        <v>0</v>
      </c>
      <c r="R133" t="s">
        <v>11</v>
      </c>
      <c r="S133">
        <v>48</v>
      </c>
    </row>
    <row r="134" spans="1:19">
      <c r="A134" t="s">
        <v>2</v>
      </c>
      <c r="B134">
        <v>1095</v>
      </c>
      <c r="C134" t="s">
        <v>3</v>
      </c>
      <c r="D134">
        <v>493873</v>
      </c>
      <c r="E134" t="s">
        <v>4</v>
      </c>
      <c r="F134">
        <v>9.9998000000000004E-2</v>
      </c>
      <c r="G134" t="s">
        <v>5</v>
      </c>
      <c r="H134">
        <v>99</v>
      </c>
      <c r="I134" t="s">
        <v>6</v>
      </c>
      <c r="J134">
        <v>1894</v>
      </c>
      <c r="K134" t="s">
        <v>7</v>
      </c>
      <c r="L134">
        <v>2414</v>
      </c>
      <c r="M134" t="s">
        <v>8</v>
      </c>
      <c r="N134">
        <v>0</v>
      </c>
      <c r="O134" t="s">
        <v>9</v>
      </c>
      <c r="P134" t="s">
        <v>10</v>
      </c>
      <c r="Q134">
        <v>0</v>
      </c>
      <c r="R134" t="s">
        <v>11</v>
      </c>
      <c r="S134">
        <v>47</v>
      </c>
    </row>
    <row r="135" spans="1:19">
      <c r="A135" t="s">
        <v>2</v>
      </c>
      <c r="B135">
        <v>1095</v>
      </c>
      <c r="C135" t="s">
        <v>3</v>
      </c>
      <c r="D135">
        <v>493874</v>
      </c>
      <c r="E135" t="s">
        <v>4</v>
      </c>
      <c r="F135">
        <v>9.9998000000000004E-2</v>
      </c>
      <c r="G135" t="s">
        <v>5</v>
      </c>
      <c r="H135">
        <v>1</v>
      </c>
      <c r="I135" t="s">
        <v>6</v>
      </c>
      <c r="J135">
        <v>-500</v>
      </c>
      <c r="K135" t="s">
        <v>7</v>
      </c>
      <c r="L135">
        <v>14</v>
      </c>
      <c r="M135" t="s">
        <v>8</v>
      </c>
      <c r="N135">
        <v>0</v>
      </c>
      <c r="O135" t="s">
        <v>9</v>
      </c>
      <c r="P135" t="s">
        <v>10</v>
      </c>
      <c r="Q135">
        <v>0</v>
      </c>
      <c r="R135" t="s">
        <v>11</v>
      </c>
      <c r="S135">
        <v>37</v>
      </c>
    </row>
    <row r="136" spans="1:19">
      <c r="A136" t="s">
        <v>2</v>
      </c>
      <c r="B136">
        <v>1095</v>
      </c>
      <c r="C136" t="s">
        <v>3</v>
      </c>
      <c r="D136">
        <v>493883</v>
      </c>
      <c r="E136" t="s">
        <v>4</v>
      </c>
      <c r="F136">
        <v>9.9998000000000004E-2</v>
      </c>
      <c r="G136" t="s">
        <v>5</v>
      </c>
      <c r="H136">
        <v>9</v>
      </c>
      <c r="I136" t="s">
        <v>6</v>
      </c>
      <c r="J136">
        <v>-363</v>
      </c>
      <c r="K136" t="s">
        <v>7</v>
      </c>
      <c r="L136">
        <v>150</v>
      </c>
      <c r="M136" t="s">
        <v>8</v>
      </c>
      <c r="N136">
        <v>0</v>
      </c>
      <c r="O136" t="s">
        <v>9</v>
      </c>
      <c r="P136" t="s">
        <v>10</v>
      </c>
      <c r="Q136">
        <v>0</v>
      </c>
      <c r="R136" t="s">
        <v>11</v>
      </c>
      <c r="S136">
        <v>47</v>
      </c>
    </row>
    <row r="137" spans="1:19">
      <c r="A137" t="s">
        <v>2</v>
      </c>
      <c r="B137">
        <v>1095</v>
      </c>
      <c r="C137" t="s">
        <v>3</v>
      </c>
      <c r="D137">
        <v>493884</v>
      </c>
      <c r="E137" t="s">
        <v>4</v>
      </c>
      <c r="F137">
        <v>9.9998000000000004E-2</v>
      </c>
      <c r="G137" t="s">
        <v>5</v>
      </c>
      <c r="H137">
        <v>1</v>
      </c>
      <c r="I137" t="s">
        <v>6</v>
      </c>
      <c r="J137">
        <v>-500</v>
      </c>
      <c r="K137" t="s">
        <v>7</v>
      </c>
      <c r="L137">
        <v>19</v>
      </c>
      <c r="M137" t="s">
        <v>8</v>
      </c>
      <c r="N137">
        <v>0</v>
      </c>
      <c r="O137" t="s">
        <v>9</v>
      </c>
      <c r="P137" t="s">
        <v>10</v>
      </c>
      <c r="Q137">
        <v>0</v>
      </c>
      <c r="R137" t="s">
        <v>11</v>
      </c>
      <c r="S137">
        <v>36</v>
      </c>
    </row>
    <row r="138" spans="1:19">
      <c r="A138" t="s">
        <v>2</v>
      </c>
      <c r="B138">
        <v>1095</v>
      </c>
      <c r="C138" t="s">
        <v>3</v>
      </c>
      <c r="D138">
        <v>493885</v>
      </c>
      <c r="E138" t="s">
        <v>4</v>
      </c>
      <c r="F138">
        <v>9.9998000000000004E-2</v>
      </c>
      <c r="G138" t="s">
        <v>5</v>
      </c>
      <c r="H138">
        <v>1</v>
      </c>
      <c r="I138" t="s">
        <v>6</v>
      </c>
      <c r="J138">
        <v>-500</v>
      </c>
      <c r="K138" t="s">
        <v>7</v>
      </c>
      <c r="L138">
        <v>18</v>
      </c>
      <c r="M138" t="s">
        <v>8</v>
      </c>
      <c r="N138">
        <v>0</v>
      </c>
      <c r="O138" t="s">
        <v>9</v>
      </c>
      <c r="P138" t="s">
        <v>10</v>
      </c>
      <c r="Q138">
        <v>0</v>
      </c>
      <c r="R138" t="s">
        <v>11</v>
      </c>
      <c r="S138">
        <v>37</v>
      </c>
    </row>
    <row r="139" spans="1:19">
      <c r="A139" t="s">
        <v>2</v>
      </c>
      <c r="B139">
        <v>1095</v>
      </c>
      <c r="C139" t="s">
        <v>3</v>
      </c>
      <c r="D139">
        <v>493901</v>
      </c>
      <c r="E139" t="s">
        <v>4</v>
      </c>
      <c r="F139">
        <v>9.9998000000000004E-2</v>
      </c>
      <c r="G139" t="s">
        <v>5</v>
      </c>
      <c r="H139">
        <v>16</v>
      </c>
      <c r="I139" t="s">
        <v>6</v>
      </c>
      <c r="J139">
        <v>-252</v>
      </c>
      <c r="K139" t="s">
        <v>7</v>
      </c>
      <c r="L139">
        <v>259</v>
      </c>
      <c r="M139" t="s">
        <v>8</v>
      </c>
      <c r="N139">
        <v>0</v>
      </c>
      <c r="O139" t="s">
        <v>9</v>
      </c>
      <c r="P139" t="s">
        <v>10</v>
      </c>
      <c r="Q139">
        <v>0</v>
      </c>
      <c r="R139" t="s">
        <v>11</v>
      </c>
      <c r="S139">
        <v>48</v>
      </c>
    </row>
    <row r="140" spans="1:19">
      <c r="A140" t="s">
        <v>2</v>
      </c>
      <c r="B140">
        <v>1095</v>
      </c>
      <c r="C140" t="s">
        <v>3</v>
      </c>
      <c r="D140">
        <v>494201</v>
      </c>
      <c r="E140" t="s">
        <v>4</v>
      </c>
      <c r="F140">
        <v>9.9998000000000004E-2</v>
      </c>
      <c r="G140" t="s">
        <v>5</v>
      </c>
      <c r="H140">
        <v>300</v>
      </c>
      <c r="I140" t="s">
        <v>6</v>
      </c>
      <c r="J140">
        <v>6327</v>
      </c>
      <c r="K140" t="s">
        <v>7</v>
      </c>
      <c r="L140">
        <v>6839</v>
      </c>
      <c r="M140" t="s">
        <v>8</v>
      </c>
      <c r="N140">
        <v>0</v>
      </c>
      <c r="O140" t="s">
        <v>9</v>
      </c>
      <c r="P140" t="s">
        <v>10</v>
      </c>
      <c r="Q140">
        <v>0</v>
      </c>
      <c r="R140" t="s">
        <v>11</v>
      </c>
      <c r="S140">
        <v>47</v>
      </c>
    </row>
    <row r="141" spans="1:19">
      <c r="A141" t="s">
        <v>2</v>
      </c>
      <c r="B141">
        <v>1095</v>
      </c>
      <c r="C141" t="s">
        <v>3</v>
      </c>
      <c r="D141">
        <v>494353</v>
      </c>
      <c r="E141" t="s">
        <v>4</v>
      </c>
      <c r="F141">
        <v>9.9998000000000004E-2</v>
      </c>
      <c r="G141" t="s">
        <v>5</v>
      </c>
      <c r="H141">
        <v>152</v>
      </c>
      <c r="I141" t="s">
        <v>6</v>
      </c>
      <c r="J141">
        <v>1935</v>
      </c>
      <c r="K141" t="s">
        <v>7</v>
      </c>
      <c r="L141">
        <v>2440</v>
      </c>
      <c r="M141" t="s">
        <v>8</v>
      </c>
      <c r="N141">
        <v>0</v>
      </c>
      <c r="O141" t="s">
        <v>9</v>
      </c>
      <c r="P141" t="s">
        <v>10</v>
      </c>
      <c r="Q141">
        <v>0</v>
      </c>
      <c r="R141" t="s">
        <v>11</v>
      </c>
      <c r="S141">
        <v>48</v>
      </c>
    </row>
    <row r="142" spans="1:19">
      <c r="A142" t="s">
        <v>2</v>
      </c>
      <c r="B142">
        <v>1095</v>
      </c>
      <c r="C142" t="s">
        <v>3</v>
      </c>
      <c r="D142">
        <v>494354</v>
      </c>
      <c r="E142" t="s">
        <v>4</v>
      </c>
      <c r="F142">
        <v>9.9998000000000004E-2</v>
      </c>
      <c r="G142" t="s">
        <v>5</v>
      </c>
      <c r="H142">
        <v>1</v>
      </c>
      <c r="I142" t="s">
        <v>6</v>
      </c>
      <c r="J142">
        <v>-500</v>
      </c>
      <c r="K142" t="s">
        <v>7</v>
      </c>
      <c r="L142">
        <v>10</v>
      </c>
      <c r="M142" t="s">
        <v>8</v>
      </c>
      <c r="N142">
        <v>0</v>
      </c>
      <c r="O142" t="s">
        <v>9</v>
      </c>
      <c r="P142" t="s">
        <v>10</v>
      </c>
      <c r="Q142">
        <v>0</v>
      </c>
      <c r="R142" t="s">
        <v>11</v>
      </c>
      <c r="S142">
        <v>38</v>
      </c>
    </row>
    <row r="143" spans="1:19">
      <c r="A143" t="s">
        <v>2</v>
      </c>
      <c r="B143">
        <v>1095</v>
      </c>
      <c r="C143" t="s">
        <v>3</v>
      </c>
      <c r="D143">
        <v>494649</v>
      </c>
      <c r="E143" t="s">
        <v>4</v>
      </c>
      <c r="F143">
        <v>9.9998000000000004E-2</v>
      </c>
      <c r="G143" t="s">
        <v>5</v>
      </c>
      <c r="H143">
        <v>295</v>
      </c>
      <c r="I143" t="s">
        <v>6</v>
      </c>
      <c r="J143">
        <v>4451</v>
      </c>
      <c r="K143" t="s">
        <v>7</v>
      </c>
      <c r="L143">
        <v>4962</v>
      </c>
      <c r="M143" t="s">
        <v>8</v>
      </c>
      <c r="N143">
        <v>0</v>
      </c>
      <c r="O143" t="s">
        <v>9</v>
      </c>
      <c r="P143" t="s">
        <v>10</v>
      </c>
      <c r="Q143">
        <v>0</v>
      </c>
      <c r="R143" t="s">
        <v>11</v>
      </c>
      <c r="S143">
        <v>47</v>
      </c>
    </row>
    <row r="144" spans="1:19">
      <c r="A144" t="s">
        <v>2</v>
      </c>
      <c r="B144">
        <v>1095</v>
      </c>
      <c r="C144" t="s">
        <v>3</v>
      </c>
      <c r="D144">
        <v>494650</v>
      </c>
      <c r="E144" t="s">
        <v>4</v>
      </c>
      <c r="F144">
        <v>9.9998000000000004E-2</v>
      </c>
      <c r="G144" t="s">
        <v>5</v>
      </c>
      <c r="H144">
        <v>1</v>
      </c>
      <c r="I144" t="s">
        <v>6</v>
      </c>
      <c r="J144">
        <v>-500</v>
      </c>
      <c r="K144" t="s">
        <v>7</v>
      </c>
      <c r="L144">
        <v>10</v>
      </c>
      <c r="M144" t="s">
        <v>8</v>
      </c>
      <c r="N144">
        <v>0</v>
      </c>
      <c r="O144" t="s">
        <v>9</v>
      </c>
      <c r="P144" t="s">
        <v>10</v>
      </c>
      <c r="Q144">
        <v>0</v>
      </c>
      <c r="R144" t="s">
        <v>11</v>
      </c>
      <c r="S144">
        <v>33</v>
      </c>
    </row>
    <row r="145" spans="1:19">
      <c r="A145" t="s">
        <v>2</v>
      </c>
      <c r="B145">
        <v>1095</v>
      </c>
      <c r="C145" t="s">
        <v>3</v>
      </c>
      <c r="D145">
        <v>494651</v>
      </c>
      <c r="E145" t="s">
        <v>4</v>
      </c>
      <c r="F145">
        <v>9.9998000000000004E-2</v>
      </c>
      <c r="G145" t="s">
        <v>5</v>
      </c>
      <c r="H145">
        <v>1</v>
      </c>
      <c r="I145" t="s">
        <v>6</v>
      </c>
      <c r="J145">
        <v>-500</v>
      </c>
      <c r="K145" t="s">
        <v>7</v>
      </c>
      <c r="L145">
        <v>9</v>
      </c>
      <c r="M145" t="s">
        <v>8</v>
      </c>
      <c r="N145">
        <v>0</v>
      </c>
      <c r="O145" t="s">
        <v>9</v>
      </c>
      <c r="P145" t="s">
        <v>10</v>
      </c>
      <c r="Q145">
        <v>0</v>
      </c>
      <c r="R145" t="s">
        <v>11</v>
      </c>
      <c r="S145">
        <v>33</v>
      </c>
    </row>
    <row r="146" spans="1:19">
      <c r="A146" t="s">
        <v>2</v>
      </c>
      <c r="B146">
        <v>1095</v>
      </c>
      <c r="C146" t="s">
        <v>3</v>
      </c>
      <c r="D146">
        <v>494844</v>
      </c>
      <c r="E146" t="s">
        <v>4</v>
      </c>
      <c r="F146">
        <v>9.9998000000000004E-2</v>
      </c>
      <c r="G146" t="s">
        <v>5</v>
      </c>
      <c r="H146">
        <v>193</v>
      </c>
      <c r="I146" t="s">
        <v>6</v>
      </c>
      <c r="J146">
        <v>3051</v>
      </c>
      <c r="K146" t="s">
        <v>7</v>
      </c>
      <c r="L146">
        <v>3569</v>
      </c>
      <c r="M146" t="s">
        <v>8</v>
      </c>
      <c r="N146">
        <v>0</v>
      </c>
      <c r="O146" t="s">
        <v>9</v>
      </c>
      <c r="P146" t="s">
        <v>10</v>
      </c>
      <c r="Q146">
        <v>0</v>
      </c>
      <c r="R146" t="s">
        <v>11</v>
      </c>
      <c r="S146">
        <v>42</v>
      </c>
    </row>
    <row r="147" spans="1:19">
      <c r="A147" t="s">
        <v>2</v>
      </c>
      <c r="B147">
        <v>1095</v>
      </c>
      <c r="C147" t="s">
        <v>3</v>
      </c>
      <c r="D147">
        <v>495195</v>
      </c>
      <c r="E147" t="s">
        <v>4</v>
      </c>
      <c r="F147">
        <v>9.9998000000000004E-2</v>
      </c>
      <c r="G147" t="s">
        <v>5</v>
      </c>
      <c r="H147">
        <v>351</v>
      </c>
      <c r="I147" t="s">
        <v>6</v>
      </c>
      <c r="J147">
        <v>6286</v>
      </c>
      <c r="K147" t="s">
        <v>7</v>
      </c>
      <c r="L147">
        <v>6809</v>
      </c>
      <c r="M147" t="s">
        <v>8</v>
      </c>
      <c r="N147">
        <v>0</v>
      </c>
      <c r="O147" t="s">
        <v>9</v>
      </c>
      <c r="P147" t="s">
        <v>10</v>
      </c>
      <c r="Q147">
        <v>0</v>
      </c>
      <c r="R147" t="s">
        <v>11</v>
      </c>
      <c r="S147">
        <v>45</v>
      </c>
    </row>
    <row r="148" spans="1:19">
      <c r="A148" t="s">
        <v>2</v>
      </c>
      <c r="B148">
        <v>1095</v>
      </c>
      <c r="C148" t="s">
        <v>3</v>
      </c>
      <c r="D148">
        <v>495362</v>
      </c>
      <c r="E148" t="s">
        <v>4</v>
      </c>
      <c r="F148">
        <v>9.9998000000000004E-2</v>
      </c>
      <c r="G148" t="s">
        <v>5</v>
      </c>
      <c r="H148">
        <v>167</v>
      </c>
      <c r="I148" t="s">
        <v>6</v>
      </c>
      <c r="J148">
        <v>2835</v>
      </c>
      <c r="K148" t="s">
        <v>7</v>
      </c>
      <c r="L148">
        <v>3352</v>
      </c>
      <c r="M148" t="s">
        <v>8</v>
      </c>
      <c r="N148">
        <v>0</v>
      </c>
      <c r="O148" t="s">
        <v>9</v>
      </c>
      <c r="P148" t="s">
        <v>10</v>
      </c>
      <c r="Q148">
        <v>0</v>
      </c>
      <c r="R148" t="s">
        <v>11</v>
      </c>
      <c r="S148">
        <v>47</v>
      </c>
    </row>
    <row r="149" spans="1:19">
      <c r="A149" t="s">
        <v>2</v>
      </c>
      <c r="B149">
        <v>1095</v>
      </c>
      <c r="C149" t="s">
        <v>3</v>
      </c>
      <c r="D149">
        <v>495477</v>
      </c>
      <c r="E149" t="s">
        <v>4</v>
      </c>
      <c r="F149">
        <v>9.9998000000000004E-2</v>
      </c>
      <c r="G149" t="s">
        <v>5</v>
      </c>
      <c r="H149">
        <v>115</v>
      </c>
      <c r="I149" t="s">
        <v>6</v>
      </c>
      <c r="J149">
        <v>1453</v>
      </c>
      <c r="K149" t="s">
        <v>7</v>
      </c>
      <c r="L149">
        <v>1971</v>
      </c>
      <c r="M149" t="s">
        <v>8</v>
      </c>
      <c r="N149">
        <v>0</v>
      </c>
      <c r="O149" t="s">
        <v>9</v>
      </c>
      <c r="P149" t="s">
        <v>10</v>
      </c>
      <c r="Q149">
        <v>0</v>
      </c>
      <c r="R149" t="s">
        <v>11</v>
      </c>
      <c r="S149">
        <v>47</v>
      </c>
    </row>
    <row r="150" spans="1:19">
      <c r="A150" t="s">
        <v>2</v>
      </c>
      <c r="B150">
        <v>1095</v>
      </c>
      <c r="C150" t="s">
        <v>3</v>
      </c>
      <c r="D150">
        <v>495481</v>
      </c>
      <c r="E150" t="s">
        <v>4</v>
      </c>
      <c r="F150">
        <v>9.9998000000000004E-2</v>
      </c>
      <c r="G150" t="s">
        <v>5</v>
      </c>
      <c r="H150">
        <v>4</v>
      </c>
      <c r="I150" t="s">
        <v>6</v>
      </c>
      <c r="J150">
        <v>-451</v>
      </c>
      <c r="K150" t="s">
        <v>7</v>
      </c>
      <c r="L150">
        <v>64</v>
      </c>
      <c r="M150" t="s">
        <v>8</v>
      </c>
      <c r="N150">
        <v>0</v>
      </c>
      <c r="O150" t="s">
        <v>9</v>
      </c>
      <c r="P150" t="s">
        <v>10</v>
      </c>
      <c r="Q150">
        <v>0</v>
      </c>
      <c r="R150" t="s">
        <v>11</v>
      </c>
      <c r="S150">
        <v>42</v>
      </c>
    </row>
    <row r="151" spans="1:19">
      <c r="A151" t="s">
        <v>2</v>
      </c>
      <c r="B151">
        <v>1095</v>
      </c>
      <c r="C151" t="s">
        <v>3</v>
      </c>
      <c r="D151">
        <v>495482</v>
      </c>
      <c r="E151" t="s">
        <v>4</v>
      </c>
      <c r="F151">
        <v>9.9998000000000004E-2</v>
      </c>
      <c r="G151" t="s">
        <v>5</v>
      </c>
      <c r="H151">
        <v>1</v>
      </c>
      <c r="I151" t="s">
        <v>6</v>
      </c>
      <c r="J151">
        <v>-500</v>
      </c>
      <c r="K151" t="s">
        <v>7</v>
      </c>
      <c r="L151">
        <v>14</v>
      </c>
      <c r="M151" t="s">
        <v>8</v>
      </c>
      <c r="N151">
        <v>0</v>
      </c>
      <c r="O151" t="s">
        <v>9</v>
      </c>
      <c r="P151" t="s">
        <v>10</v>
      </c>
      <c r="Q151">
        <v>0</v>
      </c>
      <c r="R151" t="s">
        <v>11</v>
      </c>
      <c r="S151">
        <v>36</v>
      </c>
    </row>
    <row r="152" spans="1:19">
      <c r="A152" t="s">
        <v>2</v>
      </c>
      <c r="B152">
        <v>1095</v>
      </c>
      <c r="C152" t="s">
        <v>3</v>
      </c>
      <c r="D152">
        <v>495483</v>
      </c>
      <c r="E152" t="s">
        <v>4</v>
      </c>
      <c r="F152">
        <v>9.9998000000000004E-2</v>
      </c>
      <c r="G152" t="s">
        <v>5</v>
      </c>
      <c r="H152">
        <v>1</v>
      </c>
      <c r="I152" t="s">
        <v>6</v>
      </c>
      <c r="J152">
        <v>-500</v>
      </c>
      <c r="K152" t="s">
        <v>7</v>
      </c>
      <c r="L152">
        <v>21</v>
      </c>
      <c r="M152" t="s">
        <v>8</v>
      </c>
      <c r="N152">
        <v>0</v>
      </c>
      <c r="O152" t="s">
        <v>9</v>
      </c>
      <c r="P152" t="s">
        <v>10</v>
      </c>
      <c r="Q152">
        <v>0</v>
      </c>
      <c r="R152" t="s">
        <v>11</v>
      </c>
      <c r="S152">
        <v>33</v>
      </c>
    </row>
    <row r="153" spans="1:19">
      <c r="A153" t="s">
        <v>2</v>
      </c>
      <c r="B153">
        <v>1095</v>
      </c>
      <c r="C153" t="s">
        <v>3</v>
      </c>
      <c r="D153">
        <v>495690</v>
      </c>
      <c r="E153" t="s">
        <v>4</v>
      </c>
      <c r="F153">
        <v>9.9998000000000004E-2</v>
      </c>
      <c r="G153" t="s">
        <v>5</v>
      </c>
      <c r="H153">
        <v>207</v>
      </c>
      <c r="I153" t="s">
        <v>6</v>
      </c>
      <c r="J153">
        <v>4140</v>
      </c>
      <c r="K153" t="s">
        <v>7</v>
      </c>
      <c r="L153">
        <v>4648</v>
      </c>
      <c r="M153" t="s">
        <v>8</v>
      </c>
      <c r="N153">
        <v>0</v>
      </c>
      <c r="O153" t="s">
        <v>9</v>
      </c>
      <c r="P153" t="s">
        <v>10</v>
      </c>
      <c r="Q153">
        <v>0</v>
      </c>
      <c r="R153" t="s">
        <v>11</v>
      </c>
      <c r="S153">
        <v>47</v>
      </c>
    </row>
    <row r="154" spans="1:19">
      <c r="A154" t="s">
        <v>2</v>
      </c>
      <c r="B154">
        <v>1095</v>
      </c>
      <c r="C154" t="s">
        <v>3</v>
      </c>
      <c r="D154">
        <v>495708</v>
      </c>
      <c r="E154" t="s">
        <v>4</v>
      </c>
      <c r="F154">
        <v>9.9998000000000004E-2</v>
      </c>
      <c r="G154" t="s">
        <v>5</v>
      </c>
      <c r="H154">
        <v>18</v>
      </c>
      <c r="I154" t="s">
        <v>6</v>
      </c>
      <c r="J154">
        <v>-346</v>
      </c>
      <c r="K154" t="s">
        <v>7</v>
      </c>
      <c r="L154">
        <v>162</v>
      </c>
      <c r="M154" t="s">
        <v>8</v>
      </c>
      <c r="N154">
        <v>0</v>
      </c>
      <c r="O154" t="s">
        <v>9</v>
      </c>
      <c r="P154" t="s">
        <v>10</v>
      </c>
      <c r="Q154">
        <v>0</v>
      </c>
      <c r="R154" t="s">
        <v>11</v>
      </c>
      <c r="S154">
        <v>46</v>
      </c>
    </row>
    <row r="155" spans="1:19">
      <c r="A155" t="s">
        <v>2</v>
      </c>
      <c r="B155">
        <v>1095</v>
      </c>
      <c r="C155" t="s">
        <v>3</v>
      </c>
      <c r="D155">
        <v>495865</v>
      </c>
      <c r="E155" t="s">
        <v>4</v>
      </c>
      <c r="F155">
        <v>9.9998000000000004E-2</v>
      </c>
      <c r="G155" t="s">
        <v>5</v>
      </c>
      <c r="H155">
        <v>157</v>
      </c>
      <c r="I155" t="s">
        <v>6</v>
      </c>
      <c r="J155">
        <v>3148</v>
      </c>
      <c r="K155" t="s">
        <v>7</v>
      </c>
      <c r="L155">
        <v>3676</v>
      </c>
      <c r="M155" t="s">
        <v>8</v>
      </c>
      <c r="N155">
        <v>0</v>
      </c>
      <c r="O155" t="s">
        <v>9</v>
      </c>
      <c r="P155" t="s">
        <v>10</v>
      </c>
      <c r="Q155">
        <v>0</v>
      </c>
      <c r="R155" t="s">
        <v>11</v>
      </c>
      <c r="S155">
        <v>47</v>
      </c>
    </row>
    <row r="156" spans="1:19">
      <c r="A156" t="s">
        <v>2</v>
      </c>
      <c r="B156">
        <v>1095</v>
      </c>
      <c r="C156" t="s">
        <v>3</v>
      </c>
      <c r="D156">
        <v>495891</v>
      </c>
      <c r="E156" t="s">
        <v>4</v>
      </c>
      <c r="F156">
        <v>9.9998000000000004E-2</v>
      </c>
      <c r="G156" t="s">
        <v>5</v>
      </c>
      <c r="H156">
        <v>26</v>
      </c>
      <c r="I156" t="s">
        <v>6</v>
      </c>
      <c r="J156">
        <v>154</v>
      </c>
      <c r="K156" t="s">
        <v>7</v>
      </c>
      <c r="L156">
        <v>675</v>
      </c>
      <c r="M156" t="s">
        <v>8</v>
      </c>
      <c r="N156">
        <v>0</v>
      </c>
      <c r="O156" t="s">
        <v>9</v>
      </c>
      <c r="P156" t="s">
        <v>10</v>
      </c>
      <c r="Q156">
        <v>0</v>
      </c>
      <c r="R156" t="s">
        <v>11</v>
      </c>
      <c r="S156">
        <v>46</v>
      </c>
    </row>
    <row r="157" spans="1:19">
      <c r="A157" t="s">
        <v>2</v>
      </c>
      <c r="B157">
        <v>1095</v>
      </c>
      <c r="C157" t="s">
        <v>3</v>
      </c>
      <c r="D157">
        <v>495892</v>
      </c>
      <c r="E157" t="s">
        <v>4</v>
      </c>
      <c r="F157">
        <v>9.9998000000000004E-2</v>
      </c>
      <c r="G157" t="s">
        <v>5</v>
      </c>
      <c r="H157">
        <v>1</v>
      </c>
      <c r="I157" t="s">
        <v>6</v>
      </c>
      <c r="J157">
        <v>-500</v>
      </c>
      <c r="K157" t="s">
        <v>7</v>
      </c>
      <c r="L157">
        <v>23</v>
      </c>
      <c r="M157" t="s">
        <v>8</v>
      </c>
      <c r="N157">
        <v>0</v>
      </c>
      <c r="O157" t="s">
        <v>9</v>
      </c>
      <c r="P157" t="s">
        <v>10</v>
      </c>
      <c r="Q157">
        <v>0</v>
      </c>
      <c r="R157" t="s">
        <v>11</v>
      </c>
      <c r="S157">
        <v>38</v>
      </c>
    </row>
    <row r="158" spans="1:19">
      <c r="A158" t="s">
        <v>2</v>
      </c>
      <c r="B158">
        <v>1095</v>
      </c>
      <c r="C158" t="s">
        <v>3</v>
      </c>
      <c r="D158">
        <v>496091</v>
      </c>
      <c r="E158" t="s">
        <v>4</v>
      </c>
      <c r="F158">
        <v>9.9998000000000004E-2</v>
      </c>
      <c r="G158" t="s">
        <v>5</v>
      </c>
      <c r="H158">
        <v>199</v>
      </c>
      <c r="I158" t="s">
        <v>6</v>
      </c>
      <c r="J158">
        <v>3744</v>
      </c>
      <c r="K158" t="s">
        <v>7</v>
      </c>
      <c r="L158">
        <v>4252</v>
      </c>
      <c r="M158" t="s">
        <v>8</v>
      </c>
      <c r="N158">
        <v>0</v>
      </c>
      <c r="O158" t="s">
        <v>9</v>
      </c>
      <c r="P158" t="s">
        <v>10</v>
      </c>
      <c r="Q158">
        <v>0</v>
      </c>
      <c r="R158" t="s">
        <v>11</v>
      </c>
      <c r="S158">
        <v>46</v>
      </c>
    </row>
    <row r="159" spans="1:19">
      <c r="A159" t="s">
        <v>2</v>
      </c>
      <c r="B159">
        <v>1095</v>
      </c>
      <c r="C159" t="s">
        <v>3</v>
      </c>
      <c r="D159">
        <v>496263</v>
      </c>
      <c r="E159" t="s">
        <v>4</v>
      </c>
      <c r="F159">
        <v>9.9998000000000004E-2</v>
      </c>
      <c r="G159" t="s">
        <v>5</v>
      </c>
      <c r="H159">
        <v>172</v>
      </c>
      <c r="I159" t="s">
        <v>6</v>
      </c>
      <c r="J159">
        <v>3419</v>
      </c>
      <c r="K159" t="s">
        <v>7</v>
      </c>
      <c r="L159">
        <v>3935</v>
      </c>
      <c r="M159" t="s">
        <v>8</v>
      </c>
      <c r="N159">
        <v>0</v>
      </c>
      <c r="O159" t="s">
        <v>9</v>
      </c>
      <c r="P159" t="s">
        <v>10</v>
      </c>
      <c r="Q159">
        <v>0</v>
      </c>
      <c r="R159" t="s">
        <v>11</v>
      </c>
      <c r="S159">
        <v>43</v>
      </c>
    </row>
    <row r="160" spans="1:19">
      <c r="A160" t="s">
        <v>2</v>
      </c>
      <c r="B160">
        <v>1095</v>
      </c>
      <c r="C160" t="s">
        <v>3</v>
      </c>
      <c r="D160">
        <v>496429</v>
      </c>
      <c r="E160" t="s">
        <v>4</v>
      </c>
      <c r="F160">
        <v>9.9998000000000004E-2</v>
      </c>
      <c r="G160" t="s">
        <v>5</v>
      </c>
      <c r="H160">
        <v>166</v>
      </c>
      <c r="I160" t="s">
        <v>6</v>
      </c>
      <c r="J160">
        <v>3409</v>
      </c>
      <c r="K160" t="s">
        <v>7</v>
      </c>
      <c r="L160">
        <v>3919</v>
      </c>
      <c r="M160" t="s">
        <v>8</v>
      </c>
      <c r="N160">
        <v>0</v>
      </c>
      <c r="O160" t="s">
        <v>9</v>
      </c>
      <c r="P160" t="s">
        <v>10</v>
      </c>
      <c r="Q160">
        <v>0</v>
      </c>
      <c r="R160" t="s">
        <v>11</v>
      </c>
      <c r="S160">
        <v>44</v>
      </c>
    </row>
    <row r="161" spans="1:19">
      <c r="A161" t="s">
        <v>2</v>
      </c>
      <c r="B161">
        <v>1095</v>
      </c>
      <c r="C161" t="s">
        <v>3</v>
      </c>
      <c r="D161">
        <v>496430</v>
      </c>
      <c r="E161" t="s">
        <v>4</v>
      </c>
      <c r="F161">
        <v>9.9998000000000004E-2</v>
      </c>
      <c r="G161" t="s">
        <v>5</v>
      </c>
      <c r="H161">
        <v>1</v>
      </c>
      <c r="I161" t="s">
        <v>6</v>
      </c>
      <c r="J161">
        <v>-500</v>
      </c>
      <c r="K161" t="s">
        <v>7</v>
      </c>
      <c r="L161">
        <v>14</v>
      </c>
      <c r="M161" t="s">
        <v>8</v>
      </c>
      <c r="N161">
        <v>0</v>
      </c>
      <c r="O161" t="s">
        <v>9</v>
      </c>
      <c r="P161" t="s">
        <v>10</v>
      </c>
      <c r="Q161">
        <v>0</v>
      </c>
      <c r="R161" t="s">
        <v>11</v>
      </c>
      <c r="S161">
        <v>33</v>
      </c>
    </row>
    <row r="162" spans="1:19">
      <c r="A162" t="s">
        <v>2</v>
      </c>
      <c r="B162">
        <v>1095</v>
      </c>
      <c r="C162" t="s">
        <v>3</v>
      </c>
      <c r="D162">
        <v>496639</v>
      </c>
      <c r="E162" t="s">
        <v>4</v>
      </c>
      <c r="F162">
        <v>9.9998000000000004E-2</v>
      </c>
      <c r="G162" t="s">
        <v>5</v>
      </c>
      <c r="H162">
        <v>209</v>
      </c>
      <c r="I162" t="s">
        <v>6</v>
      </c>
      <c r="J162">
        <v>4499</v>
      </c>
      <c r="K162" t="s">
        <v>7</v>
      </c>
      <c r="L162">
        <v>5009</v>
      </c>
      <c r="M162" t="s">
        <v>8</v>
      </c>
      <c r="N162">
        <v>0</v>
      </c>
      <c r="O162" t="s">
        <v>9</v>
      </c>
      <c r="P162" t="s">
        <v>10</v>
      </c>
      <c r="Q162">
        <v>0</v>
      </c>
      <c r="R162" t="s">
        <v>11</v>
      </c>
      <c r="S162">
        <v>43</v>
      </c>
    </row>
    <row r="163" spans="1:19">
      <c r="A163" t="s">
        <v>2</v>
      </c>
      <c r="B163">
        <v>1095</v>
      </c>
      <c r="C163" t="s">
        <v>3</v>
      </c>
      <c r="D163">
        <v>496776</v>
      </c>
      <c r="E163" t="s">
        <v>4</v>
      </c>
      <c r="F163">
        <v>9.9998000000000004E-2</v>
      </c>
      <c r="G163" t="s">
        <v>5</v>
      </c>
      <c r="H163">
        <v>137</v>
      </c>
      <c r="I163" t="s">
        <v>6</v>
      </c>
      <c r="J163">
        <v>2747</v>
      </c>
      <c r="K163" t="s">
        <v>7</v>
      </c>
      <c r="L163">
        <v>3268</v>
      </c>
      <c r="M163" t="s">
        <v>8</v>
      </c>
      <c r="N163">
        <v>0</v>
      </c>
      <c r="O163" t="s">
        <v>9</v>
      </c>
      <c r="P163" t="s">
        <v>10</v>
      </c>
      <c r="Q163">
        <v>0</v>
      </c>
      <c r="R163" t="s">
        <v>11</v>
      </c>
      <c r="S163">
        <v>45</v>
      </c>
    </row>
    <row r="164" spans="1:19">
      <c r="A164" t="s">
        <v>2</v>
      </c>
      <c r="B164">
        <v>1095</v>
      </c>
      <c r="C164" t="s">
        <v>3</v>
      </c>
      <c r="D164">
        <v>496786</v>
      </c>
      <c r="E164" t="s">
        <v>4</v>
      </c>
      <c r="F164">
        <v>9.9998000000000004E-2</v>
      </c>
      <c r="G164" t="s">
        <v>5</v>
      </c>
      <c r="H164">
        <v>10</v>
      </c>
      <c r="I164" t="s">
        <v>6</v>
      </c>
      <c r="J164">
        <v>-317</v>
      </c>
      <c r="K164" t="s">
        <v>7</v>
      </c>
      <c r="L164">
        <v>205</v>
      </c>
      <c r="M164" t="s">
        <v>8</v>
      </c>
      <c r="N164">
        <v>0</v>
      </c>
      <c r="O164" t="s">
        <v>9</v>
      </c>
      <c r="P164" t="s">
        <v>10</v>
      </c>
      <c r="Q164">
        <v>0</v>
      </c>
      <c r="R164" t="s">
        <v>11</v>
      </c>
      <c r="S164">
        <v>42</v>
      </c>
    </row>
    <row r="165" spans="1:19">
      <c r="A165" t="s">
        <v>2</v>
      </c>
      <c r="B165">
        <v>1095</v>
      </c>
      <c r="C165" t="s">
        <v>3</v>
      </c>
      <c r="D165">
        <v>496796</v>
      </c>
      <c r="E165" t="s">
        <v>4</v>
      </c>
      <c r="F165">
        <v>9.9998000000000004E-2</v>
      </c>
      <c r="G165" t="s">
        <v>5</v>
      </c>
      <c r="H165">
        <v>10</v>
      </c>
      <c r="I165" t="s">
        <v>6</v>
      </c>
      <c r="J165">
        <v>-292</v>
      </c>
      <c r="K165" t="s">
        <v>7</v>
      </c>
      <c r="L165">
        <v>231</v>
      </c>
      <c r="M165" t="s">
        <v>8</v>
      </c>
      <c r="N165">
        <v>0</v>
      </c>
      <c r="O165" t="s">
        <v>9</v>
      </c>
      <c r="P165" t="s">
        <v>10</v>
      </c>
      <c r="Q165">
        <v>0</v>
      </c>
      <c r="R165" t="s">
        <v>11</v>
      </c>
      <c r="S165">
        <v>44</v>
      </c>
    </row>
    <row r="166" spans="1:19">
      <c r="A166" t="s">
        <v>2</v>
      </c>
      <c r="B166">
        <v>1095</v>
      </c>
      <c r="C166" t="s">
        <v>3</v>
      </c>
      <c r="D166">
        <v>496873</v>
      </c>
      <c r="E166" t="s">
        <v>4</v>
      </c>
      <c r="F166">
        <v>9.9998000000000004E-2</v>
      </c>
      <c r="G166" t="s">
        <v>5</v>
      </c>
      <c r="H166">
        <v>77</v>
      </c>
      <c r="I166" t="s">
        <v>6</v>
      </c>
      <c r="J166">
        <v>1104</v>
      </c>
      <c r="K166" t="s">
        <v>7</v>
      </c>
      <c r="L166">
        <v>1624</v>
      </c>
      <c r="M166" t="s">
        <v>8</v>
      </c>
      <c r="N166">
        <v>0</v>
      </c>
      <c r="O166" t="s">
        <v>9</v>
      </c>
      <c r="P166" t="s">
        <v>10</v>
      </c>
      <c r="Q166">
        <v>0</v>
      </c>
      <c r="R166" t="s">
        <v>11</v>
      </c>
      <c r="S166">
        <v>46</v>
      </c>
    </row>
    <row r="167" spans="1:19">
      <c r="A167" t="s">
        <v>2</v>
      </c>
      <c r="B167">
        <v>1095</v>
      </c>
      <c r="C167" t="s">
        <v>3</v>
      </c>
      <c r="D167">
        <v>496977</v>
      </c>
      <c r="E167" t="s">
        <v>4</v>
      </c>
      <c r="F167">
        <v>9.9998000000000004E-2</v>
      </c>
      <c r="G167" t="s">
        <v>5</v>
      </c>
      <c r="H167">
        <v>104</v>
      </c>
      <c r="I167" t="s">
        <v>6</v>
      </c>
      <c r="J167">
        <v>1523</v>
      </c>
      <c r="K167" t="s">
        <v>7</v>
      </c>
      <c r="L167">
        <v>2041</v>
      </c>
      <c r="M167" t="s">
        <v>8</v>
      </c>
      <c r="N167">
        <v>0</v>
      </c>
      <c r="O167" t="s">
        <v>9</v>
      </c>
      <c r="P167" t="s">
        <v>10</v>
      </c>
      <c r="Q167">
        <v>0</v>
      </c>
      <c r="R167" t="s">
        <v>11</v>
      </c>
      <c r="S167">
        <v>45</v>
      </c>
    </row>
    <row r="168" spans="1:19">
      <c r="A168" t="s">
        <v>2</v>
      </c>
      <c r="B168">
        <v>1095</v>
      </c>
      <c r="C168" t="s">
        <v>3</v>
      </c>
      <c r="D168">
        <v>496978</v>
      </c>
      <c r="E168" t="s">
        <v>4</v>
      </c>
      <c r="F168">
        <v>9.9998000000000004E-2</v>
      </c>
      <c r="G168" t="s">
        <v>5</v>
      </c>
      <c r="H168">
        <v>1</v>
      </c>
      <c r="I168" t="s">
        <v>6</v>
      </c>
      <c r="J168">
        <v>-500</v>
      </c>
      <c r="K168" t="s">
        <v>7</v>
      </c>
      <c r="L168">
        <v>16</v>
      </c>
      <c r="M168" t="s">
        <v>8</v>
      </c>
      <c r="N168">
        <v>0</v>
      </c>
      <c r="O168" t="s">
        <v>9</v>
      </c>
      <c r="P168" t="s">
        <v>10</v>
      </c>
      <c r="Q168">
        <v>0</v>
      </c>
      <c r="R168" t="s">
        <v>11</v>
      </c>
      <c r="S168">
        <v>36</v>
      </c>
    </row>
    <row r="169" spans="1:19">
      <c r="A169" t="s">
        <v>2</v>
      </c>
      <c r="B169">
        <v>1095</v>
      </c>
      <c r="C169" t="s">
        <v>3</v>
      </c>
      <c r="D169">
        <v>497315</v>
      </c>
      <c r="E169" t="s">
        <v>4</v>
      </c>
      <c r="F169">
        <v>9.9998000000000004E-2</v>
      </c>
      <c r="G169" t="s">
        <v>5</v>
      </c>
      <c r="H169">
        <v>337</v>
      </c>
      <c r="I169" t="s">
        <v>6</v>
      </c>
      <c r="J169">
        <v>5624</v>
      </c>
      <c r="K169" t="s">
        <v>7</v>
      </c>
      <c r="L169">
        <v>6136</v>
      </c>
      <c r="M169" t="s">
        <v>8</v>
      </c>
      <c r="N169">
        <v>0</v>
      </c>
      <c r="O169" t="s">
        <v>9</v>
      </c>
      <c r="P169" t="s">
        <v>10</v>
      </c>
      <c r="Q169">
        <v>0</v>
      </c>
      <c r="R169" t="s">
        <v>11</v>
      </c>
      <c r="S169">
        <v>46</v>
      </c>
    </row>
    <row r="170" spans="1:19">
      <c r="A170" t="s">
        <v>2</v>
      </c>
      <c r="B170">
        <v>1095</v>
      </c>
      <c r="C170" t="s">
        <v>3</v>
      </c>
      <c r="D170">
        <v>497341</v>
      </c>
      <c r="E170" t="s">
        <v>4</v>
      </c>
      <c r="F170">
        <v>9.9998000000000004E-2</v>
      </c>
      <c r="G170" t="s">
        <v>5</v>
      </c>
      <c r="H170">
        <v>26</v>
      </c>
      <c r="I170" t="s">
        <v>6</v>
      </c>
      <c r="J170">
        <v>-107</v>
      </c>
      <c r="K170" t="s">
        <v>7</v>
      </c>
      <c r="L170">
        <v>406</v>
      </c>
      <c r="M170" t="s">
        <v>8</v>
      </c>
      <c r="N170">
        <v>0</v>
      </c>
      <c r="O170" t="s">
        <v>9</v>
      </c>
      <c r="P170" t="s">
        <v>10</v>
      </c>
      <c r="Q170">
        <v>0</v>
      </c>
      <c r="R170" t="s">
        <v>11</v>
      </c>
      <c r="S170">
        <v>47</v>
      </c>
    </row>
    <row r="171" spans="1:19">
      <c r="A171" t="s">
        <v>2</v>
      </c>
      <c r="B171">
        <v>1095</v>
      </c>
      <c r="C171" t="s">
        <v>3</v>
      </c>
      <c r="D171">
        <v>497601</v>
      </c>
      <c r="E171" t="s">
        <v>4</v>
      </c>
      <c r="F171">
        <v>9.9998000000000004E-2</v>
      </c>
      <c r="G171" t="s">
        <v>5</v>
      </c>
      <c r="H171">
        <v>260</v>
      </c>
      <c r="I171" t="s">
        <v>6</v>
      </c>
      <c r="J171">
        <v>4280</v>
      </c>
      <c r="K171" t="s">
        <v>7</v>
      </c>
      <c r="L171">
        <v>4796</v>
      </c>
      <c r="M171" t="s">
        <v>8</v>
      </c>
      <c r="N171">
        <v>0</v>
      </c>
      <c r="O171" t="s">
        <v>9</v>
      </c>
      <c r="P171" t="s">
        <v>10</v>
      </c>
      <c r="Q171">
        <v>0</v>
      </c>
      <c r="R171" t="s">
        <v>11</v>
      </c>
      <c r="S171">
        <v>46</v>
      </c>
    </row>
    <row r="172" spans="1:19">
      <c r="A172" t="s">
        <v>2</v>
      </c>
      <c r="B172">
        <v>1095</v>
      </c>
      <c r="C172" t="s">
        <v>3</v>
      </c>
      <c r="D172">
        <v>497628</v>
      </c>
      <c r="E172" t="s">
        <v>4</v>
      </c>
      <c r="F172">
        <v>9.9998000000000004E-2</v>
      </c>
      <c r="G172" t="s">
        <v>5</v>
      </c>
      <c r="H172">
        <v>27</v>
      </c>
      <c r="I172" t="s">
        <v>6</v>
      </c>
      <c r="J172">
        <v>-67</v>
      </c>
      <c r="K172" t="s">
        <v>7</v>
      </c>
      <c r="L172">
        <v>447</v>
      </c>
      <c r="M172" t="s">
        <v>8</v>
      </c>
      <c r="N172">
        <v>0</v>
      </c>
      <c r="O172" t="s">
        <v>9</v>
      </c>
      <c r="P172" t="s">
        <v>10</v>
      </c>
      <c r="Q172">
        <v>0</v>
      </c>
      <c r="R172" t="s">
        <v>11</v>
      </c>
      <c r="S172">
        <v>43</v>
      </c>
    </row>
    <row r="173" spans="1:19">
      <c r="A173" t="s">
        <v>2</v>
      </c>
      <c r="B173">
        <v>1095</v>
      </c>
      <c r="C173" t="s">
        <v>3</v>
      </c>
      <c r="D173">
        <v>497629</v>
      </c>
      <c r="E173" t="s">
        <v>4</v>
      </c>
      <c r="F173">
        <v>9.9998000000000004E-2</v>
      </c>
      <c r="G173" t="s">
        <v>5</v>
      </c>
      <c r="H173">
        <v>1</v>
      </c>
      <c r="I173" t="s">
        <v>6</v>
      </c>
      <c r="J173">
        <v>-500</v>
      </c>
      <c r="K173" t="s">
        <v>7</v>
      </c>
      <c r="L173">
        <v>13</v>
      </c>
      <c r="M173" t="s">
        <v>8</v>
      </c>
      <c r="N173">
        <v>0</v>
      </c>
      <c r="O173" t="s">
        <v>9</v>
      </c>
      <c r="P173" t="s">
        <v>10</v>
      </c>
      <c r="Q173">
        <v>0</v>
      </c>
      <c r="R173" t="s">
        <v>11</v>
      </c>
      <c r="S173">
        <v>34</v>
      </c>
    </row>
    <row r="174" spans="1:19">
      <c r="A174" t="s">
        <v>2</v>
      </c>
      <c r="B174">
        <v>1095</v>
      </c>
      <c r="C174" t="s">
        <v>3</v>
      </c>
      <c r="D174">
        <v>497976</v>
      </c>
      <c r="E174" t="s">
        <v>4</v>
      </c>
      <c r="F174">
        <v>9.9998000000000004E-2</v>
      </c>
      <c r="G174" t="s">
        <v>5</v>
      </c>
      <c r="H174">
        <v>347</v>
      </c>
      <c r="I174" t="s">
        <v>6</v>
      </c>
      <c r="J174">
        <v>5293</v>
      </c>
      <c r="K174" t="s">
        <v>7</v>
      </c>
      <c r="L174">
        <v>5805</v>
      </c>
      <c r="M174" t="s">
        <v>8</v>
      </c>
      <c r="N174">
        <v>0</v>
      </c>
      <c r="O174" t="s">
        <v>9</v>
      </c>
      <c r="P174" t="s">
        <v>10</v>
      </c>
      <c r="Q174">
        <v>0</v>
      </c>
      <c r="R174" t="s">
        <v>11</v>
      </c>
      <c r="S174">
        <v>44</v>
      </c>
    </row>
    <row r="175" spans="1:19">
      <c r="A175" t="s">
        <v>2</v>
      </c>
      <c r="B175">
        <v>1095</v>
      </c>
      <c r="C175" t="s">
        <v>3</v>
      </c>
      <c r="D175">
        <v>497977</v>
      </c>
      <c r="E175" t="s">
        <v>4</v>
      </c>
      <c r="F175">
        <v>9.9998000000000004E-2</v>
      </c>
      <c r="G175" t="s">
        <v>5</v>
      </c>
      <c r="H175">
        <v>1</v>
      </c>
      <c r="I175" t="s">
        <v>6</v>
      </c>
      <c r="J175">
        <v>-500</v>
      </c>
      <c r="K175" t="s">
        <v>7</v>
      </c>
      <c r="L175">
        <v>10</v>
      </c>
      <c r="M175" t="s">
        <v>8</v>
      </c>
      <c r="N175">
        <v>0</v>
      </c>
      <c r="O175" t="s">
        <v>9</v>
      </c>
      <c r="P175" t="s">
        <v>10</v>
      </c>
      <c r="Q175">
        <v>0</v>
      </c>
      <c r="R175" t="s">
        <v>11</v>
      </c>
      <c r="S175">
        <v>35</v>
      </c>
    </row>
    <row r="176" spans="1:19">
      <c r="A176" t="s">
        <v>2</v>
      </c>
      <c r="B176">
        <v>1095</v>
      </c>
      <c r="C176" t="s">
        <v>3</v>
      </c>
      <c r="D176">
        <v>498116</v>
      </c>
      <c r="E176" t="s">
        <v>4</v>
      </c>
      <c r="F176">
        <v>9.9998000000000004E-2</v>
      </c>
      <c r="G176" t="s">
        <v>5</v>
      </c>
      <c r="H176">
        <v>139</v>
      </c>
      <c r="I176" t="s">
        <v>6</v>
      </c>
      <c r="J176">
        <v>1944</v>
      </c>
      <c r="K176" t="s">
        <v>7</v>
      </c>
      <c r="L176">
        <v>2461</v>
      </c>
      <c r="M176" t="s">
        <v>8</v>
      </c>
      <c r="N176">
        <v>0</v>
      </c>
      <c r="O176" t="s">
        <v>9</v>
      </c>
      <c r="P176" t="s">
        <v>10</v>
      </c>
      <c r="Q176">
        <v>0</v>
      </c>
      <c r="R176" t="s">
        <v>11</v>
      </c>
      <c r="S176">
        <v>46</v>
      </c>
    </row>
    <row r="177" spans="1:19">
      <c r="A177" t="s">
        <v>2</v>
      </c>
      <c r="B177">
        <v>1095</v>
      </c>
      <c r="C177" t="s">
        <v>3</v>
      </c>
      <c r="D177">
        <v>498316</v>
      </c>
      <c r="E177" t="s">
        <v>4</v>
      </c>
      <c r="F177">
        <v>9.9998000000000004E-2</v>
      </c>
      <c r="G177" t="s">
        <v>5</v>
      </c>
      <c r="H177">
        <v>200</v>
      </c>
      <c r="I177" t="s">
        <v>6</v>
      </c>
      <c r="J177">
        <v>2824</v>
      </c>
      <c r="K177" t="s">
        <v>7</v>
      </c>
      <c r="L177">
        <v>3343</v>
      </c>
      <c r="M177" t="s">
        <v>8</v>
      </c>
      <c r="N177">
        <v>0</v>
      </c>
      <c r="O177" t="s">
        <v>9</v>
      </c>
      <c r="P177" t="s">
        <v>10</v>
      </c>
      <c r="Q177">
        <v>0</v>
      </c>
      <c r="R177" t="s">
        <v>11</v>
      </c>
      <c r="S177">
        <v>44</v>
      </c>
    </row>
    <row r="178" spans="1:19">
      <c r="A178" t="s">
        <v>2</v>
      </c>
      <c r="B178">
        <v>1095</v>
      </c>
      <c r="C178" t="s">
        <v>3</v>
      </c>
      <c r="D178">
        <v>498368</v>
      </c>
      <c r="E178" t="s">
        <v>4</v>
      </c>
      <c r="F178">
        <v>9.9998000000000004E-2</v>
      </c>
      <c r="G178" t="s">
        <v>5</v>
      </c>
      <c r="H178">
        <v>52</v>
      </c>
      <c r="I178" t="s">
        <v>6</v>
      </c>
      <c r="J178">
        <v>157</v>
      </c>
      <c r="K178" t="s">
        <v>7</v>
      </c>
      <c r="L178">
        <v>664</v>
      </c>
      <c r="M178" t="s">
        <v>8</v>
      </c>
      <c r="N178">
        <v>0</v>
      </c>
      <c r="O178" t="s">
        <v>9</v>
      </c>
      <c r="P178" t="s">
        <v>10</v>
      </c>
      <c r="Q178">
        <v>0</v>
      </c>
      <c r="R178" t="s">
        <v>11</v>
      </c>
      <c r="S178">
        <v>45</v>
      </c>
    </row>
    <row r="179" spans="1:19">
      <c r="A179" t="s">
        <v>2</v>
      </c>
      <c r="B179">
        <v>1095</v>
      </c>
      <c r="C179" t="s">
        <v>3</v>
      </c>
      <c r="D179">
        <v>498405</v>
      </c>
      <c r="E179" t="s">
        <v>4</v>
      </c>
      <c r="F179">
        <v>9.9998000000000004E-2</v>
      </c>
      <c r="G179" t="s">
        <v>5</v>
      </c>
      <c r="H179">
        <v>37</v>
      </c>
      <c r="I179" t="s">
        <v>6</v>
      </c>
      <c r="J179">
        <v>7</v>
      </c>
      <c r="K179" t="s">
        <v>7</v>
      </c>
      <c r="L179">
        <v>522</v>
      </c>
      <c r="M179" t="s">
        <v>8</v>
      </c>
      <c r="N179">
        <v>0</v>
      </c>
      <c r="O179" t="s">
        <v>9</v>
      </c>
      <c r="P179" t="s">
        <v>10</v>
      </c>
      <c r="Q179">
        <v>0</v>
      </c>
      <c r="R179" t="s">
        <v>11</v>
      </c>
      <c r="S179">
        <v>45</v>
      </c>
    </row>
    <row r="180" spans="1:19">
      <c r="A180" t="s">
        <v>2</v>
      </c>
      <c r="B180">
        <v>1095</v>
      </c>
      <c r="C180" t="s">
        <v>3</v>
      </c>
      <c r="D180">
        <v>498424</v>
      </c>
      <c r="E180" t="s">
        <v>4</v>
      </c>
      <c r="F180">
        <v>9.9998000000000004E-2</v>
      </c>
      <c r="G180" t="s">
        <v>5</v>
      </c>
      <c r="H180">
        <v>19</v>
      </c>
      <c r="I180" t="s">
        <v>6</v>
      </c>
      <c r="J180">
        <v>-299</v>
      </c>
      <c r="K180" t="s">
        <v>7</v>
      </c>
      <c r="L180">
        <v>208</v>
      </c>
      <c r="M180" t="s">
        <v>8</v>
      </c>
      <c r="N180">
        <v>0</v>
      </c>
      <c r="O180" t="s">
        <v>9</v>
      </c>
      <c r="P180" t="s">
        <v>10</v>
      </c>
      <c r="Q180">
        <v>0</v>
      </c>
      <c r="R180" t="s">
        <v>11</v>
      </c>
      <c r="S180">
        <v>44</v>
      </c>
    </row>
    <row r="181" spans="1:19">
      <c r="A181" t="s">
        <v>2</v>
      </c>
      <c r="B181">
        <v>1095</v>
      </c>
      <c r="C181" t="s">
        <v>3</v>
      </c>
      <c r="D181">
        <v>498477</v>
      </c>
      <c r="E181" t="s">
        <v>4</v>
      </c>
      <c r="F181">
        <v>9.9998000000000004E-2</v>
      </c>
      <c r="G181" t="s">
        <v>5</v>
      </c>
      <c r="H181">
        <v>53</v>
      </c>
      <c r="I181" t="s">
        <v>6</v>
      </c>
      <c r="J181">
        <v>252</v>
      </c>
      <c r="K181" t="s">
        <v>7</v>
      </c>
      <c r="L181">
        <v>772</v>
      </c>
      <c r="M181" t="s">
        <v>8</v>
      </c>
      <c r="N181">
        <v>0</v>
      </c>
      <c r="O181" t="s">
        <v>9</v>
      </c>
      <c r="P181" t="s">
        <v>10</v>
      </c>
      <c r="Q181">
        <v>0</v>
      </c>
      <c r="R181" t="s">
        <v>11</v>
      </c>
      <c r="S181">
        <v>45</v>
      </c>
    </row>
    <row r="182" spans="1:19">
      <c r="A182" t="s">
        <v>2</v>
      </c>
      <c r="B182">
        <v>1095</v>
      </c>
      <c r="C182" t="s">
        <v>3</v>
      </c>
      <c r="D182">
        <v>498547</v>
      </c>
      <c r="E182" t="s">
        <v>4</v>
      </c>
      <c r="F182">
        <v>9.9998000000000004E-2</v>
      </c>
      <c r="G182" t="s">
        <v>5</v>
      </c>
      <c r="H182">
        <v>70</v>
      </c>
      <c r="I182" t="s">
        <v>6</v>
      </c>
      <c r="J182">
        <v>368</v>
      </c>
      <c r="K182" t="s">
        <v>7</v>
      </c>
      <c r="L182">
        <v>883</v>
      </c>
      <c r="M182" t="s">
        <v>8</v>
      </c>
      <c r="N182">
        <v>0</v>
      </c>
      <c r="O182" t="s">
        <v>9</v>
      </c>
      <c r="P182" t="s">
        <v>10</v>
      </c>
      <c r="Q182">
        <v>0</v>
      </c>
      <c r="R182" t="s">
        <v>11</v>
      </c>
      <c r="S182">
        <v>43</v>
      </c>
    </row>
    <row r="183" spans="1:19">
      <c r="A183" t="s">
        <v>2</v>
      </c>
      <c r="B183">
        <v>1095</v>
      </c>
      <c r="C183" t="s">
        <v>3</v>
      </c>
      <c r="D183">
        <v>498616</v>
      </c>
      <c r="E183" t="s">
        <v>4</v>
      </c>
      <c r="F183">
        <v>9.9998000000000004E-2</v>
      </c>
      <c r="G183" t="s">
        <v>5</v>
      </c>
      <c r="H183">
        <v>69</v>
      </c>
      <c r="I183" t="s">
        <v>6</v>
      </c>
      <c r="J183">
        <v>624</v>
      </c>
      <c r="K183" t="s">
        <v>7</v>
      </c>
      <c r="L183">
        <v>1136</v>
      </c>
      <c r="M183" t="s">
        <v>8</v>
      </c>
      <c r="N183">
        <v>0</v>
      </c>
      <c r="O183" t="s">
        <v>9</v>
      </c>
      <c r="P183" t="s">
        <v>10</v>
      </c>
      <c r="Q183">
        <v>0</v>
      </c>
      <c r="R183" t="s">
        <v>11</v>
      </c>
      <c r="S183">
        <v>43</v>
      </c>
    </row>
    <row r="184" spans="1:19">
      <c r="A184" t="s">
        <v>2</v>
      </c>
      <c r="B184">
        <v>1095</v>
      </c>
      <c r="C184" t="s">
        <v>3</v>
      </c>
      <c r="D184">
        <v>498645</v>
      </c>
      <c r="E184" t="s">
        <v>4</v>
      </c>
      <c r="F184">
        <v>9.9998000000000004E-2</v>
      </c>
      <c r="G184" t="s">
        <v>5</v>
      </c>
      <c r="H184">
        <v>29</v>
      </c>
      <c r="I184" t="s">
        <v>6</v>
      </c>
      <c r="J184">
        <v>-45</v>
      </c>
      <c r="K184" t="s">
        <v>7</v>
      </c>
      <c r="L184">
        <v>474</v>
      </c>
      <c r="M184" t="s">
        <v>8</v>
      </c>
      <c r="N184">
        <v>0</v>
      </c>
      <c r="O184" t="s">
        <v>9</v>
      </c>
      <c r="P184" t="s">
        <v>10</v>
      </c>
      <c r="Q184">
        <v>0</v>
      </c>
      <c r="R184" t="s">
        <v>11</v>
      </c>
      <c r="S184">
        <v>42</v>
      </c>
    </row>
    <row r="185" spans="1:19">
      <c r="A185" t="s">
        <v>2</v>
      </c>
      <c r="B185">
        <v>1095</v>
      </c>
      <c r="C185" t="s">
        <v>3</v>
      </c>
      <c r="D185">
        <v>498680</v>
      </c>
      <c r="E185" t="s">
        <v>4</v>
      </c>
      <c r="F185">
        <v>9.9998000000000004E-2</v>
      </c>
      <c r="G185" t="s">
        <v>5</v>
      </c>
      <c r="H185">
        <v>35</v>
      </c>
      <c r="I185" t="s">
        <v>6</v>
      </c>
      <c r="J185">
        <v>159</v>
      </c>
      <c r="K185" t="s">
        <v>7</v>
      </c>
      <c r="L185">
        <v>678</v>
      </c>
      <c r="M185" t="s">
        <v>8</v>
      </c>
      <c r="N185">
        <v>0</v>
      </c>
      <c r="O185" t="s">
        <v>9</v>
      </c>
      <c r="P185" t="s">
        <v>10</v>
      </c>
      <c r="Q185">
        <v>0</v>
      </c>
      <c r="R185" t="s">
        <v>11</v>
      </c>
      <c r="S185">
        <v>41</v>
      </c>
    </row>
    <row r="186" spans="1:19">
      <c r="A186" t="s">
        <v>2</v>
      </c>
      <c r="B186">
        <v>1095</v>
      </c>
      <c r="C186" t="s">
        <v>3</v>
      </c>
      <c r="D186">
        <v>498712</v>
      </c>
      <c r="E186" t="s">
        <v>4</v>
      </c>
      <c r="F186">
        <v>9.9998000000000004E-2</v>
      </c>
      <c r="G186" t="s">
        <v>5</v>
      </c>
      <c r="H186">
        <v>32</v>
      </c>
      <c r="I186" t="s">
        <v>6</v>
      </c>
      <c r="J186">
        <v>149</v>
      </c>
      <c r="K186" t="s">
        <v>7</v>
      </c>
      <c r="L186">
        <v>667</v>
      </c>
      <c r="M186" t="s">
        <v>8</v>
      </c>
      <c r="N186">
        <v>0</v>
      </c>
      <c r="O186" t="s">
        <v>9</v>
      </c>
      <c r="P186" t="s">
        <v>10</v>
      </c>
      <c r="Q186">
        <v>0</v>
      </c>
      <c r="R186" t="s">
        <v>11</v>
      </c>
      <c r="S186">
        <v>42</v>
      </c>
    </row>
    <row r="187" spans="1:19">
      <c r="A187" t="s">
        <v>2</v>
      </c>
      <c r="B187">
        <v>1095</v>
      </c>
      <c r="C187" t="s">
        <v>3</v>
      </c>
      <c r="D187">
        <v>498796</v>
      </c>
      <c r="E187" t="s">
        <v>4</v>
      </c>
      <c r="F187">
        <v>9.9998000000000004E-2</v>
      </c>
      <c r="G187" t="s">
        <v>5</v>
      </c>
      <c r="H187">
        <v>84</v>
      </c>
      <c r="I187" t="s">
        <v>6</v>
      </c>
      <c r="J187">
        <v>1532</v>
      </c>
      <c r="K187" t="s">
        <v>7</v>
      </c>
      <c r="L187">
        <v>2050</v>
      </c>
      <c r="M187" t="s">
        <v>8</v>
      </c>
      <c r="N187">
        <v>0</v>
      </c>
      <c r="O187" t="s">
        <v>9</v>
      </c>
      <c r="P187" t="s">
        <v>10</v>
      </c>
      <c r="Q187">
        <v>0</v>
      </c>
      <c r="R187" t="s">
        <v>11</v>
      </c>
      <c r="S187">
        <v>42</v>
      </c>
    </row>
    <row r="188" spans="1:19">
      <c r="A188" t="s">
        <v>2</v>
      </c>
      <c r="B188">
        <v>1095</v>
      </c>
      <c r="C188" t="s">
        <v>3</v>
      </c>
      <c r="D188">
        <v>499207</v>
      </c>
      <c r="E188" t="s">
        <v>4</v>
      </c>
      <c r="F188">
        <v>9.9998000000000004E-2</v>
      </c>
      <c r="G188" t="s">
        <v>5</v>
      </c>
      <c r="H188">
        <v>411</v>
      </c>
      <c r="I188" t="s">
        <v>6</v>
      </c>
      <c r="J188">
        <v>7125</v>
      </c>
      <c r="K188" t="s">
        <v>7</v>
      </c>
      <c r="L188">
        <v>7648</v>
      </c>
      <c r="M188" t="s">
        <v>8</v>
      </c>
      <c r="N188">
        <v>0</v>
      </c>
      <c r="O188" t="s">
        <v>9</v>
      </c>
      <c r="P188" t="s">
        <v>10</v>
      </c>
      <c r="Q188">
        <v>0</v>
      </c>
      <c r="R188" t="s">
        <v>11</v>
      </c>
      <c r="S188">
        <v>42</v>
      </c>
    </row>
    <row r="189" spans="1:19">
      <c r="A189" t="s">
        <v>2</v>
      </c>
      <c r="B189">
        <v>1095</v>
      </c>
      <c r="C189" t="s">
        <v>3</v>
      </c>
      <c r="D189">
        <v>499582</v>
      </c>
      <c r="E189" t="s">
        <v>4</v>
      </c>
      <c r="F189">
        <v>9.9998000000000004E-2</v>
      </c>
      <c r="G189" t="s">
        <v>5</v>
      </c>
      <c r="H189">
        <v>375</v>
      </c>
      <c r="I189" t="s">
        <v>6</v>
      </c>
      <c r="J189">
        <v>7895</v>
      </c>
      <c r="K189" t="s">
        <v>7</v>
      </c>
      <c r="L189">
        <v>8415</v>
      </c>
      <c r="M189" t="s">
        <v>8</v>
      </c>
      <c r="N189">
        <v>0</v>
      </c>
      <c r="O189" t="s">
        <v>9</v>
      </c>
      <c r="P189" t="s">
        <v>10</v>
      </c>
      <c r="Q189">
        <v>0</v>
      </c>
      <c r="R189" t="s">
        <v>11</v>
      </c>
      <c r="S189">
        <v>43</v>
      </c>
    </row>
    <row r="190" spans="1:19">
      <c r="A190" t="s">
        <v>2</v>
      </c>
      <c r="B190">
        <v>1095</v>
      </c>
      <c r="C190" t="s">
        <v>3</v>
      </c>
      <c r="D190">
        <v>499671</v>
      </c>
      <c r="E190" t="s">
        <v>4</v>
      </c>
      <c r="F190">
        <v>9.9998000000000004E-2</v>
      </c>
      <c r="G190" t="s">
        <v>5</v>
      </c>
      <c r="H190">
        <v>89</v>
      </c>
      <c r="I190" t="s">
        <v>6</v>
      </c>
      <c r="J190">
        <v>1138</v>
      </c>
      <c r="K190" t="s">
        <v>7</v>
      </c>
      <c r="L190">
        <v>1648</v>
      </c>
      <c r="M190" t="s">
        <v>8</v>
      </c>
      <c r="N190">
        <v>0</v>
      </c>
      <c r="O190" t="s">
        <v>9</v>
      </c>
      <c r="P190" t="s">
        <v>10</v>
      </c>
      <c r="Q190">
        <v>0</v>
      </c>
      <c r="R190" t="s">
        <v>11</v>
      </c>
      <c r="S190">
        <v>42</v>
      </c>
    </row>
    <row r="191" spans="1:19">
      <c r="A191" t="s">
        <v>2</v>
      </c>
      <c r="B191">
        <v>1095</v>
      </c>
      <c r="C191" t="s">
        <v>3</v>
      </c>
      <c r="D191">
        <v>499711</v>
      </c>
      <c r="E191" t="s">
        <v>4</v>
      </c>
      <c r="F191">
        <v>9.9998000000000004E-2</v>
      </c>
      <c r="G191" t="s">
        <v>5</v>
      </c>
      <c r="H191">
        <v>40</v>
      </c>
      <c r="I191" t="s">
        <v>6</v>
      </c>
      <c r="J191">
        <v>148</v>
      </c>
      <c r="K191" t="s">
        <v>7</v>
      </c>
      <c r="L191">
        <v>664</v>
      </c>
      <c r="M191" t="s">
        <v>8</v>
      </c>
      <c r="N191">
        <v>0</v>
      </c>
      <c r="O191" t="s">
        <v>9</v>
      </c>
      <c r="P191" t="s">
        <v>10</v>
      </c>
      <c r="Q191">
        <v>0</v>
      </c>
      <c r="R191" t="s">
        <v>11</v>
      </c>
      <c r="S191">
        <v>43</v>
      </c>
    </row>
    <row r="192" spans="1:19">
      <c r="A192" t="s">
        <v>2</v>
      </c>
      <c r="B192">
        <v>1095</v>
      </c>
      <c r="C192" t="s">
        <v>3</v>
      </c>
      <c r="D192">
        <v>499727</v>
      </c>
      <c r="E192" t="s">
        <v>4</v>
      </c>
      <c r="F192">
        <v>9.9998000000000004E-2</v>
      </c>
      <c r="G192" t="s">
        <v>5</v>
      </c>
      <c r="H192">
        <v>16</v>
      </c>
      <c r="I192" t="s">
        <v>6</v>
      </c>
      <c r="J192">
        <v>-278</v>
      </c>
      <c r="K192" t="s">
        <v>7</v>
      </c>
      <c r="L192">
        <v>235</v>
      </c>
      <c r="M192" t="s">
        <v>8</v>
      </c>
      <c r="N192">
        <v>0</v>
      </c>
      <c r="O192" t="s">
        <v>9</v>
      </c>
      <c r="P192" t="s">
        <v>10</v>
      </c>
      <c r="Q192">
        <v>0</v>
      </c>
      <c r="R192" t="s">
        <v>11</v>
      </c>
      <c r="S192">
        <v>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workbookViewId="0">
      <selection activeCell="C11" sqref="C11"/>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3">
      <c r="A1" t="s">
        <v>17</v>
      </c>
    </row>
    <row r="2" spans="1:23">
      <c r="B2" t="s">
        <v>69</v>
      </c>
      <c r="H2" t="s">
        <v>112</v>
      </c>
      <c r="I2" t="s">
        <v>113</v>
      </c>
    </row>
    <row r="3" spans="1:23">
      <c r="C3" t="s">
        <v>70</v>
      </c>
      <c r="E3">
        <f>278460/128</f>
        <v>2175.46875</v>
      </c>
      <c r="J3">
        <f>(60000+59610+59940+59970+59900)/5000</f>
        <v>59.884</v>
      </c>
    </row>
    <row r="4" spans="1:23">
      <c r="C4" t="s">
        <v>71</v>
      </c>
      <c r="I4" t="s">
        <v>114</v>
      </c>
    </row>
    <row r="5" spans="1:23">
      <c r="C5" t="s">
        <v>74</v>
      </c>
      <c r="I5" t="s">
        <v>115</v>
      </c>
    </row>
    <row r="6" spans="1:23">
      <c r="C6" t="s">
        <v>75</v>
      </c>
      <c r="I6" t="s">
        <v>146</v>
      </c>
    </row>
    <row r="7" spans="1:23">
      <c r="B7" t="s">
        <v>72</v>
      </c>
      <c r="I7" t="s">
        <v>116</v>
      </c>
    </row>
    <row r="8" spans="1:23">
      <c r="C8" t="s">
        <v>103</v>
      </c>
      <c r="I8" t="s">
        <v>117</v>
      </c>
    </row>
    <row r="9" spans="1:23">
      <c r="C9" t="s">
        <v>73</v>
      </c>
      <c r="I9" t="s">
        <v>104</v>
      </c>
    </row>
    <row r="10" spans="1:23">
      <c r="C10" t="s">
        <v>99</v>
      </c>
      <c r="I10" t="s">
        <v>105</v>
      </c>
    </row>
    <row r="11" spans="1:23">
      <c r="C11" t="s">
        <v>118</v>
      </c>
      <c r="I11" t="s">
        <v>106</v>
      </c>
    </row>
    <row r="12" spans="1:23">
      <c r="P12" t="s">
        <v>97</v>
      </c>
      <c r="T12" t="s">
        <v>98</v>
      </c>
    </row>
    <row r="13" spans="1:23">
      <c r="G13" t="s">
        <v>59</v>
      </c>
      <c r="H13" t="s">
        <v>58</v>
      </c>
      <c r="I13" t="s">
        <v>65</v>
      </c>
      <c r="J13" t="s">
        <v>60</v>
      </c>
      <c r="L13" t="s">
        <v>19</v>
      </c>
      <c r="P13" t="s">
        <v>61</v>
      </c>
      <c r="Q13" t="s">
        <v>62</v>
      </c>
      <c r="T13" t="s">
        <v>63</v>
      </c>
      <c r="U13" t="s">
        <v>64</v>
      </c>
      <c r="V13" t="s">
        <v>107</v>
      </c>
      <c r="W13" t="s">
        <v>108</v>
      </c>
    </row>
    <row r="14" spans="1:23" s="1" customFormat="1">
      <c r="A14" s="1" t="s">
        <v>0</v>
      </c>
      <c r="G14" s="6">
        <v>64.39228295819936</v>
      </c>
      <c r="H14" s="4">
        <v>41.568750000000001</v>
      </c>
      <c r="I14" s="4">
        <f>G14-'speed 1'!G9</f>
        <v>5.9011064876111234</v>
      </c>
      <c r="J14" s="5">
        <f>G14-H14</f>
        <v>22.823532958199358</v>
      </c>
      <c r="P14" s="3">
        <f>U14/G14</f>
        <v>49.070957754918602</v>
      </c>
      <c r="Q14" s="4">
        <f>T14/H14</f>
        <v>61.51360697639452</v>
      </c>
      <c r="R14" s="4"/>
      <c r="S14" s="4"/>
      <c r="T14" s="4">
        <v>2557.0437499999998</v>
      </c>
      <c r="U14" s="6">
        <v>3159.7909967845658</v>
      </c>
      <c r="V14" s="5">
        <f>U14-(G14*50)</f>
        <v>-59.823151125402092</v>
      </c>
      <c r="W14" s="4">
        <f>U14-('turn 6'!H7*50)</f>
        <v>-2507.8226395790712</v>
      </c>
    </row>
    <row r="15" spans="1:23" s="1" customFormat="1">
      <c r="A15" s="1" t="s">
        <v>45</v>
      </c>
      <c r="G15" s="6">
        <v>75.344615384615381</v>
      </c>
      <c r="H15" s="4">
        <v>44.448581560283685</v>
      </c>
      <c r="I15" s="4">
        <f>G15-'speed 1'!G10</f>
        <v>21.80285949596442</v>
      </c>
      <c r="J15" s="5">
        <f t="shared" ref="J15:J24" si="0">G15-H15</f>
        <v>30.896033824331695</v>
      </c>
      <c r="P15" s="3">
        <f t="shared" ref="P15:P24" si="1">U15/G15</f>
        <v>48.732061910401441</v>
      </c>
      <c r="Q15" s="4">
        <f t="shared" ref="Q15:Q24" si="2">T15/H15</f>
        <v>84.224540268857965</v>
      </c>
      <c r="R15" s="4"/>
      <c r="S15" s="4"/>
      <c r="T15" s="4">
        <v>3743.6613475177305</v>
      </c>
      <c r="U15" s="6">
        <v>3671.6984615384617</v>
      </c>
      <c r="V15" s="5">
        <f t="shared" ref="V15:V24" si="3">U15-(G15*50)</f>
        <v>-95.532307692307313</v>
      </c>
      <c r="W15" s="4">
        <f>U15-('turn 6'!H8*50)</f>
        <v>-3574.8333303690533</v>
      </c>
    </row>
    <row r="16" spans="1:23" s="1" customFormat="1">
      <c r="A16" s="1" t="s">
        <v>46</v>
      </c>
      <c r="G16" s="6">
        <v>110.32743362831859</v>
      </c>
      <c r="H16" s="4">
        <v>0</v>
      </c>
      <c r="I16" s="4">
        <f>G16-'speed 1'!G11</f>
        <v>12.399699253318587</v>
      </c>
      <c r="J16" s="5">
        <f t="shared" si="0"/>
        <v>110.32743362831859</v>
      </c>
      <c r="P16" s="3">
        <f t="shared" si="1"/>
        <v>63.077600673142534</v>
      </c>
      <c r="Q16" s="4" t="e">
        <f t="shared" si="2"/>
        <v>#DIV/0!</v>
      </c>
      <c r="R16" s="4"/>
      <c r="S16" s="4"/>
      <c r="T16" s="4">
        <v>0</v>
      </c>
      <c r="U16" s="6">
        <v>6959.1898016997166</v>
      </c>
      <c r="V16" s="5">
        <f t="shared" si="3"/>
        <v>1442.8181202837868</v>
      </c>
      <c r="W16" s="4">
        <f>U16-('turn 6'!H9*50)</f>
        <v>-6448.2570068109217</v>
      </c>
    </row>
    <row r="17" spans="1:23" s="1" customFormat="1">
      <c r="A17" s="1" t="s">
        <v>47</v>
      </c>
      <c r="G17" s="6">
        <v>249.25247524752476</v>
      </c>
      <c r="H17" s="4">
        <v>0</v>
      </c>
      <c r="I17" s="4">
        <f>G17-'speed 1'!G12</f>
        <v>71.447680726976813</v>
      </c>
      <c r="J17" s="5">
        <f t="shared" si="0"/>
        <v>249.25247524752476</v>
      </c>
      <c r="P17" s="3">
        <f t="shared" si="1"/>
        <v>50.633577628155479</v>
      </c>
      <c r="Q17" s="4" t="e">
        <f t="shared" si="2"/>
        <v>#DIV/0!</v>
      </c>
      <c r="R17" s="4"/>
      <c r="S17" s="4"/>
      <c r="T17" s="4">
        <v>0</v>
      </c>
      <c r="U17" s="6">
        <v>12620.544554455446</v>
      </c>
      <c r="V17" s="5">
        <f t="shared" si="3"/>
        <v>157.9207920792087</v>
      </c>
      <c r="W17" s="4">
        <f>U17-('turn 6'!H10*50)</f>
        <v>-29495.557140459809</v>
      </c>
    </row>
    <row r="18" spans="1:23" s="1" customFormat="1">
      <c r="A18" s="1" t="s">
        <v>51</v>
      </c>
      <c r="G18" s="6">
        <v>298.75903614457832</v>
      </c>
      <c r="H18" s="4">
        <v>0</v>
      </c>
      <c r="I18" s="4">
        <f>G18-'speed 1'!G13</f>
        <v>25.207684793226974</v>
      </c>
      <c r="J18" s="5">
        <f t="shared" si="0"/>
        <v>298.75903614457832</v>
      </c>
      <c r="P18" s="3">
        <f t="shared" si="1"/>
        <v>52.072468443763356</v>
      </c>
      <c r="Q18" s="4" t="e">
        <f t="shared" si="2"/>
        <v>#DIV/0!</v>
      </c>
      <c r="R18" s="4"/>
      <c r="S18" s="4"/>
      <c r="T18" s="4">
        <v>0</v>
      </c>
      <c r="U18" s="6">
        <v>15557.12048192771</v>
      </c>
      <c r="V18" s="5">
        <f t="shared" si="3"/>
        <v>619.16867469879435</v>
      </c>
      <c r="W18" s="4">
        <f>U18-('turn 6'!H11*50)</f>
        <v>-46569.708786364972</v>
      </c>
    </row>
    <row r="19" spans="1:23" s="1" customFormat="1">
      <c r="A19" s="1" t="s">
        <v>48</v>
      </c>
      <c r="G19" s="6">
        <v>311.16981132075472</v>
      </c>
      <c r="H19" s="4">
        <v>0</v>
      </c>
      <c r="I19" s="4">
        <f>G19-'speed 1'!G14</f>
        <v>67.81371375977912</v>
      </c>
      <c r="J19" s="5">
        <f t="shared" si="0"/>
        <v>311.16981132075472</v>
      </c>
      <c r="P19" s="3">
        <f t="shared" si="1"/>
        <v>53.220960541474646</v>
      </c>
      <c r="Q19" s="4" t="e">
        <f t="shared" si="2"/>
        <v>#DIV/0!</v>
      </c>
      <c r="R19" s="4"/>
      <c r="S19" s="4"/>
      <c r="T19" s="4">
        <v>0</v>
      </c>
      <c r="U19" s="6">
        <v>16560.756249999999</v>
      </c>
      <c r="V19" s="5">
        <f t="shared" si="3"/>
        <v>1002.2656839622632</v>
      </c>
      <c r="W19" s="4">
        <f>U19-('turn 6'!H12*50)</f>
        <v>-66219.243749999994</v>
      </c>
    </row>
    <row r="20" spans="1:23" s="1" customFormat="1">
      <c r="A20" s="1" t="s">
        <v>22</v>
      </c>
      <c r="G20" s="6">
        <v>455.69369369369372</v>
      </c>
      <c r="H20" s="4">
        <v>0</v>
      </c>
      <c r="I20" s="4">
        <f>G20-'speed 1'!G15</f>
        <v>205.58709470892214</v>
      </c>
      <c r="J20" s="5">
        <f t="shared" si="0"/>
        <v>455.69369369369372</v>
      </c>
      <c r="P20" s="3">
        <f t="shared" si="1"/>
        <v>54.088964453758251</v>
      </c>
      <c r="Q20" s="4" t="e">
        <f t="shared" si="2"/>
        <v>#DIV/0!</v>
      </c>
      <c r="R20" s="4"/>
      <c r="S20" s="4"/>
      <c r="T20" s="4">
        <v>0</v>
      </c>
      <c r="U20" s="6">
        <v>24648</v>
      </c>
      <c r="V20" s="5">
        <f t="shared" si="3"/>
        <v>1863.3153153153144</v>
      </c>
      <c r="W20" s="4">
        <f>U20-('turn 6'!H13*50)</f>
        <v>880.87037037036862</v>
      </c>
    </row>
    <row r="21" spans="1:23" s="1" customFormat="1">
      <c r="A21" s="1" t="s">
        <v>54</v>
      </c>
      <c r="G21" s="6">
        <v>480.77669902912623</v>
      </c>
      <c r="H21" s="4">
        <v>0</v>
      </c>
      <c r="I21" s="4">
        <f>G21-'speed 1'!G16</f>
        <v>185.70111763377741</v>
      </c>
      <c r="J21" s="5">
        <f t="shared" si="0"/>
        <v>480.77669902912623</v>
      </c>
      <c r="P21" s="3">
        <f t="shared" si="1"/>
        <v>55.694386106623583</v>
      </c>
      <c r="Q21" s="4" t="e">
        <f t="shared" si="2"/>
        <v>#DIV/0!</v>
      </c>
      <c r="R21" s="4"/>
      <c r="S21" s="4"/>
      <c r="T21" s="4">
        <v>0</v>
      </c>
      <c r="U21" s="6">
        <v>26776.563106796115</v>
      </c>
      <c r="V21" s="5">
        <f t="shared" si="3"/>
        <v>2737.7281553398025</v>
      </c>
      <c r="W21" s="4">
        <f>U21-('turn 6'!H14*50)</f>
        <v>-11224.999393203885</v>
      </c>
    </row>
    <row r="22" spans="1:23" s="1" customFormat="1">
      <c r="A22" s="1" t="s">
        <v>56</v>
      </c>
      <c r="G22" s="6">
        <v>620.66666666666663</v>
      </c>
      <c r="H22" s="4">
        <v>0</v>
      </c>
      <c r="I22" s="4">
        <f>G22-'speed 1'!G17</f>
        <v>289.6136865342163</v>
      </c>
      <c r="J22" s="5">
        <f t="shared" si="0"/>
        <v>620.66666666666663</v>
      </c>
      <c r="P22" s="3">
        <f t="shared" si="1"/>
        <v>56.325158133428808</v>
      </c>
      <c r="Q22" s="4" t="e">
        <f t="shared" si="2"/>
        <v>#DIV/0!</v>
      </c>
      <c r="R22" s="4"/>
      <c r="S22" s="4"/>
      <c r="T22" s="4">
        <v>0</v>
      </c>
      <c r="U22" s="6">
        <v>34959.148148148146</v>
      </c>
      <c r="V22" s="5">
        <f t="shared" si="3"/>
        <v>3925.8148148148139</v>
      </c>
      <c r="W22" s="4">
        <f>U22-('turn 6'!H15*50)</f>
        <v>-84948.351851851854</v>
      </c>
    </row>
    <row r="23" spans="1:23" s="1" customFormat="1">
      <c r="A23" s="1" t="s">
        <v>55</v>
      </c>
      <c r="G23" s="6">
        <v>387.93846153846152</v>
      </c>
      <c r="H23" s="4">
        <v>0</v>
      </c>
      <c r="I23" s="4">
        <f>G23-'speed 1'!G18</f>
        <v>34.595604395604369</v>
      </c>
      <c r="J23" s="5">
        <f t="shared" si="0"/>
        <v>387.93846153846152</v>
      </c>
      <c r="P23" s="3">
        <f t="shared" si="1"/>
        <v>56.831218274111677</v>
      </c>
      <c r="Q23" s="4" t="e">
        <f t="shared" si="2"/>
        <v>#DIV/0!</v>
      </c>
      <c r="R23" s="4"/>
      <c r="S23" s="4"/>
      <c r="T23" s="4">
        <v>0</v>
      </c>
      <c r="U23" s="6">
        <v>22047.015384615384</v>
      </c>
      <c r="V23" s="5">
        <f t="shared" si="3"/>
        <v>2650.0923076923063</v>
      </c>
      <c r="W23" s="4">
        <f>U23-('turn 6'!H16*50)</f>
        <v>-39609.961359570661</v>
      </c>
    </row>
    <row r="24" spans="1:23" s="1" customFormat="1">
      <c r="A24" s="1" t="s">
        <v>49</v>
      </c>
      <c r="G24" s="6">
        <v>618.71604938271605</v>
      </c>
      <c r="H24" s="4">
        <v>0</v>
      </c>
      <c r="I24" s="4">
        <f>G24-'speed 1'!G19</f>
        <v>256.09015010214051</v>
      </c>
      <c r="J24" s="5">
        <f t="shared" si="0"/>
        <v>618.71604938271605</v>
      </c>
      <c r="P24" s="3">
        <f t="shared" si="1"/>
        <v>56.890214701891615</v>
      </c>
      <c r="Q24" s="4" t="e">
        <f t="shared" si="2"/>
        <v>#DIV/0!</v>
      </c>
      <c r="R24" s="4"/>
      <c r="S24" s="4"/>
      <c r="T24" s="4">
        <v>0</v>
      </c>
      <c r="U24" s="6">
        <v>35198.888888888891</v>
      </c>
      <c r="V24" s="5">
        <f t="shared" si="3"/>
        <v>4263.0864197530864</v>
      </c>
      <c r="W24" s="4">
        <f>U24-('turn 6'!H17*50)</f>
        <v>-27618.678678678669</v>
      </c>
    </row>
    <row r="25" spans="1:23">
      <c r="T25">
        <f>H25*Q25</f>
        <v>0</v>
      </c>
    </row>
    <row r="26" spans="1:23">
      <c r="A26" t="s">
        <v>2</v>
      </c>
      <c r="B26">
        <v>3570</v>
      </c>
      <c r="C26" t="s">
        <v>3</v>
      </c>
      <c r="D26">
        <v>650199</v>
      </c>
      <c r="E26" t="s">
        <v>4</v>
      </c>
      <c r="F26">
        <v>0.1</v>
      </c>
      <c r="G26" t="s">
        <v>5</v>
      </c>
      <c r="H26">
        <v>344</v>
      </c>
      <c r="I26" t="s">
        <v>6</v>
      </c>
      <c r="J26">
        <v>3510</v>
      </c>
      <c r="K26" t="s">
        <v>7</v>
      </c>
      <c r="L26">
        <v>4960</v>
      </c>
      <c r="M26" t="s">
        <v>8</v>
      </c>
      <c r="N26">
        <v>4013</v>
      </c>
      <c r="O26" t="s">
        <v>9</v>
      </c>
      <c r="P26" t="s">
        <v>10</v>
      </c>
      <c r="Q26">
        <v>54</v>
      </c>
      <c r="R26" t="s">
        <v>11</v>
      </c>
      <c r="S26">
        <v>33</v>
      </c>
      <c r="T26">
        <f t="shared" ref="T26:T89" si="4">H26*Q26</f>
        <v>18576</v>
      </c>
      <c r="V26" t="s">
        <v>109</v>
      </c>
    </row>
    <row r="27" spans="1:23">
      <c r="A27" t="s">
        <v>2</v>
      </c>
      <c r="B27">
        <v>3570</v>
      </c>
      <c r="C27" t="s">
        <v>3</v>
      </c>
      <c r="D27">
        <v>650536</v>
      </c>
      <c r="E27" t="s">
        <v>4</v>
      </c>
      <c r="F27">
        <v>0.1</v>
      </c>
      <c r="G27" t="s">
        <v>5</v>
      </c>
      <c r="H27">
        <v>337</v>
      </c>
      <c r="I27" t="s">
        <v>6</v>
      </c>
      <c r="J27">
        <v>3063</v>
      </c>
      <c r="K27" t="s">
        <v>7</v>
      </c>
      <c r="L27">
        <v>4424</v>
      </c>
      <c r="M27" t="s">
        <v>8</v>
      </c>
      <c r="N27">
        <v>3566</v>
      </c>
      <c r="O27" t="s">
        <v>9</v>
      </c>
      <c r="P27" t="s">
        <v>10</v>
      </c>
      <c r="Q27">
        <v>57</v>
      </c>
      <c r="R27" t="s">
        <v>11</v>
      </c>
      <c r="S27">
        <v>32</v>
      </c>
      <c r="T27">
        <f t="shared" si="4"/>
        <v>19209</v>
      </c>
      <c r="V27" t="s">
        <v>110</v>
      </c>
    </row>
    <row r="28" spans="1:23">
      <c r="A28" t="s">
        <v>2</v>
      </c>
      <c r="B28">
        <v>3570</v>
      </c>
      <c r="C28" t="s">
        <v>3</v>
      </c>
      <c r="D28">
        <v>650714</v>
      </c>
      <c r="E28" t="s">
        <v>4</v>
      </c>
      <c r="F28">
        <v>0.1</v>
      </c>
      <c r="G28" t="s">
        <v>5</v>
      </c>
      <c r="H28">
        <v>178</v>
      </c>
      <c r="I28" t="s">
        <v>6</v>
      </c>
      <c r="J28">
        <v>1432</v>
      </c>
      <c r="K28" t="s">
        <v>7</v>
      </c>
      <c r="L28">
        <v>2203</v>
      </c>
      <c r="M28" t="s">
        <v>8</v>
      </c>
      <c r="N28">
        <v>1941</v>
      </c>
      <c r="O28" t="s">
        <v>9</v>
      </c>
      <c r="P28" t="s">
        <v>10</v>
      </c>
      <c r="Q28">
        <v>51</v>
      </c>
      <c r="R28" t="s">
        <v>11</v>
      </c>
      <c r="S28">
        <v>31</v>
      </c>
      <c r="T28">
        <f t="shared" si="4"/>
        <v>9078</v>
      </c>
      <c r="V28" t="s">
        <v>111</v>
      </c>
    </row>
    <row r="29" spans="1:23">
      <c r="A29" t="s">
        <v>2</v>
      </c>
      <c r="B29">
        <v>3570</v>
      </c>
      <c r="C29" t="s">
        <v>3</v>
      </c>
      <c r="D29">
        <v>650739</v>
      </c>
      <c r="E29" t="s">
        <v>4</v>
      </c>
      <c r="F29">
        <v>0.1</v>
      </c>
      <c r="G29" t="s">
        <v>5</v>
      </c>
      <c r="H29">
        <v>25</v>
      </c>
      <c r="I29" t="s">
        <v>6</v>
      </c>
      <c r="J29">
        <v>-316</v>
      </c>
      <c r="K29" t="s">
        <v>7</v>
      </c>
      <c r="L29">
        <v>91</v>
      </c>
      <c r="M29" t="s">
        <v>8</v>
      </c>
      <c r="N29">
        <v>191</v>
      </c>
      <c r="O29" t="s">
        <v>9</v>
      </c>
      <c r="P29" t="s">
        <v>10</v>
      </c>
      <c r="Q29">
        <v>40</v>
      </c>
      <c r="R29" t="s">
        <v>11</v>
      </c>
      <c r="S29">
        <v>31</v>
      </c>
      <c r="T29">
        <f t="shared" si="4"/>
        <v>1000</v>
      </c>
    </row>
    <row r="30" spans="1:23">
      <c r="A30" t="s">
        <v>2</v>
      </c>
      <c r="B30">
        <v>3570</v>
      </c>
      <c r="C30" t="s">
        <v>3</v>
      </c>
      <c r="D30">
        <v>654089</v>
      </c>
      <c r="E30" t="s">
        <v>4</v>
      </c>
      <c r="F30">
        <v>0.1</v>
      </c>
      <c r="G30" t="s">
        <v>5</v>
      </c>
      <c r="H30">
        <v>3350</v>
      </c>
      <c r="I30" t="s">
        <v>6</v>
      </c>
      <c r="J30">
        <v>39700</v>
      </c>
      <c r="K30" t="s">
        <v>7</v>
      </c>
      <c r="L30">
        <v>52121</v>
      </c>
      <c r="M30" t="s">
        <v>8</v>
      </c>
      <c r="N30">
        <v>40205</v>
      </c>
      <c r="O30" t="s">
        <v>9</v>
      </c>
      <c r="P30" t="s">
        <v>10</v>
      </c>
      <c r="Q30">
        <v>58</v>
      </c>
      <c r="R30" t="s">
        <v>11</v>
      </c>
      <c r="S30">
        <v>33</v>
      </c>
      <c r="T30">
        <f t="shared" si="4"/>
        <v>194300</v>
      </c>
    </row>
    <row r="31" spans="1:23">
      <c r="A31" t="s">
        <v>2</v>
      </c>
      <c r="B31">
        <v>3570</v>
      </c>
      <c r="C31" t="s">
        <v>3</v>
      </c>
      <c r="D31">
        <v>654099</v>
      </c>
      <c r="E31" t="s">
        <v>4</v>
      </c>
      <c r="F31">
        <v>0.1</v>
      </c>
      <c r="G31" t="s">
        <v>5</v>
      </c>
      <c r="H31">
        <v>10</v>
      </c>
      <c r="I31" t="s">
        <v>6</v>
      </c>
      <c r="J31">
        <v>-428</v>
      </c>
      <c r="K31" t="s">
        <v>7</v>
      </c>
      <c r="L31">
        <v>30</v>
      </c>
      <c r="M31" t="s">
        <v>8</v>
      </c>
      <c r="N31">
        <v>81</v>
      </c>
      <c r="O31" t="s">
        <v>9</v>
      </c>
      <c r="P31" t="s">
        <v>10</v>
      </c>
      <c r="Q31">
        <v>39</v>
      </c>
      <c r="R31" t="s">
        <v>11</v>
      </c>
      <c r="S31">
        <v>33</v>
      </c>
      <c r="T31">
        <f t="shared" si="4"/>
        <v>390</v>
      </c>
    </row>
    <row r="32" spans="1:23">
      <c r="A32" t="s">
        <v>2</v>
      </c>
      <c r="B32">
        <v>3570</v>
      </c>
      <c r="C32" t="s">
        <v>3</v>
      </c>
      <c r="D32">
        <v>654986</v>
      </c>
      <c r="E32" t="s">
        <v>4</v>
      </c>
      <c r="F32">
        <v>0.1</v>
      </c>
      <c r="G32" t="s">
        <v>5</v>
      </c>
      <c r="H32">
        <v>887</v>
      </c>
      <c r="I32" t="s">
        <v>6</v>
      </c>
      <c r="J32">
        <v>9497</v>
      </c>
      <c r="K32" t="s">
        <v>7</v>
      </c>
      <c r="L32">
        <v>12677</v>
      </c>
      <c r="M32" t="s">
        <v>8</v>
      </c>
      <c r="N32">
        <v>10000</v>
      </c>
      <c r="O32" t="s">
        <v>9</v>
      </c>
      <c r="P32" t="s">
        <v>10</v>
      </c>
      <c r="Q32">
        <v>57</v>
      </c>
      <c r="R32" t="s">
        <v>11</v>
      </c>
      <c r="S32">
        <v>33</v>
      </c>
      <c r="T32">
        <f t="shared" si="4"/>
        <v>50559</v>
      </c>
    </row>
    <row r="33" spans="1:20">
      <c r="A33" t="s">
        <v>2</v>
      </c>
      <c r="B33">
        <v>3570</v>
      </c>
      <c r="C33" t="s">
        <v>3</v>
      </c>
      <c r="D33">
        <v>655814</v>
      </c>
      <c r="E33" t="s">
        <v>4</v>
      </c>
      <c r="F33">
        <v>0.1</v>
      </c>
      <c r="G33" t="s">
        <v>5</v>
      </c>
      <c r="H33">
        <v>828</v>
      </c>
      <c r="I33" t="s">
        <v>6</v>
      </c>
      <c r="J33">
        <v>7639</v>
      </c>
      <c r="K33" t="s">
        <v>7</v>
      </c>
      <c r="L33">
        <v>9798</v>
      </c>
      <c r="M33" t="s">
        <v>8</v>
      </c>
      <c r="N33">
        <v>8149</v>
      </c>
      <c r="O33" t="s">
        <v>9</v>
      </c>
      <c r="P33" t="s">
        <v>10</v>
      </c>
      <c r="Q33">
        <v>56</v>
      </c>
      <c r="R33" t="s">
        <v>11</v>
      </c>
      <c r="S33">
        <v>33</v>
      </c>
      <c r="T33">
        <f t="shared" si="4"/>
        <v>46368</v>
      </c>
    </row>
    <row r="34" spans="1:20">
      <c r="A34" t="s">
        <v>2</v>
      </c>
      <c r="B34">
        <v>3570</v>
      </c>
      <c r="C34" t="s">
        <v>3</v>
      </c>
      <c r="D34">
        <v>656868</v>
      </c>
      <c r="E34" t="s">
        <v>4</v>
      </c>
      <c r="F34">
        <v>0.1</v>
      </c>
      <c r="G34" t="s">
        <v>5</v>
      </c>
      <c r="H34">
        <v>1054</v>
      </c>
      <c r="I34" t="s">
        <v>6</v>
      </c>
      <c r="J34">
        <v>11821</v>
      </c>
      <c r="K34" t="s">
        <v>7</v>
      </c>
      <c r="L34">
        <v>16056</v>
      </c>
      <c r="M34" t="s">
        <v>8</v>
      </c>
      <c r="N34">
        <v>12324</v>
      </c>
      <c r="O34" t="s">
        <v>9</v>
      </c>
      <c r="P34" t="s">
        <v>10</v>
      </c>
      <c r="Q34">
        <v>58</v>
      </c>
      <c r="R34" t="s">
        <v>11</v>
      </c>
      <c r="S34">
        <v>33</v>
      </c>
      <c r="T34">
        <f t="shared" si="4"/>
        <v>61132</v>
      </c>
    </row>
    <row r="35" spans="1:20">
      <c r="A35" t="s">
        <v>2</v>
      </c>
      <c r="B35">
        <v>3570</v>
      </c>
      <c r="C35" t="s">
        <v>3</v>
      </c>
      <c r="D35">
        <v>657233</v>
      </c>
      <c r="E35" t="s">
        <v>4</v>
      </c>
      <c r="F35">
        <v>0.1</v>
      </c>
      <c r="G35" t="s">
        <v>5</v>
      </c>
      <c r="H35">
        <v>365</v>
      </c>
      <c r="I35" t="s">
        <v>6</v>
      </c>
      <c r="J35">
        <v>2780</v>
      </c>
      <c r="K35" t="s">
        <v>7</v>
      </c>
      <c r="L35">
        <v>3335</v>
      </c>
      <c r="M35" t="s">
        <v>8</v>
      </c>
      <c r="N35">
        <v>3283</v>
      </c>
      <c r="O35" t="s">
        <v>9</v>
      </c>
      <c r="P35" t="s">
        <v>10</v>
      </c>
      <c r="Q35">
        <v>51</v>
      </c>
      <c r="R35" t="s">
        <v>11</v>
      </c>
      <c r="S35">
        <v>33</v>
      </c>
      <c r="T35">
        <f t="shared" si="4"/>
        <v>18615</v>
      </c>
    </row>
    <row r="36" spans="1:20">
      <c r="A36" t="s">
        <v>2</v>
      </c>
      <c r="B36">
        <v>3570</v>
      </c>
      <c r="C36" t="s">
        <v>3</v>
      </c>
      <c r="D36">
        <v>659359</v>
      </c>
      <c r="E36" t="s">
        <v>4</v>
      </c>
      <c r="F36">
        <v>0.1</v>
      </c>
      <c r="G36" t="s">
        <v>5</v>
      </c>
      <c r="H36">
        <v>2126</v>
      </c>
      <c r="I36" t="s">
        <v>6</v>
      </c>
      <c r="J36">
        <v>22978</v>
      </c>
      <c r="K36" t="s">
        <v>7</v>
      </c>
      <c r="L36">
        <v>28389</v>
      </c>
      <c r="M36" t="s">
        <v>8</v>
      </c>
      <c r="N36">
        <v>23479</v>
      </c>
      <c r="O36" t="s">
        <v>9</v>
      </c>
      <c r="P36" t="s">
        <v>10</v>
      </c>
      <c r="Q36">
        <v>54</v>
      </c>
      <c r="R36" t="s">
        <v>11</v>
      </c>
      <c r="S36">
        <v>33</v>
      </c>
      <c r="T36">
        <f t="shared" si="4"/>
        <v>114804</v>
      </c>
    </row>
    <row r="37" spans="1:20">
      <c r="A37" t="s">
        <v>2</v>
      </c>
      <c r="B37">
        <v>3570</v>
      </c>
      <c r="C37" t="s">
        <v>3</v>
      </c>
      <c r="D37">
        <v>659624</v>
      </c>
      <c r="E37" t="s">
        <v>4</v>
      </c>
      <c r="F37">
        <v>0.1</v>
      </c>
      <c r="G37" t="s">
        <v>5</v>
      </c>
      <c r="H37">
        <v>265</v>
      </c>
      <c r="I37" t="s">
        <v>6</v>
      </c>
      <c r="J37">
        <v>2844</v>
      </c>
      <c r="K37" t="s">
        <v>7</v>
      </c>
      <c r="L37">
        <v>4413</v>
      </c>
      <c r="M37" t="s">
        <v>8</v>
      </c>
      <c r="N37">
        <v>3347</v>
      </c>
      <c r="O37" t="s">
        <v>9</v>
      </c>
      <c r="P37" t="s">
        <v>10</v>
      </c>
      <c r="Q37">
        <v>58</v>
      </c>
      <c r="R37" t="s">
        <v>11</v>
      </c>
      <c r="S37">
        <v>33</v>
      </c>
      <c r="T37">
        <f t="shared" si="4"/>
        <v>15370</v>
      </c>
    </row>
    <row r="38" spans="1:20">
      <c r="A38" t="s">
        <v>2</v>
      </c>
      <c r="B38">
        <v>3570</v>
      </c>
      <c r="C38" t="s">
        <v>3</v>
      </c>
      <c r="D38">
        <v>660495</v>
      </c>
      <c r="E38" t="s">
        <v>4</v>
      </c>
      <c r="F38">
        <v>0.1</v>
      </c>
      <c r="G38" t="s">
        <v>5</v>
      </c>
      <c r="H38">
        <v>871</v>
      </c>
      <c r="I38" t="s">
        <v>6</v>
      </c>
      <c r="J38">
        <v>9812</v>
      </c>
      <c r="K38" t="s">
        <v>7</v>
      </c>
      <c r="L38">
        <v>13263</v>
      </c>
      <c r="M38" t="s">
        <v>8</v>
      </c>
      <c r="N38">
        <v>10321</v>
      </c>
      <c r="O38" t="s">
        <v>9</v>
      </c>
      <c r="P38" t="s">
        <v>10</v>
      </c>
      <c r="Q38">
        <v>58</v>
      </c>
      <c r="R38" t="s">
        <v>11</v>
      </c>
      <c r="S38">
        <v>33</v>
      </c>
      <c r="T38">
        <f t="shared" si="4"/>
        <v>50518</v>
      </c>
    </row>
    <row r="39" spans="1:20">
      <c r="A39" t="s">
        <v>2</v>
      </c>
      <c r="B39">
        <v>3570</v>
      </c>
      <c r="C39" t="s">
        <v>3</v>
      </c>
      <c r="D39">
        <v>661500</v>
      </c>
      <c r="E39" t="s">
        <v>4</v>
      </c>
      <c r="F39">
        <v>0.1</v>
      </c>
      <c r="G39" t="s">
        <v>5</v>
      </c>
      <c r="H39">
        <v>1005</v>
      </c>
      <c r="I39" t="s">
        <v>6</v>
      </c>
      <c r="J39">
        <v>10532</v>
      </c>
      <c r="K39" t="s">
        <v>7</v>
      </c>
      <c r="L39">
        <v>13597</v>
      </c>
      <c r="M39" t="s">
        <v>8</v>
      </c>
      <c r="N39">
        <v>11039</v>
      </c>
      <c r="O39" t="s">
        <v>9</v>
      </c>
      <c r="P39" t="s">
        <v>10</v>
      </c>
      <c r="Q39">
        <v>56</v>
      </c>
      <c r="R39" t="s">
        <v>11</v>
      </c>
      <c r="S39">
        <v>33</v>
      </c>
      <c r="T39">
        <f t="shared" si="4"/>
        <v>56280</v>
      </c>
    </row>
    <row r="40" spans="1:20">
      <c r="A40" t="s">
        <v>2</v>
      </c>
      <c r="B40">
        <v>3570</v>
      </c>
      <c r="C40" t="s">
        <v>3</v>
      </c>
      <c r="D40">
        <v>661512</v>
      </c>
      <c r="E40" t="s">
        <v>4</v>
      </c>
      <c r="F40">
        <v>0.1</v>
      </c>
      <c r="G40" t="s">
        <v>5</v>
      </c>
      <c r="H40">
        <v>12</v>
      </c>
      <c r="I40" t="s">
        <v>6</v>
      </c>
      <c r="J40">
        <v>-432</v>
      </c>
      <c r="K40" t="s">
        <v>7</v>
      </c>
      <c r="L40">
        <v>33</v>
      </c>
      <c r="M40" t="s">
        <v>8</v>
      </c>
      <c r="N40">
        <v>70</v>
      </c>
      <c r="O40" t="s">
        <v>9</v>
      </c>
      <c r="P40" t="s">
        <v>10</v>
      </c>
      <c r="Q40">
        <v>49</v>
      </c>
      <c r="R40" t="s">
        <v>11</v>
      </c>
      <c r="S40">
        <v>33</v>
      </c>
      <c r="T40">
        <f t="shared" si="4"/>
        <v>588</v>
      </c>
    </row>
    <row r="41" spans="1:20">
      <c r="A41" t="s">
        <v>2</v>
      </c>
      <c r="B41">
        <v>3570</v>
      </c>
      <c r="C41" t="s">
        <v>3</v>
      </c>
      <c r="D41">
        <v>662034</v>
      </c>
      <c r="E41" t="s">
        <v>4</v>
      </c>
      <c r="F41">
        <v>0.1</v>
      </c>
      <c r="G41" t="s">
        <v>5</v>
      </c>
      <c r="H41">
        <v>522</v>
      </c>
      <c r="I41" t="s">
        <v>6</v>
      </c>
      <c r="J41">
        <v>5892</v>
      </c>
      <c r="K41" t="s">
        <v>7</v>
      </c>
      <c r="L41">
        <v>8166</v>
      </c>
      <c r="M41" t="s">
        <v>8</v>
      </c>
      <c r="N41">
        <v>6398</v>
      </c>
      <c r="O41" t="s">
        <v>9</v>
      </c>
      <c r="P41" t="s">
        <v>10</v>
      </c>
      <c r="Q41">
        <v>57</v>
      </c>
      <c r="R41" t="s">
        <v>11</v>
      </c>
      <c r="S41">
        <v>33</v>
      </c>
      <c r="T41">
        <f t="shared" si="4"/>
        <v>29754</v>
      </c>
    </row>
    <row r="42" spans="1:20">
      <c r="A42" t="s">
        <v>2</v>
      </c>
      <c r="B42">
        <v>3570</v>
      </c>
      <c r="C42" t="s">
        <v>3</v>
      </c>
      <c r="D42">
        <v>662035</v>
      </c>
      <c r="E42" t="s">
        <v>4</v>
      </c>
      <c r="F42">
        <v>0.1</v>
      </c>
      <c r="G42" t="s">
        <v>5</v>
      </c>
      <c r="H42">
        <v>1</v>
      </c>
      <c r="I42" t="s">
        <v>6</v>
      </c>
      <c r="J42">
        <v>-500</v>
      </c>
      <c r="K42" t="s">
        <v>7</v>
      </c>
      <c r="L42">
        <v>1</v>
      </c>
      <c r="M42" t="s">
        <v>8</v>
      </c>
      <c r="N42">
        <v>7</v>
      </c>
      <c r="O42" t="s">
        <v>9</v>
      </c>
      <c r="P42" t="s">
        <v>10</v>
      </c>
      <c r="Q42">
        <v>40</v>
      </c>
      <c r="R42" t="s">
        <v>11</v>
      </c>
      <c r="S42">
        <v>28</v>
      </c>
      <c r="T42">
        <f t="shared" si="4"/>
        <v>40</v>
      </c>
    </row>
    <row r="43" spans="1:20">
      <c r="A43" t="s">
        <v>2</v>
      </c>
      <c r="B43">
        <v>3570</v>
      </c>
      <c r="C43" t="s">
        <v>3</v>
      </c>
      <c r="D43">
        <v>662427</v>
      </c>
      <c r="E43" t="s">
        <v>4</v>
      </c>
      <c r="F43">
        <v>0.1</v>
      </c>
      <c r="G43" t="s">
        <v>5</v>
      </c>
      <c r="H43">
        <v>392</v>
      </c>
      <c r="I43" t="s">
        <v>6</v>
      </c>
      <c r="J43">
        <v>4341</v>
      </c>
      <c r="K43" t="s">
        <v>7</v>
      </c>
      <c r="L43">
        <v>6374</v>
      </c>
      <c r="M43" t="s">
        <v>8</v>
      </c>
      <c r="N43">
        <v>4851</v>
      </c>
      <c r="O43" t="s">
        <v>9</v>
      </c>
      <c r="P43" t="s">
        <v>10</v>
      </c>
      <c r="Q43">
        <v>58</v>
      </c>
      <c r="R43" t="s">
        <v>11</v>
      </c>
      <c r="S43">
        <v>33</v>
      </c>
      <c r="T43">
        <f t="shared" si="4"/>
        <v>22736</v>
      </c>
    </row>
    <row r="44" spans="1:20">
      <c r="A44" t="s">
        <v>2</v>
      </c>
      <c r="B44">
        <v>3570</v>
      </c>
      <c r="C44" t="s">
        <v>3</v>
      </c>
      <c r="D44">
        <v>663226</v>
      </c>
      <c r="E44" t="s">
        <v>4</v>
      </c>
      <c r="F44">
        <v>0.1</v>
      </c>
      <c r="G44" t="s">
        <v>5</v>
      </c>
      <c r="H44">
        <v>799</v>
      </c>
      <c r="I44" t="s">
        <v>6</v>
      </c>
      <c r="J44">
        <v>9048</v>
      </c>
      <c r="K44" t="s">
        <v>7</v>
      </c>
      <c r="L44">
        <v>12281</v>
      </c>
      <c r="M44" t="s">
        <v>8</v>
      </c>
      <c r="N44">
        <v>9549</v>
      </c>
      <c r="O44" t="s">
        <v>9</v>
      </c>
      <c r="P44" t="s">
        <v>10</v>
      </c>
      <c r="Q44">
        <v>57</v>
      </c>
      <c r="R44" t="s">
        <v>11</v>
      </c>
      <c r="S44">
        <v>33</v>
      </c>
      <c r="T44">
        <f t="shared" si="4"/>
        <v>45543</v>
      </c>
    </row>
    <row r="45" spans="1:20">
      <c r="A45" t="s">
        <v>2</v>
      </c>
      <c r="B45">
        <v>3570</v>
      </c>
      <c r="C45" t="s">
        <v>3</v>
      </c>
      <c r="D45">
        <v>663265</v>
      </c>
      <c r="E45" t="s">
        <v>4</v>
      </c>
      <c r="F45">
        <v>0.1</v>
      </c>
      <c r="G45" t="s">
        <v>5</v>
      </c>
      <c r="H45">
        <v>39</v>
      </c>
      <c r="I45" t="s">
        <v>6</v>
      </c>
      <c r="J45">
        <v>-186</v>
      </c>
      <c r="K45" t="s">
        <v>7</v>
      </c>
      <c r="L45">
        <v>165</v>
      </c>
      <c r="M45" t="s">
        <v>8</v>
      </c>
      <c r="N45">
        <v>321</v>
      </c>
      <c r="O45" t="s">
        <v>9</v>
      </c>
      <c r="P45" t="s">
        <v>10</v>
      </c>
      <c r="Q45">
        <v>37</v>
      </c>
      <c r="R45" t="s">
        <v>11</v>
      </c>
      <c r="S45">
        <v>32</v>
      </c>
      <c r="T45">
        <f t="shared" si="4"/>
        <v>1443</v>
      </c>
    </row>
    <row r="46" spans="1:20">
      <c r="A46" t="s">
        <v>2</v>
      </c>
      <c r="B46">
        <v>3570</v>
      </c>
      <c r="C46" t="s">
        <v>3</v>
      </c>
      <c r="D46">
        <v>663623</v>
      </c>
      <c r="E46" t="s">
        <v>4</v>
      </c>
      <c r="F46">
        <v>0.1</v>
      </c>
      <c r="G46" t="s">
        <v>5</v>
      </c>
      <c r="H46">
        <v>358</v>
      </c>
      <c r="I46" t="s">
        <v>6</v>
      </c>
      <c r="J46">
        <v>3855</v>
      </c>
      <c r="K46" t="s">
        <v>7</v>
      </c>
      <c r="L46">
        <v>5639</v>
      </c>
      <c r="M46" t="s">
        <v>8</v>
      </c>
      <c r="N46">
        <v>4363</v>
      </c>
      <c r="O46" t="s">
        <v>9</v>
      </c>
      <c r="P46" t="s">
        <v>10</v>
      </c>
      <c r="Q46">
        <v>56</v>
      </c>
      <c r="R46" t="s">
        <v>11</v>
      </c>
      <c r="S46">
        <v>33</v>
      </c>
      <c r="T46">
        <f t="shared" si="4"/>
        <v>20048</v>
      </c>
    </row>
    <row r="47" spans="1:20">
      <c r="A47" t="s">
        <v>2</v>
      </c>
      <c r="B47">
        <v>3570</v>
      </c>
      <c r="C47" t="s">
        <v>3</v>
      </c>
      <c r="D47">
        <v>663655</v>
      </c>
      <c r="E47" t="s">
        <v>4</v>
      </c>
      <c r="F47">
        <v>0.1</v>
      </c>
      <c r="G47" t="s">
        <v>5</v>
      </c>
      <c r="H47">
        <v>32</v>
      </c>
      <c r="I47" t="s">
        <v>6</v>
      </c>
      <c r="J47">
        <v>-267</v>
      </c>
      <c r="K47" t="s">
        <v>7</v>
      </c>
      <c r="L47">
        <v>77</v>
      </c>
      <c r="M47" t="s">
        <v>8</v>
      </c>
      <c r="N47">
        <v>235</v>
      </c>
      <c r="O47" t="s">
        <v>9</v>
      </c>
      <c r="P47" t="s">
        <v>10</v>
      </c>
      <c r="Q47">
        <v>41</v>
      </c>
      <c r="R47" t="s">
        <v>11</v>
      </c>
      <c r="S47">
        <v>33</v>
      </c>
      <c r="T47">
        <f t="shared" si="4"/>
        <v>1312</v>
      </c>
    </row>
    <row r="48" spans="1:20">
      <c r="A48" t="s">
        <v>2</v>
      </c>
      <c r="B48">
        <v>3570</v>
      </c>
      <c r="C48" t="s">
        <v>3</v>
      </c>
      <c r="D48">
        <v>663658</v>
      </c>
      <c r="E48" t="s">
        <v>4</v>
      </c>
      <c r="F48">
        <v>0.1</v>
      </c>
      <c r="G48" t="s">
        <v>5</v>
      </c>
      <c r="H48">
        <v>3</v>
      </c>
      <c r="I48" t="s">
        <v>6</v>
      </c>
      <c r="J48">
        <v>-486</v>
      </c>
      <c r="K48" t="s">
        <v>7</v>
      </c>
      <c r="L48">
        <v>5</v>
      </c>
      <c r="M48" t="s">
        <v>8</v>
      </c>
      <c r="N48">
        <v>18</v>
      </c>
      <c r="O48" t="s">
        <v>9</v>
      </c>
      <c r="P48" t="s">
        <v>10</v>
      </c>
      <c r="Q48">
        <v>46</v>
      </c>
      <c r="R48" t="s">
        <v>11</v>
      </c>
      <c r="S48">
        <v>31</v>
      </c>
      <c r="T48">
        <f t="shared" si="4"/>
        <v>138</v>
      </c>
    </row>
    <row r="49" spans="1:20">
      <c r="A49" t="s">
        <v>2</v>
      </c>
      <c r="B49">
        <v>3570</v>
      </c>
      <c r="C49" t="s">
        <v>3</v>
      </c>
      <c r="D49">
        <v>665898</v>
      </c>
      <c r="E49" t="s">
        <v>4</v>
      </c>
      <c r="F49">
        <v>0.1</v>
      </c>
      <c r="G49" t="s">
        <v>5</v>
      </c>
      <c r="H49">
        <v>2240</v>
      </c>
      <c r="I49" t="s">
        <v>6</v>
      </c>
      <c r="J49">
        <v>27247</v>
      </c>
      <c r="K49" t="s">
        <v>7</v>
      </c>
      <c r="L49">
        <v>36288</v>
      </c>
      <c r="M49" t="s">
        <v>8</v>
      </c>
      <c r="N49">
        <v>27752</v>
      </c>
      <c r="O49" t="s">
        <v>9</v>
      </c>
      <c r="P49" t="s">
        <v>10</v>
      </c>
      <c r="Q49">
        <v>58</v>
      </c>
      <c r="R49" t="s">
        <v>11</v>
      </c>
      <c r="S49">
        <v>33</v>
      </c>
      <c r="T49">
        <f t="shared" si="4"/>
        <v>129920</v>
      </c>
    </row>
    <row r="50" spans="1:20">
      <c r="A50" t="s">
        <v>2</v>
      </c>
      <c r="B50">
        <v>3570</v>
      </c>
      <c r="C50" t="s">
        <v>3</v>
      </c>
      <c r="D50">
        <v>666243</v>
      </c>
      <c r="E50" t="s">
        <v>4</v>
      </c>
      <c r="F50">
        <v>0.1</v>
      </c>
      <c r="G50" t="s">
        <v>5</v>
      </c>
      <c r="H50">
        <v>345</v>
      </c>
      <c r="I50" t="s">
        <v>6</v>
      </c>
      <c r="J50">
        <v>3777</v>
      </c>
      <c r="K50" t="s">
        <v>7</v>
      </c>
      <c r="L50">
        <v>5554</v>
      </c>
      <c r="M50" t="s">
        <v>8</v>
      </c>
      <c r="N50">
        <v>4284</v>
      </c>
      <c r="O50" t="s">
        <v>9</v>
      </c>
      <c r="P50" t="s">
        <v>10</v>
      </c>
      <c r="Q50">
        <v>57</v>
      </c>
      <c r="R50" t="s">
        <v>11</v>
      </c>
      <c r="S50">
        <v>33</v>
      </c>
      <c r="T50">
        <f t="shared" si="4"/>
        <v>19665</v>
      </c>
    </row>
    <row r="51" spans="1:20">
      <c r="A51" t="s">
        <v>2</v>
      </c>
      <c r="B51">
        <v>3570</v>
      </c>
      <c r="C51" t="s">
        <v>3</v>
      </c>
      <c r="D51">
        <v>666249</v>
      </c>
      <c r="E51" t="s">
        <v>4</v>
      </c>
      <c r="F51">
        <v>0.1</v>
      </c>
      <c r="G51" t="s">
        <v>5</v>
      </c>
      <c r="H51">
        <v>6</v>
      </c>
      <c r="I51" t="s">
        <v>6</v>
      </c>
      <c r="J51">
        <v>-469</v>
      </c>
      <c r="K51" t="s">
        <v>7</v>
      </c>
      <c r="L51">
        <v>14</v>
      </c>
      <c r="M51" t="s">
        <v>8</v>
      </c>
      <c r="N51">
        <v>38</v>
      </c>
      <c r="O51" t="s">
        <v>9</v>
      </c>
      <c r="P51" t="s">
        <v>10</v>
      </c>
      <c r="Q51">
        <v>46</v>
      </c>
      <c r="R51" t="s">
        <v>11</v>
      </c>
      <c r="S51">
        <v>31</v>
      </c>
      <c r="T51">
        <f t="shared" si="4"/>
        <v>276</v>
      </c>
    </row>
    <row r="52" spans="1:20">
      <c r="A52" t="s">
        <v>2</v>
      </c>
      <c r="B52">
        <v>3570</v>
      </c>
      <c r="C52" t="s">
        <v>3</v>
      </c>
      <c r="D52">
        <v>669784</v>
      </c>
      <c r="E52" t="s">
        <v>4</v>
      </c>
      <c r="F52">
        <v>0.1</v>
      </c>
      <c r="G52" t="s">
        <v>5</v>
      </c>
      <c r="H52">
        <v>3535</v>
      </c>
      <c r="I52" t="s">
        <v>6</v>
      </c>
      <c r="J52">
        <v>42631</v>
      </c>
      <c r="K52" t="s">
        <v>7</v>
      </c>
      <c r="L52">
        <v>56447</v>
      </c>
      <c r="M52" t="s">
        <v>8</v>
      </c>
      <c r="N52">
        <v>43140</v>
      </c>
      <c r="O52" t="s">
        <v>9</v>
      </c>
      <c r="P52" t="s">
        <v>10</v>
      </c>
      <c r="Q52">
        <v>58</v>
      </c>
      <c r="R52" t="s">
        <v>11</v>
      </c>
      <c r="S52">
        <v>33</v>
      </c>
      <c r="T52">
        <f t="shared" si="4"/>
        <v>205030</v>
      </c>
    </row>
    <row r="53" spans="1:20">
      <c r="A53" t="s">
        <v>2</v>
      </c>
      <c r="B53">
        <v>3570</v>
      </c>
      <c r="C53" t="s">
        <v>3</v>
      </c>
      <c r="D53">
        <v>670180</v>
      </c>
      <c r="E53" t="s">
        <v>4</v>
      </c>
      <c r="F53">
        <v>0.1</v>
      </c>
      <c r="G53" t="s">
        <v>5</v>
      </c>
      <c r="H53">
        <v>396</v>
      </c>
      <c r="I53" t="s">
        <v>6</v>
      </c>
      <c r="J53">
        <v>3688</v>
      </c>
      <c r="K53" t="s">
        <v>7</v>
      </c>
      <c r="L53">
        <v>4970</v>
      </c>
      <c r="M53" t="s">
        <v>8</v>
      </c>
      <c r="N53">
        <v>4193</v>
      </c>
      <c r="O53" t="s">
        <v>9</v>
      </c>
      <c r="P53" t="s">
        <v>10</v>
      </c>
      <c r="Q53">
        <v>55</v>
      </c>
      <c r="R53" t="s">
        <v>11</v>
      </c>
      <c r="S53">
        <v>33</v>
      </c>
      <c r="T53">
        <f t="shared" si="4"/>
        <v>21780</v>
      </c>
    </row>
    <row r="54" spans="1:20">
      <c r="A54" t="s">
        <v>2</v>
      </c>
      <c r="B54">
        <v>3570</v>
      </c>
      <c r="C54" t="s">
        <v>3</v>
      </c>
      <c r="D54">
        <v>671785</v>
      </c>
      <c r="E54" t="s">
        <v>4</v>
      </c>
      <c r="F54">
        <v>0.1</v>
      </c>
      <c r="G54" t="s">
        <v>5</v>
      </c>
      <c r="H54">
        <v>1605</v>
      </c>
      <c r="I54" t="s">
        <v>6</v>
      </c>
      <c r="J54">
        <v>18668</v>
      </c>
      <c r="K54" t="s">
        <v>7</v>
      </c>
      <c r="L54">
        <v>24590</v>
      </c>
      <c r="M54" t="s">
        <v>8</v>
      </c>
      <c r="N54">
        <v>19171</v>
      </c>
      <c r="O54" t="s">
        <v>9</v>
      </c>
      <c r="P54" t="s">
        <v>10</v>
      </c>
      <c r="Q54">
        <v>57</v>
      </c>
      <c r="R54" t="s">
        <v>11</v>
      </c>
      <c r="S54">
        <v>32</v>
      </c>
      <c r="T54">
        <f t="shared" si="4"/>
        <v>91485</v>
      </c>
    </row>
    <row r="55" spans="1:20">
      <c r="A55" t="s">
        <v>2</v>
      </c>
      <c r="B55">
        <v>3570</v>
      </c>
      <c r="C55" t="s">
        <v>3</v>
      </c>
      <c r="D55">
        <v>672798</v>
      </c>
      <c r="E55" t="s">
        <v>4</v>
      </c>
      <c r="F55">
        <v>0.1</v>
      </c>
      <c r="G55" t="s">
        <v>5</v>
      </c>
      <c r="H55">
        <v>1013</v>
      </c>
      <c r="I55" t="s">
        <v>6</v>
      </c>
      <c r="J55">
        <v>12074</v>
      </c>
      <c r="K55" t="s">
        <v>7</v>
      </c>
      <c r="L55">
        <v>16325</v>
      </c>
      <c r="M55" t="s">
        <v>8</v>
      </c>
      <c r="N55">
        <v>12575</v>
      </c>
      <c r="O55" t="s">
        <v>9</v>
      </c>
      <c r="P55" t="s">
        <v>10</v>
      </c>
      <c r="Q55">
        <v>57</v>
      </c>
      <c r="R55" t="s">
        <v>11</v>
      </c>
      <c r="S55">
        <v>33</v>
      </c>
      <c r="T55">
        <f t="shared" si="4"/>
        <v>57741</v>
      </c>
    </row>
    <row r="56" spans="1:20">
      <c r="A56" t="s">
        <v>2</v>
      </c>
      <c r="B56">
        <v>3570</v>
      </c>
      <c r="C56" t="s">
        <v>3</v>
      </c>
      <c r="D56">
        <v>673166</v>
      </c>
      <c r="E56" t="s">
        <v>4</v>
      </c>
      <c r="F56">
        <v>0.1</v>
      </c>
      <c r="G56" t="s">
        <v>5</v>
      </c>
      <c r="H56">
        <v>368</v>
      </c>
      <c r="I56" t="s">
        <v>6</v>
      </c>
      <c r="J56">
        <v>3877</v>
      </c>
      <c r="K56" t="s">
        <v>7</v>
      </c>
      <c r="L56">
        <v>5678</v>
      </c>
      <c r="M56" t="s">
        <v>8</v>
      </c>
      <c r="N56">
        <v>4380</v>
      </c>
      <c r="O56" t="s">
        <v>9</v>
      </c>
      <c r="P56" t="s">
        <v>10</v>
      </c>
      <c r="Q56">
        <v>59</v>
      </c>
      <c r="R56" t="s">
        <v>11</v>
      </c>
      <c r="S56">
        <v>33</v>
      </c>
      <c r="T56">
        <f t="shared" si="4"/>
        <v>21712</v>
      </c>
    </row>
    <row r="57" spans="1:20">
      <c r="A57" t="s">
        <v>2</v>
      </c>
      <c r="B57">
        <v>3570</v>
      </c>
      <c r="C57" t="s">
        <v>3</v>
      </c>
      <c r="D57">
        <v>673766</v>
      </c>
      <c r="E57" t="s">
        <v>4</v>
      </c>
      <c r="F57">
        <v>0.1</v>
      </c>
      <c r="G57" t="s">
        <v>5</v>
      </c>
      <c r="H57">
        <v>600</v>
      </c>
      <c r="I57" t="s">
        <v>6</v>
      </c>
      <c r="J57">
        <v>6431</v>
      </c>
      <c r="K57" t="s">
        <v>7</v>
      </c>
      <c r="L57">
        <v>8729</v>
      </c>
      <c r="M57" t="s">
        <v>8</v>
      </c>
      <c r="N57">
        <v>6934</v>
      </c>
      <c r="O57" t="s">
        <v>9</v>
      </c>
      <c r="P57" t="s">
        <v>10</v>
      </c>
      <c r="Q57">
        <v>55</v>
      </c>
      <c r="R57" t="s">
        <v>11</v>
      </c>
      <c r="S57">
        <v>33</v>
      </c>
      <c r="T57">
        <f t="shared" si="4"/>
        <v>33000</v>
      </c>
    </row>
    <row r="58" spans="1:20">
      <c r="A58" t="s">
        <v>2</v>
      </c>
      <c r="B58">
        <v>3570</v>
      </c>
      <c r="C58" t="s">
        <v>3</v>
      </c>
      <c r="D58">
        <v>674669</v>
      </c>
      <c r="E58" t="s">
        <v>4</v>
      </c>
      <c r="F58">
        <v>0.1</v>
      </c>
      <c r="G58" t="s">
        <v>5</v>
      </c>
      <c r="H58">
        <v>903</v>
      </c>
      <c r="I58" t="s">
        <v>6</v>
      </c>
      <c r="J58">
        <v>10705</v>
      </c>
      <c r="K58" t="s">
        <v>7</v>
      </c>
      <c r="L58">
        <v>14808</v>
      </c>
      <c r="M58" t="s">
        <v>8</v>
      </c>
      <c r="N58">
        <v>11208</v>
      </c>
      <c r="O58" t="s">
        <v>9</v>
      </c>
      <c r="P58" t="s">
        <v>10</v>
      </c>
      <c r="Q58">
        <v>58</v>
      </c>
      <c r="R58" t="s">
        <v>11</v>
      </c>
      <c r="S58">
        <v>33</v>
      </c>
      <c r="T58">
        <f t="shared" si="4"/>
        <v>52374</v>
      </c>
    </row>
    <row r="59" spans="1:20">
      <c r="A59" t="s">
        <v>2</v>
      </c>
      <c r="B59">
        <v>3570</v>
      </c>
      <c r="C59" t="s">
        <v>3</v>
      </c>
      <c r="D59">
        <v>674963</v>
      </c>
      <c r="E59" t="s">
        <v>4</v>
      </c>
      <c r="F59">
        <v>0.1</v>
      </c>
      <c r="G59" t="s">
        <v>5</v>
      </c>
      <c r="H59">
        <v>294</v>
      </c>
      <c r="I59" t="s">
        <v>6</v>
      </c>
      <c r="J59">
        <v>2649</v>
      </c>
      <c r="K59" t="s">
        <v>7</v>
      </c>
      <c r="L59">
        <v>4024</v>
      </c>
      <c r="M59" t="s">
        <v>8</v>
      </c>
      <c r="N59">
        <v>3152</v>
      </c>
      <c r="O59" t="s">
        <v>9</v>
      </c>
      <c r="P59" t="s">
        <v>10</v>
      </c>
      <c r="Q59">
        <v>56</v>
      </c>
      <c r="R59" t="s">
        <v>11</v>
      </c>
      <c r="S59">
        <v>33</v>
      </c>
      <c r="T59">
        <f t="shared" si="4"/>
        <v>16464</v>
      </c>
    </row>
    <row r="60" spans="1:20">
      <c r="A60" t="s">
        <v>2</v>
      </c>
      <c r="B60">
        <v>3570</v>
      </c>
      <c r="C60" t="s">
        <v>3</v>
      </c>
      <c r="D60">
        <v>675231</v>
      </c>
      <c r="E60" t="s">
        <v>4</v>
      </c>
      <c r="F60">
        <v>0.1</v>
      </c>
      <c r="G60" t="s">
        <v>5</v>
      </c>
      <c r="H60">
        <v>268</v>
      </c>
      <c r="I60" t="s">
        <v>6</v>
      </c>
      <c r="J60">
        <v>2320</v>
      </c>
      <c r="K60" t="s">
        <v>7</v>
      </c>
      <c r="L60">
        <v>3246</v>
      </c>
      <c r="M60" t="s">
        <v>8</v>
      </c>
      <c r="N60">
        <v>2823</v>
      </c>
      <c r="O60" t="s">
        <v>9</v>
      </c>
      <c r="P60" t="s">
        <v>10</v>
      </c>
      <c r="Q60">
        <v>53</v>
      </c>
      <c r="R60" t="s">
        <v>11</v>
      </c>
      <c r="S60">
        <v>33</v>
      </c>
      <c r="T60">
        <f t="shared" si="4"/>
        <v>14204</v>
      </c>
    </row>
    <row r="61" spans="1:20">
      <c r="A61" t="s">
        <v>2</v>
      </c>
      <c r="B61">
        <v>3570</v>
      </c>
      <c r="C61" t="s">
        <v>3</v>
      </c>
      <c r="D61">
        <v>675406</v>
      </c>
      <c r="E61" t="s">
        <v>4</v>
      </c>
      <c r="F61">
        <v>0.1</v>
      </c>
      <c r="G61" t="s">
        <v>5</v>
      </c>
      <c r="H61">
        <v>175</v>
      </c>
      <c r="I61" t="s">
        <v>6</v>
      </c>
      <c r="J61">
        <v>1093</v>
      </c>
      <c r="K61" t="s">
        <v>7</v>
      </c>
      <c r="L61">
        <v>1780</v>
      </c>
      <c r="M61" t="s">
        <v>8</v>
      </c>
      <c r="N61">
        <v>1602</v>
      </c>
      <c r="O61" t="s">
        <v>9</v>
      </c>
      <c r="P61" t="s">
        <v>10</v>
      </c>
      <c r="Q61">
        <v>54</v>
      </c>
      <c r="R61" t="s">
        <v>11</v>
      </c>
      <c r="S61">
        <v>33</v>
      </c>
      <c r="T61">
        <f t="shared" si="4"/>
        <v>9450</v>
      </c>
    </row>
    <row r="62" spans="1:20">
      <c r="A62" t="s">
        <v>2</v>
      </c>
      <c r="B62">
        <v>3570</v>
      </c>
      <c r="C62" t="s">
        <v>3</v>
      </c>
      <c r="D62">
        <v>677272</v>
      </c>
      <c r="E62" t="s">
        <v>4</v>
      </c>
      <c r="F62">
        <v>0.1</v>
      </c>
      <c r="G62" t="s">
        <v>5</v>
      </c>
      <c r="H62">
        <v>1866</v>
      </c>
      <c r="I62" t="s">
        <v>6</v>
      </c>
      <c r="J62">
        <v>19335</v>
      </c>
      <c r="K62" t="s">
        <v>7</v>
      </c>
      <c r="L62">
        <v>24516</v>
      </c>
      <c r="M62" t="s">
        <v>8</v>
      </c>
      <c r="N62">
        <v>19838</v>
      </c>
      <c r="O62" t="s">
        <v>9</v>
      </c>
      <c r="P62" t="s">
        <v>10</v>
      </c>
      <c r="Q62">
        <v>57</v>
      </c>
      <c r="R62" t="s">
        <v>11</v>
      </c>
      <c r="S62">
        <v>33</v>
      </c>
      <c r="T62">
        <f t="shared" si="4"/>
        <v>106362</v>
      </c>
    </row>
    <row r="63" spans="1:20">
      <c r="A63" t="s">
        <v>2</v>
      </c>
      <c r="B63">
        <v>3570</v>
      </c>
      <c r="C63" t="s">
        <v>3</v>
      </c>
      <c r="D63">
        <v>677725</v>
      </c>
      <c r="E63" t="s">
        <v>4</v>
      </c>
      <c r="F63">
        <v>0.1</v>
      </c>
      <c r="G63" t="s">
        <v>5</v>
      </c>
      <c r="H63">
        <v>453</v>
      </c>
      <c r="I63" t="s">
        <v>6</v>
      </c>
      <c r="J63">
        <v>4281</v>
      </c>
      <c r="K63" t="s">
        <v>7</v>
      </c>
      <c r="L63">
        <v>5868</v>
      </c>
      <c r="M63" t="s">
        <v>8</v>
      </c>
      <c r="N63">
        <v>4788</v>
      </c>
      <c r="O63" t="s">
        <v>9</v>
      </c>
      <c r="P63" t="s">
        <v>10</v>
      </c>
      <c r="Q63">
        <v>56</v>
      </c>
      <c r="R63" t="s">
        <v>11</v>
      </c>
      <c r="S63">
        <v>33</v>
      </c>
      <c r="T63">
        <f t="shared" si="4"/>
        <v>25368</v>
      </c>
    </row>
    <row r="64" spans="1:20">
      <c r="A64" t="s">
        <v>2</v>
      </c>
      <c r="B64">
        <v>3570</v>
      </c>
      <c r="C64" t="s">
        <v>3</v>
      </c>
      <c r="D64">
        <v>677834</v>
      </c>
      <c r="E64" t="s">
        <v>4</v>
      </c>
      <c r="F64">
        <v>0.1</v>
      </c>
      <c r="G64" t="s">
        <v>5</v>
      </c>
      <c r="H64">
        <v>109</v>
      </c>
      <c r="I64" t="s">
        <v>6</v>
      </c>
      <c r="J64">
        <v>755</v>
      </c>
      <c r="K64" t="s">
        <v>7</v>
      </c>
      <c r="L64">
        <v>1620</v>
      </c>
      <c r="M64" t="s">
        <v>8</v>
      </c>
      <c r="N64">
        <v>1258</v>
      </c>
      <c r="O64" t="s">
        <v>9</v>
      </c>
      <c r="P64" t="s">
        <v>10</v>
      </c>
      <c r="Q64">
        <v>58</v>
      </c>
      <c r="R64" t="s">
        <v>11</v>
      </c>
      <c r="S64">
        <v>33</v>
      </c>
      <c r="T64">
        <f t="shared" si="4"/>
        <v>6322</v>
      </c>
    </row>
    <row r="65" spans="1:20">
      <c r="A65" t="s">
        <v>2</v>
      </c>
      <c r="B65">
        <v>3570</v>
      </c>
      <c r="C65" t="s">
        <v>3</v>
      </c>
      <c r="D65">
        <v>677850</v>
      </c>
      <c r="E65" t="s">
        <v>4</v>
      </c>
      <c r="F65">
        <v>0.1</v>
      </c>
      <c r="G65" t="s">
        <v>5</v>
      </c>
      <c r="H65">
        <v>16</v>
      </c>
      <c r="I65" t="s">
        <v>6</v>
      </c>
      <c r="J65">
        <v>-375</v>
      </c>
      <c r="K65" t="s">
        <v>7</v>
      </c>
      <c r="L65">
        <v>65</v>
      </c>
      <c r="M65" t="s">
        <v>8</v>
      </c>
      <c r="N65">
        <v>134</v>
      </c>
      <c r="O65" t="s">
        <v>9</v>
      </c>
      <c r="P65" t="s">
        <v>10</v>
      </c>
      <c r="Q65">
        <v>39</v>
      </c>
      <c r="R65" t="s">
        <v>11</v>
      </c>
      <c r="S65">
        <v>33</v>
      </c>
      <c r="T65">
        <f t="shared" si="4"/>
        <v>624</v>
      </c>
    </row>
    <row r="66" spans="1:20">
      <c r="A66" t="s">
        <v>2</v>
      </c>
      <c r="B66">
        <v>3570</v>
      </c>
      <c r="C66" t="s">
        <v>3</v>
      </c>
      <c r="D66">
        <v>679067</v>
      </c>
      <c r="E66" t="s">
        <v>4</v>
      </c>
      <c r="F66">
        <v>0.1</v>
      </c>
      <c r="G66" t="s">
        <v>5</v>
      </c>
      <c r="H66">
        <v>1217</v>
      </c>
      <c r="I66" t="s">
        <v>6</v>
      </c>
      <c r="J66">
        <v>14233</v>
      </c>
      <c r="K66" t="s">
        <v>7</v>
      </c>
      <c r="L66">
        <v>18893</v>
      </c>
      <c r="M66" t="s">
        <v>8</v>
      </c>
      <c r="N66">
        <v>14740</v>
      </c>
      <c r="O66" t="s">
        <v>9</v>
      </c>
      <c r="P66" t="s">
        <v>10</v>
      </c>
      <c r="Q66">
        <v>57</v>
      </c>
      <c r="R66" t="s">
        <v>11</v>
      </c>
      <c r="S66">
        <v>33</v>
      </c>
      <c r="T66">
        <f t="shared" si="4"/>
        <v>69369</v>
      </c>
    </row>
    <row r="67" spans="1:20">
      <c r="A67" t="s">
        <v>2</v>
      </c>
      <c r="B67">
        <v>3570</v>
      </c>
      <c r="C67" t="s">
        <v>3</v>
      </c>
      <c r="D67">
        <v>679143</v>
      </c>
      <c r="E67" t="s">
        <v>4</v>
      </c>
      <c r="F67">
        <v>0.1</v>
      </c>
      <c r="G67" t="s">
        <v>5</v>
      </c>
      <c r="H67">
        <v>76</v>
      </c>
      <c r="I67" t="s">
        <v>6</v>
      </c>
      <c r="J67">
        <v>296</v>
      </c>
      <c r="K67" t="s">
        <v>7</v>
      </c>
      <c r="L67">
        <v>1025</v>
      </c>
      <c r="M67" t="s">
        <v>8</v>
      </c>
      <c r="N67">
        <v>799</v>
      </c>
      <c r="O67" t="s">
        <v>9</v>
      </c>
      <c r="P67" t="s">
        <v>10</v>
      </c>
      <c r="Q67">
        <v>57</v>
      </c>
      <c r="R67" t="s">
        <v>11</v>
      </c>
      <c r="S67">
        <v>33</v>
      </c>
      <c r="T67">
        <f t="shared" si="4"/>
        <v>4332</v>
      </c>
    </row>
    <row r="68" spans="1:20">
      <c r="A68" t="s">
        <v>2</v>
      </c>
      <c r="B68">
        <v>3570</v>
      </c>
      <c r="C68" t="s">
        <v>3</v>
      </c>
      <c r="D68">
        <v>679994</v>
      </c>
      <c r="E68" t="s">
        <v>4</v>
      </c>
      <c r="F68">
        <v>0.1</v>
      </c>
      <c r="G68" t="s">
        <v>5</v>
      </c>
      <c r="H68">
        <v>851</v>
      </c>
      <c r="I68" t="s">
        <v>6</v>
      </c>
      <c r="J68">
        <v>9080</v>
      </c>
      <c r="K68" t="s">
        <v>7</v>
      </c>
      <c r="L68">
        <v>12309</v>
      </c>
      <c r="M68" t="s">
        <v>8</v>
      </c>
      <c r="N68">
        <v>9590</v>
      </c>
      <c r="O68" t="s">
        <v>9</v>
      </c>
      <c r="P68" t="s">
        <v>10</v>
      </c>
      <c r="Q68">
        <v>58</v>
      </c>
      <c r="R68" t="s">
        <v>11</v>
      </c>
      <c r="S68">
        <v>33</v>
      </c>
      <c r="T68">
        <f t="shared" si="4"/>
        <v>49358</v>
      </c>
    </row>
    <row r="69" spans="1:20">
      <c r="A69" t="s">
        <v>2</v>
      </c>
      <c r="B69">
        <v>3570</v>
      </c>
      <c r="C69" t="s">
        <v>3</v>
      </c>
      <c r="D69">
        <v>679995</v>
      </c>
      <c r="E69" t="s">
        <v>4</v>
      </c>
      <c r="F69">
        <v>0.1</v>
      </c>
      <c r="G69" t="s">
        <v>5</v>
      </c>
      <c r="H69">
        <v>1</v>
      </c>
      <c r="I69" t="s">
        <v>6</v>
      </c>
      <c r="J69">
        <v>-500</v>
      </c>
      <c r="K69" t="s">
        <v>7</v>
      </c>
      <c r="L69">
        <v>1</v>
      </c>
      <c r="M69" t="s">
        <v>8</v>
      </c>
      <c r="N69">
        <v>3</v>
      </c>
      <c r="O69" t="s">
        <v>9</v>
      </c>
      <c r="P69" t="s">
        <v>10</v>
      </c>
      <c r="Q69">
        <v>60</v>
      </c>
      <c r="R69" t="s">
        <v>11</v>
      </c>
      <c r="S69">
        <v>27</v>
      </c>
      <c r="T69">
        <f t="shared" si="4"/>
        <v>60</v>
      </c>
    </row>
    <row r="70" spans="1:20">
      <c r="A70" t="s">
        <v>2</v>
      </c>
      <c r="B70">
        <v>3570</v>
      </c>
      <c r="C70" t="s">
        <v>3</v>
      </c>
      <c r="D70">
        <v>681346</v>
      </c>
      <c r="E70" t="s">
        <v>4</v>
      </c>
      <c r="F70">
        <v>0.1</v>
      </c>
      <c r="G70" t="s">
        <v>5</v>
      </c>
      <c r="H70">
        <v>1351</v>
      </c>
      <c r="I70" t="s">
        <v>6</v>
      </c>
      <c r="J70">
        <v>14840</v>
      </c>
      <c r="K70" t="s">
        <v>7</v>
      </c>
      <c r="L70">
        <v>19507</v>
      </c>
      <c r="M70" t="s">
        <v>8</v>
      </c>
      <c r="N70">
        <v>15340</v>
      </c>
      <c r="O70" t="s">
        <v>9</v>
      </c>
      <c r="P70" t="s">
        <v>10</v>
      </c>
      <c r="Q70">
        <v>57</v>
      </c>
      <c r="R70" t="s">
        <v>11</v>
      </c>
      <c r="S70">
        <v>33</v>
      </c>
      <c r="T70">
        <f t="shared" si="4"/>
        <v>77007</v>
      </c>
    </row>
    <row r="71" spans="1:20">
      <c r="A71" t="s">
        <v>2</v>
      </c>
      <c r="B71">
        <v>3570</v>
      </c>
      <c r="C71" t="s">
        <v>3</v>
      </c>
      <c r="D71">
        <v>682045</v>
      </c>
      <c r="E71" t="s">
        <v>4</v>
      </c>
      <c r="F71">
        <v>0.1</v>
      </c>
      <c r="G71" t="s">
        <v>5</v>
      </c>
      <c r="H71">
        <v>699</v>
      </c>
      <c r="I71" t="s">
        <v>6</v>
      </c>
      <c r="J71">
        <v>7881</v>
      </c>
      <c r="K71" t="s">
        <v>7</v>
      </c>
      <c r="L71">
        <v>10929</v>
      </c>
      <c r="M71" t="s">
        <v>8</v>
      </c>
      <c r="N71">
        <v>8384</v>
      </c>
      <c r="O71" t="s">
        <v>9</v>
      </c>
      <c r="P71" t="s">
        <v>10</v>
      </c>
      <c r="Q71">
        <v>59</v>
      </c>
      <c r="R71" t="s">
        <v>11</v>
      </c>
      <c r="S71">
        <v>31</v>
      </c>
      <c r="T71">
        <f t="shared" si="4"/>
        <v>41241</v>
      </c>
    </row>
    <row r="72" spans="1:20">
      <c r="A72" t="s">
        <v>2</v>
      </c>
      <c r="B72">
        <v>4453</v>
      </c>
      <c r="C72" t="s">
        <v>3</v>
      </c>
      <c r="D72">
        <v>686498</v>
      </c>
      <c r="E72" t="s">
        <v>4</v>
      </c>
      <c r="F72">
        <v>0.1</v>
      </c>
      <c r="G72" t="s">
        <v>5</v>
      </c>
      <c r="H72">
        <v>4453</v>
      </c>
      <c r="I72" t="s">
        <v>6</v>
      </c>
      <c r="J72">
        <v>51481</v>
      </c>
      <c r="K72" t="s">
        <v>7</v>
      </c>
      <c r="L72">
        <v>66400</v>
      </c>
      <c r="M72" t="s">
        <v>8</v>
      </c>
      <c r="N72">
        <v>51988</v>
      </c>
      <c r="O72" t="s">
        <v>9</v>
      </c>
      <c r="P72" t="s">
        <v>10</v>
      </c>
      <c r="Q72">
        <v>57</v>
      </c>
      <c r="R72" t="s">
        <v>11</v>
      </c>
      <c r="S72">
        <v>33</v>
      </c>
      <c r="T72">
        <f t="shared" si="4"/>
        <v>253821</v>
      </c>
    </row>
    <row r="73" spans="1:20">
      <c r="A73" t="s">
        <v>2</v>
      </c>
      <c r="B73">
        <v>4453</v>
      </c>
      <c r="C73" t="s">
        <v>3</v>
      </c>
      <c r="D73">
        <v>686539</v>
      </c>
      <c r="E73" t="s">
        <v>4</v>
      </c>
      <c r="F73">
        <v>0.1</v>
      </c>
      <c r="G73" t="s">
        <v>5</v>
      </c>
      <c r="H73">
        <v>41</v>
      </c>
      <c r="I73" t="s">
        <v>6</v>
      </c>
      <c r="J73">
        <v>-144</v>
      </c>
      <c r="K73" t="s">
        <v>7</v>
      </c>
      <c r="L73">
        <v>126</v>
      </c>
      <c r="M73" t="s">
        <v>8</v>
      </c>
      <c r="N73">
        <v>365</v>
      </c>
      <c r="O73" t="s">
        <v>9</v>
      </c>
      <c r="P73" t="s">
        <v>10</v>
      </c>
      <c r="Q73">
        <v>33</v>
      </c>
      <c r="R73" t="s">
        <v>11</v>
      </c>
      <c r="S73">
        <v>33</v>
      </c>
      <c r="T73">
        <f t="shared" si="4"/>
        <v>1353</v>
      </c>
    </row>
    <row r="74" spans="1:20">
      <c r="A74" t="s">
        <v>2</v>
      </c>
      <c r="B74">
        <v>4453</v>
      </c>
      <c r="C74" t="s">
        <v>3</v>
      </c>
      <c r="D74">
        <v>687893</v>
      </c>
      <c r="E74" t="s">
        <v>4</v>
      </c>
      <c r="F74">
        <v>0.1</v>
      </c>
      <c r="G74" t="s">
        <v>5</v>
      </c>
      <c r="H74">
        <v>1354</v>
      </c>
      <c r="I74" t="s">
        <v>6</v>
      </c>
      <c r="J74">
        <v>15679</v>
      </c>
      <c r="K74" t="s">
        <v>7</v>
      </c>
      <c r="L74">
        <v>20857</v>
      </c>
      <c r="M74" t="s">
        <v>8</v>
      </c>
      <c r="N74">
        <v>16182</v>
      </c>
      <c r="O74" t="s">
        <v>9</v>
      </c>
      <c r="P74" t="s">
        <v>10</v>
      </c>
      <c r="Q74">
        <v>57</v>
      </c>
      <c r="R74" t="s">
        <v>11</v>
      </c>
      <c r="S74">
        <v>33</v>
      </c>
      <c r="T74">
        <f t="shared" si="4"/>
        <v>77178</v>
      </c>
    </row>
    <row r="75" spans="1:20">
      <c r="A75" t="s">
        <v>2</v>
      </c>
      <c r="B75">
        <v>4453</v>
      </c>
      <c r="C75" t="s">
        <v>3</v>
      </c>
      <c r="D75">
        <v>687894</v>
      </c>
      <c r="E75" t="s">
        <v>4</v>
      </c>
      <c r="F75">
        <v>0.1</v>
      </c>
      <c r="G75" t="s">
        <v>5</v>
      </c>
      <c r="H75">
        <v>1</v>
      </c>
      <c r="I75" t="s">
        <v>6</v>
      </c>
      <c r="J75">
        <v>-500</v>
      </c>
      <c r="K75" t="s">
        <v>7</v>
      </c>
      <c r="L75">
        <v>1</v>
      </c>
      <c r="M75" t="s">
        <v>8</v>
      </c>
      <c r="N75">
        <v>3</v>
      </c>
      <c r="O75" t="s">
        <v>9</v>
      </c>
      <c r="P75" t="s">
        <v>10</v>
      </c>
      <c r="Q75">
        <v>60</v>
      </c>
      <c r="R75" t="s">
        <v>11</v>
      </c>
      <c r="S75">
        <v>27</v>
      </c>
      <c r="T75">
        <f t="shared" si="4"/>
        <v>60</v>
      </c>
    </row>
    <row r="76" spans="1:20">
      <c r="A76" t="s">
        <v>2</v>
      </c>
      <c r="B76">
        <v>4453</v>
      </c>
      <c r="C76" t="s">
        <v>3</v>
      </c>
      <c r="D76">
        <v>689660</v>
      </c>
      <c r="E76" t="s">
        <v>4</v>
      </c>
      <c r="F76">
        <v>0.1</v>
      </c>
      <c r="G76" t="s">
        <v>5</v>
      </c>
      <c r="H76">
        <v>1766</v>
      </c>
      <c r="I76" t="s">
        <v>6</v>
      </c>
      <c r="J76">
        <v>20954</v>
      </c>
      <c r="K76" t="s">
        <v>7</v>
      </c>
      <c r="L76">
        <v>28005</v>
      </c>
      <c r="M76" t="s">
        <v>8</v>
      </c>
      <c r="N76">
        <v>21455</v>
      </c>
      <c r="O76" t="s">
        <v>9</v>
      </c>
      <c r="P76" t="s">
        <v>10</v>
      </c>
      <c r="Q76">
        <v>58</v>
      </c>
      <c r="R76" t="s">
        <v>11</v>
      </c>
      <c r="S76">
        <v>33</v>
      </c>
      <c r="T76">
        <f t="shared" si="4"/>
        <v>102428</v>
      </c>
    </row>
    <row r="77" spans="1:20">
      <c r="A77" t="s">
        <v>2</v>
      </c>
      <c r="B77">
        <v>4453</v>
      </c>
      <c r="C77" t="s">
        <v>3</v>
      </c>
      <c r="D77">
        <v>690924</v>
      </c>
      <c r="E77" t="s">
        <v>4</v>
      </c>
      <c r="F77">
        <v>0.1</v>
      </c>
      <c r="G77" t="s">
        <v>5</v>
      </c>
      <c r="H77">
        <v>1264</v>
      </c>
      <c r="I77" t="s">
        <v>6</v>
      </c>
      <c r="J77">
        <v>15299</v>
      </c>
      <c r="K77" t="s">
        <v>7</v>
      </c>
      <c r="L77">
        <v>20974</v>
      </c>
      <c r="M77" t="s">
        <v>8</v>
      </c>
      <c r="N77">
        <v>15802</v>
      </c>
      <c r="O77" t="s">
        <v>9</v>
      </c>
      <c r="P77" t="s">
        <v>10</v>
      </c>
      <c r="Q77">
        <v>58</v>
      </c>
      <c r="R77" t="s">
        <v>11</v>
      </c>
      <c r="S77">
        <v>33</v>
      </c>
      <c r="T77">
        <f t="shared" si="4"/>
        <v>73312</v>
      </c>
    </row>
    <row r="78" spans="1:20">
      <c r="A78" t="s">
        <v>2</v>
      </c>
      <c r="B78">
        <v>4453</v>
      </c>
      <c r="C78" t="s">
        <v>3</v>
      </c>
      <c r="D78">
        <v>691624</v>
      </c>
      <c r="E78" t="s">
        <v>4</v>
      </c>
      <c r="F78">
        <v>0.1</v>
      </c>
      <c r="G78" t="s">
        <v>5</v>
      </c>
      <c r="H78">
        <v>700</v>
      </c>
      <c r="I78" t="s">
        <v>6</v>
      </c>
      <c r="J78">
        <v>8022</v>
      </c>
      <c r="K78" t="s">
        <v>7</v>
      </c>
      <c r="L78">
        <v>10996</v>
      </c>
      <c r="M78" t="s">
        <v>8</v>
      </c>
      <c r="N78">
        <v>8532</v>
      </c>
      <c r="O78" t="s">
        <v>9</v>
      </c>
      <c r="P78" t="s">
        <v>10</v>
      </c>
      <c r="Q78">
        <v>57</v>
      </c>
      <c r="R78" t="s">
        <v>11</v>
      </c>
      <c r="S78">
        <v>32</v>
      </c>
      <c r="T78">
        <f t="shared" si="4"/>
        <v>39900</v>
      </c>
    </row>
    <row r="79" spans="1:20">
      <c r="A79" t="s">
        <v>2</v>
      </c>
      <c r="B79">
        <v>4453</v>
      </c>
      <c r="C79" t="s">
        <v>3</v>
      </c>
      <c r="D79">
        <v>691843</v>
      </c>
      <c r="E79" t="s">
        <v>4</v>
      </c>
      <c r="F79">
        <v>0.1</v>
      </c>
      <c r="G79" t="s">
        <v>5</v>
      </c>
      <c r="H79">
        <v>219</v>
      </c>
      <c r="I79" t="s">
        <v>6</v>
      </c>
      <c r="J79">
        <v>1992</v>
      </c>
      <c r="K79" t="s">
        <v>7</v>
      </c>
      <c r="L79">
        <v>3134</v>
      </c>
      <c r="M79" t="s">
        <v>8</v>
      </c>
      <c r="N79">
        <v>2502</v>
      </c>
      <c r="O79" t="s">
        <v>9</v>
      </c>
      <c r="P79" t="s">
        <v>10</v>
      </c>
      <c r="Q79">
        <v>58</v>
      </c>
      <c r="R79" t="s">
        <v>11</v>
      </c>
      <c r="S79">
        <v>33</v>
      </c>
      <c r="T79">
        <f t="shared" si="4"/>
        <v>12702</v>
      </c>
    </row>
    <row r="80" spans="1:20">
      <c r="A80" t="s">
        <v>2</v>
      </c>
      <c r="B80">
        <v>4453</v>
      </c>
      <c r="C80" t="s">
        <v>3</v>
      </c>
      <c r="D80">
        <v>692007</v>
      </c>
      <c r="E80" t="s">
        <v>4</v>
      </c>
      <c r="F80">
        <v>0.1</v>
      </c>
      <c r="G80" t="s">
        <v>5</v>
      </c>
      <c r="H80">
        <v>164</v>
      </c>
      <c r="I80" t="s">
        <v>6</v>
      </c>
      <c r="J80">
        <v>1100</v>
      </c>
      <c r="K80" t="s">
        <v>7</v>
      </c>
      <c r="L80">
        <v>1729</v>
      </c>
      <c r="M80" t="s">
        <v>8</v>
      </c>
      <c r="N80">
        <v>1607</v>
      </c>
      <c r="O80" t="s">
        <v>9</v>
      </c>
      <c r="P80" t="s">
        <v>10</v>
      </c>
      <c r="Q80">
        <v>49</v>
      </c>
      <c r="R80" t="s">
        <v>11</v>
      </c>
      <c r="S80">
        <v>33</v>
      </c>
      <c r="T80">
        <f t="shared" si="4"/>
        <v>8036</v>
      </c>
    </row>
    <row r="81" spans="1:20">
      <c r="A81" t="s">
        <v>2</v>
      </c>
      <c r="B81">
        <v>4453</v>
      </c>
      <c r="C81" t="s">
        <v>3</v>
      </c>
      <c r="D81">
        <v>692059</v>
      </c>
      <c r="E81" t="s">
        <v>4</v>
      </c>
      <c r="F81">
        <v>0.1</v>
      </c>
      <c r="G81" t="s">
        <v>5</v>
      </c>
      <c r="H81">
        <v>52</v>
      </c>
      <c r="I81" t="s">
        <v>6</v>
      </c>
      <c r="J81">
        <v>-101</v>
      </c>
      <c r="K81" t="s">
        <v>7</v>
      </c>
      <c r="L81">
        <v>281</v>
      </c>
      <c r="M81" t="s">
        <v>8</v>
      </c>
      <c r="N81">
        <v>408</v>
      </c>
      <c r="O81" t="s">
        <v>9</v>
      </c>
      <c r="P81" t="s">
        <v>10</v>
      </c>
      <c r="Q81">
        <v>45</v>
      </c>
      <c r="R81" t="s">
        <v>11</v>
      </c>
      <c r="S81">
        <v>33</v>
      </c>
      <c r="T81">
        <f t="shared" si="4"/>
        <v>2340</v>
      </c>
    </row>
    <row r="82" spans="1:20">
      <c r="A82" t="s">
        <v>2</v>
      </c>
      <c r="B82">
        <v>4453</v>
      </c>
      <c r="C82" t="s">
        <v>3</v>
      </c>
      <c r="D82">
        <v>692125</v>
      </c>
      <c r="E82" t="s">
        <v>4</v>
      </c>
      <c r="F82">
        <v>0.1</v>
      </c>
      <c r="G82" t="s">
        <v>5</v>
      </c>
      <c r="H82">
        <v>66</v>
      </c>
      <c r="I82" t="s">
        <v>6</v>
      </c>
      <c r="J82">
        <v>55</v>
      </c>
      <c r="K82" t="s">
        <v>7</v>
      </c>
      <c r="L82">
        <v>290</v>
      </c>
      <c r="M82" t="s">
        <v>8</v>
      </c>
      <c r="N82">
        <v>565</v>
      </c>
      <c r="O82" t="s">
        <v>9</v>
      </c>
      <c r="P82" t="s">
        <v>10</v>
      </c>
      <c r="Q82">
        <v>37</v>
      </c>
      <c r="R82" t="s">
        <v>11</v>
      </c>
      <c r="S82">
        <v>33</v>
      </c>
      <c r="T82">
        <f t="shared" si="4"/>
        <v>2442</v>
      </c>
    </row>
    <row r="83" spans="1:20">
      <c r="A83" t="s">
        <v>2</v>
      </c>
      <c r="B83">
        <v>4453</v>
      </c>
      <c r="C83" t="s">
        <v>3</v>
      </c>
      <c r="D83">
        <v>692126</v>
      </c>
      <c r="E83" t="s">
        <v>4</v>
      </c>
      <c r="F83">
        <v>0.1</v>
      </c>
      <c r="G83" t="s">
        <v>5</v>
      </c>
      <c r="H83">
        <v>1</v>
      </c>
      <c r="I83" t="s">
        <v>6</v>
      </c>
      <c r="J83">
        <v>-500</v>
      </c>
      <c r="K83" t="s">
        <v>7</v>
      </c>
      <c r="L83">
        <v>1</v>
      </c>
      <c r="M83" t="s">
        <v>8</v>
      </c>
      <c r="N83">
        <v>9</v>
      </c>
      <c r="O83" t="s">
        <v>9</v>
      </c>
      <c r="P83" t="s">
        <v>10</v>
      </c>
      <c r="Q83">
        <v>30</v>
      </c>
      <c r="R83" t="s">
        <v>11</v>
      </c>
      <c r="S83">
        <v>27</v>
      </c>
      <c r="T83">
        <f t="shared" si="4"/>
        <v>30</v>
      </c>
    </row>
    <row r="84" spans="1:20">
      <c r="A84" t="s">
        <v>2</v>
      </c>
      <c r="B84">
        <v>4453</v>
      </c>
      <c r="C84" t="s">
        <v>3</v>
      </c>
      <c r="D84">
        <v>692413</v>
      </c>
      <c r="E84" t="s">
        <v>4</v>
      </c>
      <c r="F84">
        <v>0.1</v>
      </c>
      <c r="G84" t="s">
        <v>5</v>
      </c>
      <c r="H84">
        <v>287</v>
      </c>
      <c r="I84" t="s">
        <v>6</v>
      </c>
      <c r="J84">
        <v>2568</v>
      </c>
      <c r="K84" t="s">
        <v>7</v>
      </c>
      <c r="L84">
        <v>3731</v>
      </c>
      <c r="M84" t="s">
        <v>8</v>
      </c>
      <c r="N84">
        <v>3078</v>
      </c>
      <c r="O84" t="s">
        <v>9</v>
      </c>
      <c r="P84" t="s">
        <v>10</v>
      </c>
      <c r="Q84">
        <v>55</v>
      </c>
      <c r="R84" t="s">
        <v>11</v>
      </c>
      <c r="S84">
        <v>33</v>
      </c>
      <c r="T84">
        <f t="shared" si="4"/>
        <v>15785</v>
      </c>
    </row>
    <row r="85" spans="1:20">
      <c r="A85" t="s">
        <v>2</v>
      </c>
      <c r="B85">
        <v>4453</v>
      </c>
      <c r="C85" t="s">
        <v>3</v>
      </c>
      <c r="D85">
        <v>692441</v>
      </c>
      <c r="E85" t="s">
        <v>4</v>
      </c>
      <c r="F85">
        <v>0.1</v>
      </c>
      <c r="G85" t="s">
        <v>5</v>
      </c>
      <c r="H85">
        <v>28</v>
      </c>
      <c r="I85" t="s">
        <v>6</v>
      </c>
      <c r="J85">
        <v>-247</v>
      </c>
      <c r="K85" t="s">
        <v>7</v>
      </c>
      <c r="L85">
        <v>90</v>
      </c>
      <c r="M85" t="s">
        <v>8</v>
      </c>
      <c r="N85">
        <v>262</v>
      </c>
      <c r="O85" t="s">
        <v>9</v>
      </c>
      <c r="P85" t="s">
        <v>10</v>
      </c>
      <c r="Q85">
        <v>30</v>
      </c>
      <c r="R85" t="s">
        <v>11</v>
      </c>
      <c r="S85">
        <v>33</v>
      </c>
      <c r="T85">
        <f t="shared" si="4"/>
        <v>840</v>
      </c>
    </row>
    <row r="86" spans="1:20">
      <c r="A86" t="s">
        <v>2</v>
      </c>
      <c r="B86">
        <v>4453</v>
      </c>
      <c r="C86" t="s">
        <v>3</v>
      </c>
      <c r="D86">
        <v>692496</v>
      </c>
      <c r="E86" t="s">
        <v>4</v>
      </c>
      <c r="F86">
        <v>0.1</v>
      </c>
      <c r="G86" t="s">
        <v>5</v>
      </c>
      <c r="H86">
        <v>55</v>
      </c>
      <c r="I86" t="s">
        <v>6</v>
      </c>
      <c r="J86">
        <v>-87</v>
      </c>
      <c r="K86" t="s">
        <v>7</v>
      </c>
      <c r="L86">
        <v>345</v>
      </c>
      <c r="M86" t="s">
        <v>8</v>
      </c>
      <c r="N86">
        <v>421</v>
      </c>
      <c r="O86" t="s">
        <v>9</v>
      </c>
      <c r="P86" t="s">
        <v>10</v>
      </c>
      <c r="Q86">
        <v>50</v>
      </c>
      <c r="R86" t="s">
        <v>11</v>
      </c>
      <c r="S86">
        <v>33</v>
      </c>
      <c r="T86">
        <f t="shared" si="4"/>
        <v>2750</v>
      </c>
    </row>
    <row r="87" spans="1:20">
      <c r="A87" t="s">
        <v>2</v>
      </c>
      <c r="B87">
        <v>4453</v>
      </c>
      <c r="C87" t="s">
        <v>3</v>
      </c>
      <c r="D87">
        <v>692512</v>
      </c>
      <c r="E87" t="s">
        <v>4</v>
      </c>
      <c r="F87">
        <v>0.1</v>
      </c>
      <c r="G87" t="s">
        <v>5</v>
      </c>
      <c r="H87">
        <v>16</v>
      </c>
      <c r="I87" t="s">
        <v>6</v>
      </c>
      <c r="J87">
        <v>-390</v>
      </c>
      <c r="K87" t="s">
        <v>7</v>
      </c>
      <c r="L87">
        <v>54</v>
      </c>
      <c r="M87" t="s">
        <v>8</v>
      </c>
      <c r="N87">
        <v>112</v>
      </c>
      <c r="O87" t="s">
        <v>9</v>
      </c>
      <c r="P87" t="s">
        <v>10</v>
      </c>
      <c r="Q87">
        <v>44</v>
      </c>
      <c r="R87" t="s">
        <v>11</v>
      </c>
      <c r="S87">
        <v>33</v>
      </c>
      <c r="T87">
        <f t="shared" si="4"/>
        <v>704</v>
      </c>
    </row>
    <row r="88" spans="1:20">
      <c r="A88" t="s">
        <v>2</v>
      </c>
      <c r="B88">
        <v>4453</v>
      </c>
      <c r="C88" t="s">
        <v>3</v>
      </c>
      <c r="D88">
        <v>692513</v>
      </c>
      <c r="E88" t="s">
        <v>4</v>
      </c>
      <c r="F88">
        <v>0.1</v>
      </c>
      <c r="G88" t="s">
        <v>5</v>
      </c>
      <c r="H88">
        <v>1</v>
      </c>
      <c r="I88" t="s">
        <v>6</v>
      </c>
      <c r="J88">
        <v>-500</v>
      </c>
      <c r="K88" t="s">
        <v>7</v>
      </c>
      <c r="L88">
        <v>1</v>
      </c>
      <c r="M88" t="s">
        <v>8</v>
      </c>
      <c r="N88">
        <v>9</v>
      </c>
      <c r="O88" t="s">
        <v>9</v>
      </c>
      <c r="P88" t="s">
        <v>10</v>
      </c>
      <c r="Q88">
        <v>30</v>
      </c>
      <c r="R88" t="s">
        <v>11</v>
      </c>
      <c r="S88">
        <v>27</v>
      </c>
      <c r="T88">
        <f t="shared" si="4"/>
        <v>30</v>
      </c>
    </row>
    <row r="89" spans="1:20">
      <c r="A89" t="s">
        <v>2</v>
      </c>
      <c r="B89">
        <v>4453</v>
      </c>
      <c r="C89" t="s">
        <v>3</v>
      </c>
      <c r="D89">
        <v>692941</v>
      </c>
      <c r="E89" t="s">
        <v>4</v>
      </c>
      <c r="F89">
        <v>0.1</v>
      </c>
      <c r="G89" t="s">
        <v>5</v>
      </c>
      <c r="H89">
        <v>428</v>
      </c>
      <c r="I89" t="s">
        <v>6</v>
      </c>
      <c r="J89">
        <v>4396</v>
      </c>
      <c r="K89" t="s">
        <v>7</v>
      </c>
      <c r="L89">
        <v>6280</v>
      </c>
      <c r="M89" t="s">
        <v>8</v>
      </c>
      <c r="N89">
        <v>4906</v>
      </c>
      <c r="O89" t="s">
        <v>9</v>
      </c>
      <c r="P89" t="s">
        <v>10</v>
      </c>
      <c r="Q89">
        <v>57</v>
      </c>
      <c r="R89" t="s">
        <v>11</v>
      </c>
      <c r="S89">
        <v>33</v>
      </c>
      <c r="T89">
        <f t="shared" si="4"/>
        <v>24396</v>
      </c>
    </row>
    <row r="90" spans="1:20">
      <c r="A90" t="s">
        <v>2</v>
      </c>
      <c r="B90">
        <v>4453</v>
      </c>
      <c r="C90" t="s">
        <v>3</v>
      </c>
      <c r="D90">
        <v>693633</v>
      </c>
      <c r="E90" t="s">
        <v>4</v>
      </c>
      <c r="F90">
        <v>0.1</v>
      </c>
      <c r="G90" t="s">
        <v>5</v>
      </c>
      <c r="H90">
        <v>692</v>
      </c>
      <c r="I90" t="s">
        <v>6</v>
      </c>
      <c r="J90">
        <v>7803</v>
      </c>
      <c r="K90" t="s">
        <v>7</v>
      </c>
      <c r="L90">
        <v>10795</v>
      </c>
      <c r="M90" t="s">
        <v>8</v>
      </c>
      <c r="N90">
        <v>8310</v>
      </c>
      <c r="O90" t="s">
        <v>9</v>
      </c>
      <c r="P90" t="s">
        <v>10</v>
      </c>
      <c r="Q90">
        <v>58</v>
      </c>
      <c r="R90" t="s">
        <v>11</v>
      </c>
      <c r="S90">
        <v>33</v>
      </c>
      <c r="T90">
        <f t="shared" ref="T90:T106" si="5">H90*Q90</f>
        <v>40136</v>
      </c>
    </row>
    <row r="91" spans="1:20">
      <c r="A91" t="s">
        <v>2</v>
      </c>
      <c r="B91">
        <v>4453</v>
      </c>
      <c r="C91" t="s">
        <v>3</v>
      </c>
      <c r="D91">
        <v>694691</v>
      </c>
      <c r="E91" t="s">
        <v>4</v>
      </c>
      <c r="F91">
        <v>0.1</v>
      </c>
      <c r="G91" t="s">
        <v>5</v>
      </c>
      <c r="H91">
        <v>1058</v>
      </c>
      <c r="I91" t="s">
        <v>6</v>
      </c>
      <c r="J91">
        <v>12065</v>
      </c>
      <c r="K91" t="s">
        <v>7</v>
      </c>
      <c r="L91">
        <v>16395</v>
      </c>
      <c r="M91" t="s">
        <v>8</v>
      </c>
      <c r="N91">
        <v>12568</v>
      </c>
      <c r="O91" t="s">
        <v>9</v>
      </c>
      <c r="P91" t="s">
        <v>10</v>
      </c>
      <c r="Q91">
        <v>57</v>
      </c>
      <c r="R91" t="s">
        <v>11</v>
      </c>
      <c r="S91">
        <v>33</v>
      </c>
      <c r="T91">
        <f t="shared" si="5"/>
        <v>60306</v>
      </c>
    </row>
    <row r="92" spans="1:20">
      <c r="A92" t="s">
        <v>2</v>
      </c>
      <c r="B92">
        <v>4453</v>
      </c>
      <c r="C92" t="s">
        <v>3</v>
      </c>
      <c r="D92">
        <v>694694</v>
      </c>
      <c r="E92" t="s">
        <v>4</v>
      </c>
      <c r="F92">
        <v>0.1</v>
      </c>
      <c r="G92" t="s">
        <v>5</v>
      </c>
      <c r="H92">
        <v>3</v>
      </c>
      <c r="I92" t="s">
        <v>6</v>
      </c>
      <c r="J92">
        <v>-488</v>
      </c>
      <c r="K92" t="s">
        <v>7</v>
      </c>
      <c r="L92">
        <v>5</v>
      </c>
      <c r="M92" t="s">
        <v>8</v>
      </c>
      <c r="N92">
        <v>18</v>
      </c>
      <c r="O92" t="s">
        <v>9</v>
      </c>
      <c r="P92" t="s">
        <v>10</v>
      </c>
      <c r="Q92">
        <v>46</v>
      </c>
      <c r="R92" t="s">
        <v>11</v>
      </c>
      <c r="S92">
        <v>31</v>
      </c>
      <c r="T92">
        <f t="shared" si="5"/>
        <v>138</v>
      </c>
    </row>
    <row r="93" spans="1:20">
      <c r="A93" t="s">
        <v>2</v>
      </c>
      <c r="B93">
        <v>4453</v>
      </c>
      <c r="C93" t="s">
        <v>3</v>
      </c>
      <c r="D93">
        <v>694696</v>
      </c>
      <c r="E93" t="s">
        <v>4</v>
      </c>
      <c r="F93">
        <v>0.1</v>
      </c>
      <c r="G93" t="s">
        <v>5</v>
      </c>
      <c r="H93">
        <v>2</v>
      </c>
      <c r="I93" t="s">
        <v>6</v>
      </c>
      <c r="J93">
        <v>-492</v>
      </c>
      <c r="K93" t="s">
        <v>7</v>
      </c>
      <c r="L93">
        <v>3</v>
      </c>
      <c r="M93" t="s">
        <v>8</v>
      </c>
      <c r="N93">
        <v>15</v>
      </c>
      <c r="O93" t="s">
        <v>9</v>
      </c>
      <c r="P93" t="s">
        <v>10</v>
      </c>
      <c r="Q93">
        <v>40</v>
      </c>
      <c r="R93" t="s">
        <v>11</v>
      </c>
      <c r="S93">
        <v>30</v>
      </c>
      <c r="T93">
        <f t="shared" si="5"/>
        <v>80</v>
      </c>
    </row>
    <row r="94" spans="1:20">
      <c r="A94" t="s">
        <v>2</v>
      </c>
      <c r="B94">
        <v>4453</v>
      </c>
      <c r="C94" t="s">
        <v>3</v>
      </c>
      <c r="D94">
        <v>695264</v>
      </c>
      <c r="E94" t="s">
        <v>4</v>
      </c>
      <c r="F94">
        <v>0.1</v>
      </c>
      <c r="G94" t="s">
        <v>5</v>
      </c>
      <c r="H94">
        <v>568</v>
      </c>
      <c r="I94" t="s">
        <v>6</v>
      </c>
      <c r="J94">
        <v>5865</v>
      </c>
      <c r="K94" t="s">
        <v>7</v>
      </c>
      <c r="L94">
        <v>7873</v>
      </c>
      <c r="M94" t="s">
        <v>8</v>
      </c>
      <c r="N94">
        <v>6375</v>
      </c>
      <c r="O94" t="s">
        <v>9</v>
      </c>
      <c r="P94" t="s">
        <v>10</v>
      </c>
      <c r="Q94">
        <v>56</v>
      </c>
      <c r="R94" t="s">
        <v>11</v>
      </c>
      <c r="S94">
        <v>33</v>
      </c>
      <c r="T94">
        <f t="shared" si="5"/>
        <v>31808</v>
      </c>
    </row>
    <row r="95" spans="1:20">
      <c r="A95" t="s">
        <v>2</v>
      </c>
      <c r="B95">
        <v>4453</v>
      </c>
      <c r="C95" t="s">
        <v>3</v>
      </c>
      <c r="D95">
        <v>697470</v>
      </c>
      <c r="E95" t="s">
        <v>4</v>
      </c>
      <c r="F95">
        <v>0.1</v>
      </c>
      <c r="G95" t="s">
        <v>5</v>
      </c>
      <c r="H95">
        <v>2206</v>
      </c>
      <c r="I95" t="s">
        <v>6</v>
      </c>
      <c r="J95">
        <v>27167</v>
      </c>
      <c r="K95" t="s">
        <v>7</v>
      </c>
      <c r="L95">
        <v>36299</v>
      </c>
      <c r="M95" t="s">
        <v>8</v>
      </c>
      <c r="N95">
        <v>27675</v>
      </c>
      <c r="O95" t="s">
        <v>9</v>
      </c>
      <c r="P95" t="s">
        <v>10</v>
      </c>
      <c r="Q95">
        <v>58</v>
      </c>
      <c r="R95" t="s">
        <v>11</v>
      </c>
      <c r="S95">
        <v>33</v>
      </c>
      <c r="T95">
        <f t="shared" si="5"/>
        <v>127948</v>
      </c>
    </row>
    <row r="96" spans="1:20">
      <c r="A96" t="s">
        <v>2</v>
      </c>
      <c r="B96">
        <v>4453</v>
      </c>
      <c r="C96" t="s">
        <v>3</v>
      </c>
      <c r="D96">
        <v>697936</v>
      </c>
      <c r="E96" t="s">
        <v>4</v>
      </c>
      <c r="F96">
        <v>0.1</v>
      </c>
      <c r="G96" t="s">
        <v>5</v>
      </c>
      <c r="H96">
        <v>466</v>
      </c>
      <c r="I96" t="s">
        <v>6</v>
      </c>
      <c r="J96">
        <v>4800</v>
      </c>
      <c r="K96" t="s">
        <v>7</v>
      </c>
      <c r="L96">
        <v>6404</v>
      </c>
      <c r="M96" t="s">
        <v>8</v>
      </c>
      <c r="N96">
        <v>5300</v>
      </c>
      <c r="O96" t="s">
        <v>9</v>
      </c>
      <c r="P96" t="s">
        <v>10</v>
      </c>
      <c r="Q96">
        <v>55</v>
      </c>
      <c r="R96" t="s">
        <v>11</v>
      </c>
      <c r="S96">
        <v>33</v>
      </c>
      <c r="T96">
        <f t="shared" si="5"/>
        <v>25630</v>
      </c>
    </row>
    <row r="97" spans="1:20">
      <c r="A97" t="s">
        <v>2</v>
      </c>
      <c r="B97">
        <v>4453</v>
      </c>
      <c r="C97" t="s">
        <v>3</v>
      </c>
      <c r="D97">
        <v>697942</v>
      </c>
      <c r="E97" t="s">
        <v>4</v>
      </c>
      <c r="F97">
        <v>0.1</v>
      </c>
      <c r="G97" t="s">
        <v>5</v>
      </c>
      <c r="H97">
        <v>6</v>
      </c>
      <c r="I97" t="s">
        <v>6</v>
      </c>
      <c r="J97">
        <v>-489</v>
      </c>
      <c r="K97" t="s">
        <v>7</v>
      </c>
      <c r="L97">
        <v>13</v>
      </c>
      <c r="M97" t="s">
        <v>8</v>
      </c>
      <c r="N97">
        <v>11</v>
      </c>
      <c r="O97" t="s">
        <v>9</v>
      </c>
      <c r="P97" t="s">
        <v>10</v>
      </c>
      <c r="Q97">
        <v>70</v>
      </c>
      <c r="R97" t="s">
        <v>11</v>
      </c>
      <c r="S97">
        <v>33</v>
      </c>
      <c r="T97">
        <f t="shared" si="5"/>
        <v>420</v>
      </c>
    </row>
    <row r="98" spans="1:20">
      <c r="A98" t="s">
        <v>2</v>
      </c>
      <c r="B98">
        <v>4453</v>
      </c>
      <c r="C98" t="s">
        <v>3</v>
      </c>
      <c r="D98">
        <v>697943</v>
      </c>
      <c r="E98" t="s">
        <v>4</v>
      </c>
      <c r="F98">
        <v>0.1</v>
      </c>
      <c r="G98" t="s">
        <v>5</v>
      </c>
      <c r="H98">
        <v>1</v>
      </c>
      <c r="I98" t="s">
        <v>6</v>
      </c>
      <c r="J98">
        <v>-500</v>
      </c>
      <c r="K98" t="s">
        <v>7</v>
      </c>
      <c r="L98">
        <v>1</v>
      </c>
      <c r="M98" t="s">
        <v>8</v>
      </c>
      <c r="N98">
        <v>0</v>
      </c>
      <c r="O98" t="s">
        <v>9</v>
      </c>
      <c r="P98" t="s">
        <v>10</v>
      </c>
      <c r="Q98">
        <v>70</v>
      </c>
      <c r="R98" t="s">
        <v>11</v>
      </c>
      <c r="S98">
        <v>27</v>
      </c>
      <c r="T98">
        <f t="shared" si="5"/>
        <v>70</v>
      </c>
    </row>
    <row r="99" spans="1:20">
      <c r="A99" t="s">
        <v>2</v>
      </c>
      <c r="B99">
        <v>4453</v>
      </c>
      <c r="C99" t="s">
        <v>3</v>
      </c>
      <c r="D99">
        <v>697944</v>
      </c>
      <c r="E99" t="s">
        <v>4</v>
      </c>
      <c r="F99">
        <v>0.1</v>
      </c>
      <c r="G99" t="s">
        <v>5</v>
      </c>
      <c r="H99">
        <v>1</v>
      </c>
      <c r="I99" t="s">
        <v>6</v>
      </c>
      <c r="J99">
        <v>-500</v>
      </c>
      <c r="K99" t="s">
        <v>7</v>
      </c>
      <c r="L99">
        <v>1</v>
      </c>
      <c r="M99" t="s">
        <v>8</v>
      </c>
      <c r="N99">
        <v>9</v>
      </c>
      <c r="O99" t="s">
        <v>9</v>
      </c>
      <c r="P99" t="s">
        <v>10</v>
      </c>
      <c r="Q99">
        <v>30</v>
      </c>
      <c r="R99" t="s">
        <v>11</v>
      </c>
      <c r="S99">
        <v>28</v>
      </c>
      <c r="T99">
        <f t="shared" si="5"/>
        <v>30</v>
      </c>
    </row>
    <row r="100" spans="1:20">
      <c r="A100" t="s">
        <v>2</v>
      </c>
      <c r="B100">
        <v>4453</v>
      </c>
      <c r="C100" t="s">
        <v>3</v>
      </c>
      <c r="D100">
        <v>697945</v>
      </c>
      <c r="E100" t="s">
        <v>4</v>
      </c>
      <c r="F100">
        <v>0.1</v>
      </c>
      <c r="G100" t="s">
        <v>5</v>
      </c>
      <c r="H100">
        <v>1</v>
      </c>
      <c r="I100" t="s">
        <v>6</v>
      </c>
      <c r="J100">
        <v>-500</v>
      </c>
      <c r="K100" t="s">
        <v>7</v>
      </c>
      <c r="L100">
        <v>1</v>
      </c>
      <c r="M100" t="s">
        <v>8</v>
      </c>
      <c r="N100">
        <v>9</v>
      </c>
      <c r="O100" t="s">
        <v>9</v>
      </c>
      <c r="P100" t="s">
        <v>10</v>
      </c>
      <c r="Q100">
        <v>30</v>
      </c>
      <c r="R100" t="s">
        <v>11</v>
      </c>
      <c r="S100">
        <v>26</v>
      </c>
      <c r="T100">
        <f t="shared" si="5"/>
        <v>30</v>
      </c>
    </row>
    <row r="101" spans="1:20">
      <c r="A101" t="s">
        <v>2</v>
      </c>
      <c r="B101">
        <v>4453</v>
      </c>
      <c r="C101" t="s">
        <v>3</v>
      </c>
      <c r="D101">
        <v>697946</v>
      </c>
      <c r="E101" t="s">
        <v>4</v>
      </c>
      <c r="F101">
        <v>0.1</v>
      </c>
      <c r="G101" t="s">
        <v>5</v>
      </c>
      <c r="H101">
        <v>1</v>
      </c>
      <c r="I101" t="s">
        <v>6</v>
      </c>
      <c r="J101">
        <v>-500</v>
      </c>
      <c r="K101" t="s">
        <v>7</v>
      </c>
      <c r="L101">
        <v>1</v>
      </c>
      <c r="M101" t="s">
        <v>8</v>
      </c>
      <c r="N101">
        <v>9</v>
      </c>
      <c r="O101" t="s">
        <v>9</v>
      </c>
      <c r="P101" t="s">
        <v>10</v>
      </c>
      <c r="Q101">
        <v>30</v>
      </c>
      <c r="R101" t="s">
        <v>11</v>
      </c>
      <c r="S101">
        <v>28</v>
      </c>
      <c r="T101">
        <f t="shared" si="5"/>
        <v>30</v>
      </c>
    </row>
    <row r="102" spans="1:20">
      <c r="A102" t="s">
        <v>2</v>
      </c>
      <c r="B102">
        <v>4453</v>
      </c>
      <c r="C102" t="s">
        <v>3</v>
      </c>
      <c r="D102">
        <v>697950</v>
      </c>
      <c r="E102" t="s">
        <v>4</v>
      </c>
      <c r="F102">
        <v>0.1</v>
      </c>
      <c r="G102" t="s">
        <v>5</v>
      </c>
      <c r="H102">
        <v>4</v>
      </c>
      <c r="I102" t="s">
        <v>6</v>
      </c>
      <c r="J102">
        <v>-493</v>
      </c>
      <c r="K102" t="s">
        <v>7</v>
      </c>
      <c r="L102">
        <v>8</v>
      </c>
      <c r="M102" t="s">
        <v>8</v>
      </c>
      <c r="N102">
        <v>6</v>
      </c>
      <c r="O102" t="s">
        <v>9</v>
      </c>
      <c r="P102" t="s">
        <v>10</v>
      </c>
      <c r="Q102">
        <v>70</v>
      </c>
      <c r="R102" t="s">
        <v>11</v>
      </c>
      <c r="S102">
        <v>32</v>
      </c>
      <c r="T102">
        <f t="shared" si="5"/>
        <v>280</v>
      </c>
    </row>
    <row r="103" spans="1:20">
      <c r="A103" t="s">
        <v>2</v>
      </c>
      <c r="B103">
        <v>4453</v>
      </c>
      <c r="C103" t="s">
        <v>3</v>
      </c>
      <c r="D103">
        <v>698154</v>
      </c>
      <c r="E103" t="s">
        <v>4</v>
      </c>
      <c r="F103">
        <v>0.1</v>
      </c>
      <c r="G103" t="s">
        <v>5</v>
      </c>
      <c r="H103">
        <v>204</v>
      </c>
      <c r="I103" t="s">
        <v>6</v>
      </c>
      <c r="J103">
        <v>1580</v>
      </c>
      <c r="K103" t="s">
        <v>7</v>
      </c>
      <c r="L103">
        <v>2574</v>
      </c>
      <c r="M103" t="s">
        <v>8</v>
      </c>
      <c r="N103">
        <v>2090</v>
      </c>
      <c r="O103" t="s">
        <v>9</v>
      </c>
      <c r="P103" t="s">
        <v>10</v>
      </c>
      <c r="Q103">
        <v>57</v>
      </c>
      <c r="R103" t="s">
        <v>11</v>
      </c>
      <c r="S103">
        <v>33</v>
      </c>
      <c r="T103">
        <f t="shared" si="5"/>
        <v>11628</v>
      </c>
    </row>
    <row r="104" spans="1:20">
      <c r="A104" t="s">
        <v>2</v>
      </c>
      <c r="B104">
        <v>4453</v>
      </c>
      <c r="C104" t="s">
        <v>3</v>
      </c>
      <c r="D104">
        <v>698956</v>
      </c>
      <c r="E104" t="s">
        <v>4</v>
      </c>
      <c r="F104">
        <v>0.1</v>
      </c>
      <c r="G104" t="s">
        <v>5</v>
      </c>
      <c r="H104">
        <v>802</v>
      </c>
      <c r="I104" t="s">
        <v>6</v>
      </c>
      <c r="J104">
        <v>8560</v>
      </c>
      <c r="K104" t="s">
        <v>7</v>
      </c>
      <c r="L104">
        <v>11475</v>
      </c>
      <c r="M104" t="s">
        <v>8</v>
      </c>
      <c r="N104">
        <v>9069</v>
      </c>
      <c r="O104" t="s">
        <v>9</v>
      </c>
      <c r="P104" t="s">
        <v>10</v>
      </c>
      <c r="Q104">
        <v>57</v>
      </c>
      <c r="R104" t="s">
        <v>11</v>
      </c>
      <c r="S104">
        <v>33</v>
      </c>
      <c r="T104">
        <f t="shared" si="5"/>
        <v>45714</v>
      </c>
    </row>
    <row r="105" spans="1:20">
      <c r="A105" t="s">
        <v>2</v>
      </c>
      <c r="B105">
        <v>4453</v>
      </c>
      <c r="C105" t="s">
        <v>3</v>
      </c>
      <c r="D105">
        <v>698961</v>
      </c>
      <c r="E105" t="s">
        <v>4</v>
      </c>
      <c r="F105">
        <v>0.1</v>
      </c>
      <c r="G105" t="s">
        <v>5</v>
      </c>
      <c r="H105">
        <v>5</v>
      </c>
      <c r="I105" t="s">
        <v>6</v>
      </c>
      <c r="J105">
        <v>-478</v>
      </c>
      <c r="K105" t="s">
        <v>7</v>
      </c>
      <c r="L105">
        <v>11</v>
      </c>
      <c r="M105" t="s">
        <v>8</v>
      </c>
      <c r="N105">
        <v>30</v>
      </c>
      <c r="O105" t="s">
        <v>9</v>
      </c>
      <c r="P105" t="s">
        <v>10</v>
      </c>
      <c r="Q105">
        <v>48</v>
      </c>
      <c r="R105" t="s">
        <v>11</v>
      </c>
      <c r="S105">
        <v>32</v>
      </c>
      <c r="T105">
        <f t="shared" si="5"/>
        <v>240</v>
      </c>
    </row>
    <row r="106" spans="1:20">
      <c r="A106" t="s">
        <v>2</v>
      </c>
      <c r="B106">
        <v>4453</v>
      </c>
      <c r="C106" t="s">
        <v>3</v>
      </c>
      <c r="D106">
        <v>699971</v>
      </c>
      <c r="E106" t="s">
        <v>4</v>
      </c>
      <c r="F106">
        <v>0.1</v>
      </c>
      <c r="G106" t="s">
        <v>5</v>
      </c>
      <c r="H106">
        <v>1010</v>
      </c>
      <c r="I106" t="s">
        <v>6</v>
      </c>
      <c r="J106">
        <v>10923</v>
      </c>
      <c r="K106" t="s">
        <v>7</v>
      </c>
      <c r="L106">
        <v>14542</v>
      </c>
      <c r="M106" t="s">
        <v>8</v>
      </c>
      <c r="N106">
        <v>11431</v>
      </c>
      <c r="O106" t="s">
        <v>9</v>
      </c>
      <c r="P106" t="s">
        <v>10</v>
      </c>
      <c r="Q106">
        <v>57</v>
      </c>
      <c r="R106" t="s">
        <v>11</v>
      </c>
      <c r="S106">
        <v>33</v>
      </c>
      <c r="T106">
        <f t="shared" si="5"/>
        <v>57570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70"/>
  <sheetViews>
    <sheetView topLeftCell="E244" workbookViewId="0">
      <selection activeCell="I272" sqref="I272"/>
    </sheetView>
  </sheetViews>
  <sheetFormatPr baseColWidth="10" defaultRowHeight="15" x14ac:dyDescent="0"/>
  <cols>
    <col min="2" max="2" width="11.83203125" bestFit="1" customWidth="1"/>
    <col min="3" max="5" width="11.83203125" customWidth="1"/>
    <col min="6" max="6" width="11.83203125" bestFit="1" customWidth="1"/>
    <col min="7" max="25" width="17" bestFit="1" customWidth="1"/>
    <col min="26" max="26" width="11.5" customWidth="1"/>
    <col min="27" max="27" width="14.83203125" customWidth="1"/>
  </cols>
  <sheetData>
    <row r="2" spans="2:23">
      <c r="G2" t="s">
        <v>84</v>
      </c>
    </row>
    <row r="3" spans="2:23">
      <c r="G3" t="s">
        <v>85</v>
      </c>
    </row>
    <row r="5" spans="2:23">
      <c r="I5" t="s">
        <v>77</v>
      </c>
    </row>
    <row r="7" spans="2:23">
      <c r="G7">
        <v>20</v>
      </c>
      <c r="H7">
        <f>G7+5</f>
        <v>25</v>
      </c>
      <c r="I7">
        <f t="shared" ref="I7:W7" si="0">H7+5</f>
        <v>30</v>
      </c>
      <c r="J7">
        <f t="shared" si="0"/>
        <v>35</v>
      </c>
      <c r="K7">
        <f t="shared" si="0"/>
        <v>40</v>
      </c>
      <c r="L7">
        <f t="shared" si="0"/>
        <v>45</v>
      </c>
      <c r="M7">
        <f t="shared" si="0"/>
        <v>50</v>
      </c>
      <c r="N7">
        <f t="shared" si="0"/>
        <v>55</v>
      </c>
      <c r="O7">
        <f t="shared" si="0"/>
        <v>60</v>
      </c>
      <c r="P7">
        <f t="shared" si="0"/>
        <v>65</v>
      </c>
      <c r="Q7">
        <f t="shared" si="0"/>
        <v>70</v>
      </c>
      <c r="R7">
        <f t="shared" si="0"/>
        <v>75</v>
      </c>
      <c r="S7">
        <f t="shared" si="0"/>
        <v>80</v>
      </c>
      <c r="T7">
        <f t="shared" si="0"/>
        <v>85</v>
      </c>
      <c r="U7">
        <f>T7+5</f>
        <v>90</v>
      </c>
      <c r="V7">
        <f t="shared" si="0"/>
        <v>95</v>
      </c>
      <c r="W7">
        <f t="shared" si="0"/>
        <v>100</v>
      </c>
    </row>
    <row r="8" spans="2:23">
      <c r="F8">
        <v>1</v>
      </c>
      <c r="G8" s="11">
        <f>ABS($F8*(G$7-60))</f>
        <v>40</v>
      </c>
      <c r="H8" s="11">
        <f t="shared" ref="H8:W17" si="1">ABS($F8*(H$7-60))</f>
        <v>35</v>
      </c>
      <c r="I8" s="11">
        <f t="shared" si="1"/>
        <v>30</v>
      </c>
      <c r="J8" s="11">
        <f t="shared" si="1"/>
        <v>25</v>
      </c>
      <c r="K8" s="11">
        <f t="shared" si="1"/>
        <v>20</v>
      </c>
      <c r="L8" s="11">
        <f t="shared" si="1"/>
        <v>15</v>
      </c>
      <c r="M8" s="11">
        <f t="shared" si="1"/>
        <v>10</v>
      </c>
      <c r="N8" s="11">
        <f t="shared" si="1"/>
        <v>5</v>
      </c>
      <c r="O8" s="11">
        <f t="shared" si="1"/>
        <v>0</v>
      </c>
      <c r="P8" s="11">
        <f t="shared" si="1"/>
        <v>5</v>
      </c>
      <c r="Q8" s="11">
        <f t="shared" si="1"/>
        <v>10</v>
      </c>
      <c r="R8" s="11">
        <f t="shared" si="1"/>
        <v>15</v>
      </c>
      <c r="S8" s="11">
        <f t="shared" si="1"/>
        <v>20</v>
      </c>
      <c r="T8" s="11">
        <f t="shared" si="1"/>
        <v>25</v>
      </c>
      <c r="U8" s="11">
        <f t="shared" si="1"/>
        <v>30</v>
      </c>
      <c r="V8" s="11">
        <f t="shared" si="1"/>
        <v>35</v>
      </c>
      <c r="W8" s="11">
        <f t="shared" si="1"/>
        <v>40</v>
      </c>
    </row>
    <row r="9" spans="2:23">
      <c r="F9">
        <v>2</v>
      </c>
      <c r="G9" s="11">
        <f t="shared" ref="G9:V17" si="2">ABS($F9*(G$7-60))</f>
        <v>80</v>
      </c>
      <c r="H9" s="11">
        <f t="shared" si="2"/>
        <v>70</v>
      </c>
      <c r="I9" s="11">
        <f t="shared" si="2"/>
        <v>60</v>
      </c>
      <c r="J9" s="11">
        <f t="shared" si="2"/>
        <v>50</v>
      </c>
      <c r="K9" s="11">
        <f t="shared" si="2"/>
        <v>40</v>
      </c>
      <c r="L9" s="11">
        <f t="shared" si="2"/>
        <v>30</v>
      </c>
      <c r="M9" s="11">
        <f t="shared" si="2"/>
        <v>20</v>
      </c>
      <c r="N9" s="11">
        <f t="shared" si="2"/>
        <v>10</v>
      </c>
      <c r="O9" s="11">
        <f t="shared" si="2"/>
        <v>0</v>
      </c>
      <c r="P9" s="11">
        <f t="shared" si="2"/>
        <v>10</v>
      </c>
      <c r="Q9" s="11">
        <f t="shared" si="2"/>
        <v>20</v>
      </c>
      <c r="R9" s="11">
        <f t="shared" si="2"/>
        <v>30</v>
      </c>
      <c r="S9" s="11">
        <f t="shared" si="2"/>
        <v>40</v>
      </c>
      <c r="T9" s="11">
        <f t="shared" si="2"/>
        <v>50</v>
      </c>
      <c r="U9" s="11">
        <f t="shared" si="2"/>
        <v>60</v>
      </c>
      <c r="V9" s="11">
        <f t="shared" si="2"/>
        <v>70</v>
      </c>
      <c r="W9" s="11">
        <f t="shared" si="1"/>
        <v>80</v>
      </c>
    </row>
    <row r="10" spans="2:23">
      <c r="F10">
        <v>3</v>
      </c>
      <c r="G10" s="11">
        <f t="shared" si="2"/>
        <v>120</v>
      </c>
      <c r="H10" s="11">
        <f t="shared" si="1"/>
        <v>105</v>
      </c>
      <c r="I10" s="11">
        <f t="shared" si="1"/>
        <v>90</v>
      </c>
      <c r="J10" s="11">
        <f t="shared" si="1"/>
        <v>75</v>
      </c>
      <c r="K10" s="11">
        <f t="shared" si="1"/>
        <v>60</v>
      </c>
      <c r="L10" s="11">
        <f t="shared" si="1"/>
        <v>45</v>
      </c>
      <c r="M10" s="11">
        <f t="shared" si="1"/>
        <v>30</v>
      </c>
      <c r="N10" s="11">
        <f t="shared" si="1"/>
        <v>15</v>
      </c>
      <c r="O10" s="11">
        <f t="shared" si="1"/>
        <v>0</v>
      </c>
      <c r="P10" s="11">
        <f t="shared" si="1"/>
        <v>15</v>
      </c>
      <c r="Q10" s="11">
        <f t="shared" si="1"/>
        <v>30</v>
      </c>
      <c r="R10" s="11">
        <f t="shared" si="1"/>
        <v>45</v>
      </c>
      <c r="S10" s="11">
        <f t="shared" si="1"/>
        <v>60</v>
      </c>
      <c r="T10" s="11">
        <f t="shared" si="1"/>
        <v>75</v>
      </c>
      <c r="U10" s="11">
        <f t="shared" si="1"/>
        <v>90</v>
      </c>
      <c r="V10" s="11">
        <f t="shared" si="1"/>
        <v>105</v>
      </c>
      <c r="W10" s="11">
        <f t="shared" si="1"/>
        <v>120</v>
      </c>
    </row>
    <row r="11" spans="2:23">
      <c r="F11">
        <v>4</v>
      </c>
      <c r="G11" s="11">
        <f t="shared" si="2"/>
        <v>160</v>
      </c>
      <c r="H11" s="11">
        <f t="shared" si="1"/>
        <v>140</v>
      </c>
      <c r="I11" s="11">
        <f t="shared" si="1"/>
        <v>120</v>
      </c>
      <c r="J11" s="11">
        <f t="shared" si="1"/>
        <v>100</v>
      </c>
      <c r="K11" s="11">
        <f t="shared" si="1"/>
        <v>80</v>
      </c>
      <c r="L11" s="11">
        <f t="shared" si="1"/>
        <v>60</v>
      </c>
      <c r="M11" s="11">
        <f t="shared" si="1"/>
        <v>40</v>
      </c>
      <c r="N11" s="11">
        <f t="shared" si="1"/>
        <v>20</v>
      </c>
      <c r="O11" s="11">
        <f t="shared" si="1"/>
        <v>0</v>
      </c>
      <c r="P11" s="11">
        <f t="shared" si="1"/>
        <v>20</v>
      </c>
      <c r="Q11" s="11">
        <f t="shared" si="1"/>
        <v>40</v>
      </c>
      <c r="R11" s="11">
        <f t="shared" si="1"/>
        <v>60</v>
      </c>
      <c r="S11" s="11">
        <f t="shared" si="1"/>
        <v>80</v>
      </c>
      <c r="T11" s="11">
        <f t="shared" si="1"/>
        <v>100</v>
      </c>
      <c r="U11" s="11">
        <f t="shared" si="1"/>
        <v>120</v>
      </c>
      <c r="V11" s="11">
        <f t="shared" si="1"/>
        <v>140</v>
      </c>
      <c r="W11" s="11">
        <f t="shared" si="1"/>
        <v>160</v>
      </c>
    </row>
    <row r="12" spans="2:23">
      <c r="B12" t="s">
        <v>76</v>
      </c>
      <c r="F12">
        <v>5</v>
      </c>
      <c r="G12" s="11">
        <f t="shared" si="2"/>
        <v>200</v>
      </c>
      <c r="H12" s="11">
        <f t="shared" si="1"/>
        <v>175</v>
      </c>
      <c r="I12" s="11">
        <f t="shared" si="1"/>
        <v>150</v>
      </c>
      <c r="J12" s="11">
        <f t="shared" si="1"/>
        <v>125</v>
      </c>
      <c r="K12" s="11">
        <f t="shared" si="1"/>
        <v>100</v>
      </c>
      <c r="L12" s="11">
        <f t="shared" si="1"/>
        <v>75</v>
      </c>
      <c r="M12" s="11">
        <f t="shared" si="1"/>
        <v>50</v>
      </c>
      <c r="N12" s="11">
        <f t="shared" si="1"/>
        <v>25</v>
      </c>
      <c r="O12" s="11">
        <f t="shared" si="1"/>
        <v>0</v>
      </c>
      <c r="P12" s="11">
        <f t="shared" si="1"/>
        <v>25</v>
      </c>
      <c r="Q12" s="11">
        <f t="shared" si="1"/>
        <v>50</v>
      </c>
      <c r="R12" s="11">
        <f t="shared" si="1"/>
        <v>75</v>
      </c>
      <c r="S12" s="11">
        <f t="shared" si="1"/>
        <v>100</v>
      </c>
      <c r="T12" s="11">
        <f t="shared" si="1"/>
        <v>125</v>
      </c>
      <c r="U12" s="11">
        <f t="shared" si="1"/>
        <v>150</v>
      </c>
      <c r="V12" s="11">
        <f t="shared" si="1"/>
        <v>175</v>
      </c>
      <c r="W12" s="11">
        <f t="shared" si="1"/>
        <v>200</v>
      </c>
    </row>
    <row r="13" spans="2:23">
      <c r="F13">
        <v>6</v>
      </c>
      <c r="G13" s="11">
        <f t="shared" si="2"/>
        <v>240</v>
      </c>
      <c r="H13" s="11">
        <f t="shared" si="1"/>
        <v>210</v>
      </c>
      <c r="I13" s="11">
        <f t="shared" si="1"/>
        <v>180</v>
      </c>
      <c r="J13" s="11">
        <f t="shared" si="1"/>
        <v>150</v>
      </c>
      <c r="K13" s="11">
        <f t="shared" si="1"/>
        <v>120</v>
      </c>
      <c r="L13" s="11">
        <f t="shared" si="1"/>
        <v>90</v>
      </c>
      <c r="M13" s="11">
        <f t="shared" si="1"/>
        <v>60</v>
      </c>
      <c r="N13" s="11">
        <f t="shared" si="1"/>
        <v>30</v>
      </c>
      <c r="O13" s="11">
        <f t="shared" si="1"/>
        <v>0</v>
      </c>
      <c r="P13" s="11">
        <f t="shared" si="1"/>
        <v>30</v>
      </c>
      <c r="Q13" s="11">
        <f t="shared" si="1"/>
        <v>60</v>
      </c>
      <c r="R13" s="11">
        <f t="shared" si="1"/>
        <v>90</v>
      </c>
      <c r="S13" s="11">
        <f t="shared" si="1"/>
        <v>120</v>
      </c>
      <c r="T13" s="11">
        <f t="shared" si="1"/>
        <v>150</v>
      </c>
      <c r="U13" s="11">
        <f t="shared" si="1"/>
        <v>180</v>
      </c>
      <c r="V13" s="11">
        <f t="shared" si="1"/>
        <v>210</v>
      </c>
      <c r="W13" s="11">
        <f t="shared" si="1"/>
        <v>240</v>
      </c>
    </row>
    <row r="14" spans="2:23">
      <c r="F14">
        <v>7</v>
      </c>
      <c r="G14" s="11">
        <f t="shared" si="2"/>
        <v>280</v>
      </c>
      <c r="H14" s="11">
        <f t="shared" si="1"/>
        <v>245</v>
      </c>
      <c r="I14" s="11">
        <f t="shared" si="1"/>
        <v>210</v>
      </c>
      <c r="J14" s="11">
        <f t="shared" si="1"/>
        <v>175</v>
      </c>
      <c r="K14" s="11">
        <f t="shared" si="1"/>
        <v>140</v>
      </c>
      <c r="L14" s="11">
        <f t="shared" si="1"/>
        <v>105</v>
      </c>
      <c r="M14" s="11">
        <f t="shared" si="1"/>
        <v>70</v>
      </c>
      <c r="N14" s="11">
        <f t="shared" si="1"/>
        <v>35</v>
      </c>
      <c r="O14" s="11">
        <f t="shared" si="1"/>
        <v>0</v>
      </c>
      <c r="P14" s="11">
        <f t="shared" si="1"/>
        <v>35</v>
      </c>
      <c r="Q14" s="11">
        <f t="shared" si="1"/>
        <v>70</v>
      </c>
      <c r="R14" s="11">
        <f t="shared" si="1"/>
        <v>105</v>
      </c>
      <c r="S14" s="11">
        <f t="shared" si="1"/>
        <v>140</v>
      </c>
      <c r="T14" s="11">
        <f t="shared" si="1"/>
        <v>175</v>
      </c>
      <c r="U14" s="11">
        <f t="shared" si="1"/>
        <v>210</v>
      </c>
      <c r="V14" s="11">
        <f t="shared" si="1"/>
        <v>245</v>
      </c>
      <c r="W14" s="11">
        <f t="shared" si="1"/>
        <v>280</v>
      </c>
    </row>
    <row r="15" spans="2:23">
      <c r="F15">
        <v>8</v>
      </c>
      <c r="G15" s="11">
        <f t="shared" si="2"/>
        <v>320</v>
      </c>
      <c r="H15" s="11">
        <f t="shared" si="1"/>
        <v>280</v>
      </c>
      <c r="I15" s="11">
        <f t="shared" si="1"/>
        <v>240</v>
      </c>
      <c r="J15" s="11">
        <f t="shared" si="1"/>
        <v>200</v>
      </c>
      <c r="K15" s="11">
        <f t="shared" si="1"/>
        <v>160</v>
      </c>
      <c r="L15" s="11">
        <f t="shared" si="1"/>
        <v>120</v>
      </c>
      <c r="M15" s="11">
        <f t="shared" si="1"/>
        <v>80</v>
      </c>
      <c r="N15" s="11">
        <f t="shared" si="1"/>
        <v>40</v>
      </c>
      <c r="O15" s="11">
        <f t="shared" si="1"/>
        <v>0</v>
      </c>
      <c r="P15" s="11">
        <f t="shared" si="1"/>
        <v>40</v>
      </c>
      <c r="Q15" s="11">
        <f t="shared" si="1"/>
        <v>80</v>
      </c>
      <c r="R15" s="11">
        <f t="shared" si="1"/>
        <v>120</v>
      </c>
      <c r="S15" s="11">
        <f t="shared" si="1"/>
        <v>160</v>
      </c>
      <c r="T15" s="11">
        <f t="shared" si="1"/>
        <v>200</v>
      </c>
      <c r="U15" s="11">
        <f t="shared" si="1"/>
        <v>240</v>
      </c>
      <c r="V15" s="11">
        <f t="shared" si="1"/>
        <v>280</v>
      </c>
      <c r="W15" s="11">
        <f t="shared" si="1"/>
        <v>320</v>
      </c>
    </row>
    <row r="16" spans="2:23">
      <c r="F16">
        <v>9</v>
      </c>
      <c r="G16" s="11">
        <f t="shared" si="2"/>
        <v>360</v>
      </c>
      <c r="H16" s="11">
        <f t="shared" si="1"/>
        <v>315</v>
      </c>
      <c r="I16" s="11">
        <f t="shared" si="1"/>
        <v>270</v>
      </c>
      <c r="J16" s="11">
        <f t="shared" si="1"/>
        <v>225</v>
      </c>
      <c r="K16" s="11">
        <f t="shared" si="1"/>
        <v>180</v>
      </c>
      <c r="L16" s="11">
        <f t="shared" si="1"/>
        <v>135</v>
      </c>
      <c r="M16" s="11">
        <f t="shared" si="1"/>
        <v>90</v>
      </c>
      <c r="N16" s="11">
        <f t="shared" si="1"/>
        <v>45</v>
      </c>
      <c r="O16" s="11">
        <f t="shared" si="1"/>
        <v>0</v>
      </c>
      <c r="P16" s="11">
        <f t="shared" si="1"/>
        <v>45</v>
      </c>
      <c r="Q16" s="11">
        <f t="shared" si="1"/>
        <v>90</v>
      </c>
      <c r="R16" s="11">
        <f t="shared" si="1"/>
        <v>135</v>
      </c>
      <c r="S16" s="11">
        <f t="shared" si="1"/>
        <v>180</v>
      </c>
      <c r="T16" s="11">
        <f t="shared" si="1"/>
        <v>225</v>
      </c>
      <c r="U16" s="11">
        <f t="shared" si="1"/>
        <v>270</v>
      </c>
      <c r="V16" s="11">
        <f t="shared" si="1"/>
        <v>315</v>
      </c>
      <c r="W16" s="11">
        <f t="shared" si="1"/>
        <v>360</v>
      </c>
    </row>
    <row r="17" spans="2:23">
      <c r="F17">
        <v>10</v>
      </c>
      <c r="G17" s="11">
        <f t="shared" si="2"/>
        <v>400</v>
      </c>
      <c r="H17" s="11">
        <f t="shared" si="1"/>
        <v>350</v>
      </c>
      <c r="I17" s="11">
        <f t="shared" si="1"/>
        <v>300</v>
      </c>
      <c r="J17" s="11">
        <f t="shared" si="1"/>
        <v>250</v>
      </c>
      <c r="K17" s="11">
        <f t="shared" si="1"/>
        <v>200</v>
      </c>
      <c r="L17" s="11">
        <f t="shared" si="1"/>
        <v>150</v>
      </c>
      <c r="M17" s="11">
        <f t="shared" si="1"/>
        <v>100</v>
      </c>
      <c r="N17" s="11">
        <f t="shared" si="1"/>
        <v>50</v>
      </c>
      <c r="O17" s="11">
        <f t="shared" si="1"/>
        <v>0</v>
      </c>
      <c r="P17" s="11">
        <f t="shared" si="1"/>
        <v>50</v>
      </c>
      <c r="Q17" s="11">
        <f t="shared" si="1"/>
        <v>100</v>
      </c>
      <c r="R17" s="11">
        <f t="shared" si="1"/>
        <v>150</v>
      </c>
      <c r="S17" s="11">
        <f t="shared" si="1"/>
        <v>200</v>
      </c>
      <c r="T17" s="11">
        <f t="shared" si="1"/>
        <v>250</v>
      </c>
      <c r="U17" s="11">
        <f t="shared" si="1"/>
        <v>300</v>
      </c>
      <c r="V17" s="11">
        <f t="shared" si="1"/>
        <v>350</v>
      </c>
      <c r="W17" s="11">
        <f t="shared" si="1"/>
        <v>400</v>
      </c>
    </row>
    <row r="21" spans="2:23">
      <c r="G21" t="s">
        <v>78</v>
      </c>
      <c r="S21" t="s">
        <v>86</v>
      </c>
      <c r="T21" t="s">
        <v>87</v>
      </c>
    </row>
    <row r="22" spans="2:23">
      <c r="G22" t="s">
        <v>79</v>
      </c>
      <c r="R22" t="s">
        <v>88</v>
      </c>
      <c r="S22" t="s">
        <v>90</v>
      </c>
      <c r="T22" t="s">
        <v>91</v>
      </c>
    </row>
    <row r="23" spans="2:23">
      <c r="G23" t="s">
        <v>80</v>
      </c>
      <c r="R23" t="s">
        <v>89</v>
      </c>
      <c r="S23" t="s">
        <v>91</v>
      </c>
      <c r="T23" t="s">
        <v>90</v>
      </c>
    </row>
    <row r="24" spans="2:23">
      <c r="I24" t="s">
        <v>81</v>
      </c>
      <c r="J24" t="s">
        <v>82</v>
      </c>
      <c r="K24" t="s">
        <v>83</v>
      </c>
    </row>
    <row r="25" spans="2:23" s="10" customFormat="1">
      <c r="I25" s="10">
        <v>0.5</v>
      </c>
      <c r="J25" s="10">
        <f>2^2</f>
        <v>4</v>
      </c>
      <c r="K25" s="10">
        <f>SQRT(2)</f>
        <v>1.4142135623730951</v>
      </c>
    </row>
    <row r="26" spans="2:23" s="10" customFormat="1">
      <c r="I26" s="10">
        <v>0.25</v>
      </c>
      <c r="J26" s="10">
        <f>4^4</f>
        <v>256</v>
      </c>
      <c r="K26" s="10">
        <f>SQRT(4)</f>
        <v>2</v>
      </c>
    </row>
    <row r="27" spans="2:23" s="10" customFormat="1">
      <c r="G27" s="10">
        <v>-2</v>
      </c>
      <c r="H27" s="10">
        <f>G27+0.5</f>
        <v>-1.5</v>
      </c>
      <c r="I27" s="10">
        <v>-1</v>
      </c>
      <c r="J27" s="10">
        <f t="shared" ref="J27:O27" si="3">I27+0.5</f>
        <v>-0.5</v>
      </c>
      <c r="K27" s="10">
        <f t="shared" si="3"/>
        <v>0</v>
      </c>
      <c r="L27" s="10">
        <f t="shared" si="3"/>
        <v>0.5</v>
      </c>
      <c r="M27" s="10">
        <f t="shared" si="3"/>
        <v>1</v>
      </c>
      <c r="N27" s="10">
        <f t="shared" si="3"/>
        <v>1.5</v>
      </c>
      <c r="O27" s="10">
        <f t="shared" si="3"/>
        <v>2</v>
      </c>
    </row>
    <row r="28" spans="2:23" s="10" customFormat="1">
      <c r="G28" s="10" t="e">
        <f>ASIN(G27)</f>
        <v>#NUM!</v>
      </c>
      <c r="H28" s="10" t="e">
        <f t="shared" ref="H28:O28" si="4">ASIN(H27)</f>
        <v>#NUM!</v>
      </c>
      <c r="I28" s="10">
        <f>ABS(ASIN(I27))</f>
        <v>1.5707963267948966</v>
      </c>
      <c r="J28" s="10">
        <f t="shared" ref="J28:M28" si="5">ABS(ASIN(J27))</f>
        <v>0.52359877559829893</v>
      </c>
      <c r="K28" s="10">
        <f t="shared" si="5"/>
        <v>0</v>
      </c>
      <c r="L28" s="10">
        <f t="shared" si="5"/>
        <v>0.52359877559829893</v>
      </c>
      <c r="M28" s="10">
        <f t="shared" si="5"/>
        <v>1.5707963267948966</v>
      </c>
      <c r="N28" s="10" t="e">
        <f t="shared" si="4"/>
        <v>#NUM!</v>
      </c>
      <c r="O28" s="10" t="e">
        <f t="shared" si="4"/>
        <v>#NUM!</v>
      </c>
    </row>
    <row r="29" spans="2:23" s="10" customFormat="1">
      <c r="B29"/>
      <c r="C29"/>
      <c r="D29"/>
      <c r="E29"/>
      <c r="F29"/>
      <c r="G29">
        <v>20</v>
      </c>
      <c r="H29">
        <f>G29+5</f>
        <v>25</v>
      </c>
      <c r="I29">
        <f t="shared" ref="I29:T29" si="6">H29+5</f>
        <v>30</v>
      </c>
      <c r="J29">
        <f t="shared" si="6"/>
        <v>35</v>
      </c>
      <c r="K29">
        <f t="shared" si="6"/>
        <v>40</v>
      </c>
      <c r="L29">
        <f t="shared" si="6"/>
        <v>45</v>
      </c>
      <c r="M29">
        <f t="shared" si="6"/>
        <v>50</v>
      </c>
      <c r="N29">
        <f t="shared" si="6"/>
        <v>55</v>
      </c>
      <c r="O29">
        <f t="shared" si="6"/>
        <v>60</v>
      </c>
      <c r="P29">
        <f t="shared" si="6"/>
        <v>65</v>
      </c>
      <c r="Q29">
        <f t="shared" si="6"/>
        <v>70</v>
      </c>
      <c r="R29">
        <f t="shared" si="6"/>
        <v>75</v>
      </c>
      <c r="S29">
        <f t="shared" si="6"/>
        <v>80</v>
      </c>
      <c r="T29">
        <f t="shared" si="6"/>
        <v>85</v>
      </c>
      <c r="U29">
        <f>T29+5</f>
        <v>90</v>
      </c>
      <c r="V29">
        <f t="shared" ref="V29:W29" si="7">U29+5</f>
        <v>95</v>
      </c>
      <c r="W29">
        <f t="shared" si="7"/>
        <v>100</v>
      </c>
    </row>
    <row r="30" spans="2:23" s="10" customFormat="1">
      <c r="B30"/>
      <c r="C30"/>
      <c r="D30"/>
      <c r="E30"/>
      <c r="F30">
        <v>1</v>
      </c>
      <c r="G30" s="11">
        <f>$F30*(1/SQRT(ABS(100^2-G29^2)))</f>
        <v>1.0206207261596576E-2</v>
      </c>
      <c r="H30" s="11">
        <f t="shared" ref="H30:W39" si="8">$F30*(1/SQRT(ABS(100^2-H29^2)))</f>
        <v>1.0327955589886445E-2</v>
      </c>
      <c r="I30" s="11">
        <f t="shared" si="8"/>
        <v>1.0482848367219183E-2</v>
      </c>
      <c r="J30" s="11">
        <f t="shared" si="8"/>
        <v>1.0675210253672476E-2</v>
      </c>
      <c r="K30" s="11">
        <f t="shared" si="8"/>
        <v>1.0910894511799619E-2</v>
      </c>
      <c r="L30" s="11">
        <f t="shared" si="8"/>
        <v>1.1197850219117084E-2</v>
      </c>
      <c r="M30" s="11">
        <f t="shared" si="8"/>
        <v>1.1547005383792516E-2</v>
      </c>
      <c r="N30" s="11">
        <f t="shared" si="8"/>
        <v>1.1973686801784993E-2</v>
      </c>
      <c r="O30" s="11">
        <f t="shared" si="8"/>
        <v>1.2500000000000001E-2</v>
      </c>
      <c r="P30" s="11">
        <f t="shared" si="8"/>
        <v>1.3159033899195378E-2</v>
      </c>
      <c r="Q30" s="11">
        <f t="shared" si="8"/>
        <v>1.40028008402801E-2</v>
      </c>
      <c r="R30" s="11">
        <f t="shared" si="8"/>
        <v>1.5118578920369087E-2</v>
      </c>
      <c r="S30" s="11">
        <f t="shared" si="8"/>
        <v>1.6666666666666666E-2</v>
      </c>
      <c r="T30" s="11">
        <f t="shared" si="8"/>
        <v>1.898315991504998E-2</v>
      </c>
      <c r="U30" s="11">
        <f t="shared" si="8"/>
        <v>2.2941573387056175E-2</v>
      </c>
      <c r="V30" s="11">
        <f t="shared" si="8"/>
        <v>3.2025630761017429E-2</v>
      </c>
      <c r="W30" s="11" t="e">
        <f t="shared" si="8"/>
        <v>#DIV/0!</v>
      </c>
    </row>
    <row r="31" spans="2:23" s="10" customFormat="1">
      <c r="B31"/>
      <c r="C31"/>
      <c r="D31"/>
      <c r="E31"/>
      <c r="F31">
        <v>2</v>
      </c>
      <c r="G31" s="11">
        <f t="shared" ref="G31:G39" si="9">$F31*(1/SQRT(ABS(100^2-G30^2)))</f>
        <v>2.0000000104166669E-2</v>
      </c>
      <c r="H31" s="11">
        <f t="shared" si="8"/>
        <v>2.0000000106666669E-2</v>
      </c>
      <c r="I31" s="11">
        <f t="shared" si="8"/>
        <v>2.0000000109890111E-2</v>
      </c>
      <c r="J31" s="11">
        <f t="shared" si="8"/>
        <v>2.0000000113960116E-2</v>
      </c>
      <c r="K31" s="11">
        <f t="shared" si="8"/>
        <v>2.0000000119047623E-2</v>
      </c>
      <c r="L31" s="11">
        <f t="shared" si="8"/>
        <v>2.000000012539185E-2</v>
      </c>
      <c r="M31" s="11">
        <f t="shared" si="8"/>
        <v>2.0000000133333334E-2</v>
      </c>
      <c r="N31" s="11">
        <f t="shared" si="8"/>
        <v>2.0000000143369178E-2</v>
      </c>
      <c r="O31" s="11">
        <f t="shared" si="8"/>
        <v>2.0000000156250003E-2</v>
      </c>
      <c r="P31" s="11">
        <f t="shared" si="8"/>
        <v>2.0000000173160174E-2</v>
      </c>
      <c r="Q31" s="11">
        <f t="shared" si="8"/>
        <v>2.0000000196078435E-2</v>
      </c>
      <c r="R31" s="11">
        <f t="shared" si="8"/>
        <v>2.0000000228571433E-2</v>
      </c>
      <c r="S31" s="11">
        <f t="shared" si="8"/>
        <v>2.000000027777778E-2</v>
      </c>
      <c r="T31" s="11">
        <f t="shared" si="8"/>
        <v>2.000000036036037E-2</v>
      </c>
      <c r="U31" s="11">
        <f t="shared" si="8"/>
        <v>2.0000000526315811E-2</v>
      </c>
      <c r="V31" s="11">
        <f t="shared" si="8"/>
        <v>2.0000001025641104E-2</v>
      </c>
      <c r="W31" s="11" t="e">
        <f t="shared" si="8"/>
        <v>#DIV/0!</v>
      </c>
    </row>
    <row r="32" spans="2:23">
      <c r="F32">
        <v>3</v>
      </c>
      <c r="G32" s="11">
        <f t="shared" si="9"/>
        <v>3.0000000600000024E-2</v>
      </c>
      <c r="H32" s="11">
        <f t="shared" si="8"/>
        <v>3.0000000600000024E-2</v>
      </c>
      <c r="I32" s="11">
        <f t="shared" si="8"/>
        <v>3.0000000600000024E-2</v>
      </c>
      <c r="J32" s="11">
        <f t="shared" si="8"/>
        <v>3.0000000600000024E-2</v>
      </c>
      <c r="K32" s="11">
        <f t="shared" si="8"/>
        <v>3.0000000600000024E-2</v>
      </c>
      <c r="L32" s="11">
        <f t="shared" si="8"/>
        <v>3.0000000600000024E-2</v>
      </c>
      <c r="M32" s="11">
        <f t="shared" si="8"/>
        <v>3.0000000600000024E-2</v>
      </c>
      <c r="N32" s="11">
        <f t="shared" si="8"/>
        <v>3.0000000600000028E-2</v>
      </c>
      <c r="O32" s="11">
        <f t="shared" si="8"/>
        <v>3.0000000600000028E-2</v>
      </c>
      <c r="P32" s="11">
        <f t="shared" si="8"/>
        <v>3.0000000600000028E-2</v>
      </c>
      <c r="Q32" s="11">
        <f t="shared" si="8"/>
        <v>3.0000000600000028E-2</v>
      </c>
      <c r="R32" s="11">
        <f t="shared" si="8"/>
        <v>3.0000000600000028E-2</v>
      </c>
      <c r="S32" s="11">
        <f t="shared" si="8"/>
        <v>3.0000000600000035E-2</v>
      </c>
      <c r="T32" s="11">
        <f t="shared" si="8"/>
        <v>3.0000000600000042E-2</v>
      </c>
      <c r="U32" s="11">
        <f t="shared" si="8"/>
        <v>3.0000000600000049E-2</v>
      </c>
      <c r="V32" s="11">
        <f t="shared" si="8"/>
        <v>3.0000000600000076E-2</v>
      </c>
      <c r="W32" s="11" t="e">
        <f t="shared" si="8"/>
        <v>#DIV/0!</v>
      </c>
    </row>
    <row r="33" spans="2:23">
      <c r="F33">
        <v>4</v>
      </c>
      <c r="G33" s="11">
        <f t="shared" si="9"/>
        <v>4.0000001800000191E-2</v>
      </c>
      <c r="H33" s="11">
        <f t="shared" si="8"/>
        <v>4.0000001800000191E-2</v>
      </c>
      <c r="I33" s="11">
        <f t="shared" si="8"/>
        <v>4.0000001800000191E-2</v>
      </c>
      <c r="J33" s="11">
        <f t="shared" si="8"/>
        <v>4.0000001800000191E-2</v>
      </c>
      <c r="K33" s="11">
        <f t="shared" si="8"/>
        <v>4.0000001800000191E-2</v>
      </c>
      <c r="L33" s="11">
        <f t="shared" si="8"/>
        <v>4.0000001800000191E-2</v>
      </c>
      <c r="M33" s="11">
        <f t="shared" si="8"/>
        <v>4.0000001800000191E-2</v>
      </c>
      <c r="N33" s="11">
        <f t="shared" si="8"/>
        <v>4.0000001800000191E-2</v>
      </c>
      <c r="O33" s="11">
        <f t="shared" si="8"/>
        <v>4.0000001800000191E-2</v>
      </c>
      <c r="P33" s="11">
        <f t="shared" si="8"/>
        <v>4.0000001800000191E-2</v>
      </c>
      <c r="Q33" s="11">
        <f t="shared" si="8"/>
        <v>4.0000001800000191E-2</v>
      </c>
      <c r="R33" s="11">
        <f t="shared" si="8"/>
        <v>4.0000001800000191E-2</v>
      </c>
      <c r="S33" s="11">
        <f t="shared" si="8"/>
        <v>4.0000001800000191E-2</v>
      </c>
      <c r="T33" s="11">
        <f t="shared" si="8"/>
        <v>4.0000001800000191E-2</v>
      </c>
      <c r="U33" s="11">
        <f t="shared" si="8"/>
        <v>4.0000001800000191E-2</v>
      </c>
      <c r="V33" s="11">
        <f t="shared" si="8"/>
        <v>4.0000001800000191E-2</v>
      </c>
      <c r="W33" s="11" t="e">
        <f t="shared" si="8"/>
        <v>#DIV/0!</v>
      </c>
    </row>
    <row r="34" spans="2:23">
      <c r="B34" t="s">
        <v>76</v>
      </c>
      <c r="F34">
        <v>5</v>
      </c>
      <c r="G34" s="11">
        <f t="shared" si="9"/>
        <v>5.0000004000000833E-2</v>
      </c>
      <c r="H34" s="11">
        <f t="shared" si="8"/>
        <v>5.0000004000000833E-2</v>
      </c>
      <c r="I34" s="11">
        <f t="shared" si="8"/>
        <v>5.0000004000000833E-2</v>
      </c>
      <c r="J34" s="11">
        <f t="shared" si="8"/>
        <v>5.0000004000000833E-2</v>
      </c>
      <c r="K34" s="11">
        <f t="shared" si="8"/>
        <v>5.0000004000000833E-2</v>
      </c>
      <c r="L34" s="11">
        <f t="shared" si="8"/>
        <v>5.0000004000000833E-2</v>
      </c>
      <c r="M34" s="11">
        <f t="shared" si="8"/>
        <v>5.0000004000000833E-2</v>
      </c>
      <c r="N34" s="11">
        <f t="shared" si="8"/>
        <v>5.0000004000000833E-2</v>
      </c>
      <c r="O34" s="11">
        <f t="shared" si="8"/>
        <v>5.0000004000000833E-2</v>
      </c>
      <c r="P34" s="11">
        <f t="shared" si="8"/>
        <v>5.0000004000000833E-2</v>
      </c>
      <c r="Q34" s="11">
        <f t="shared" si="8"/>
        <v>5.0000004000000833E-2</v>
      </c>
      <c r="R34" s="11">
        <f t="shared" si="8"/>
        <v>5.0000004000000833E-2</v>
      </c>
      <c r="S34" s="11">
        <f t="shared" si="8"/>
        <v>5.0000004000000833E-2</v>
      </c>
      <c r="T34" s="11">
        <f t="shared" si="8"/>
        <v>5.0000004000000833E-2</v>
      </c>
      <c r="U34" s="11">
        <f t="shared" si="8"/>
        <v>5.0000004000000833E-2</v>
      </c>
      <c r="V34" s="11">
        <f t="shared" si="8"/>
        <v>5.0000004000000833E-2</v>
      </c>
      <c r="W34" s="11" t="e">
        <f t="shared" si="8"/>
        <v>#DIV/0!</v>
      </c>
    </row>
    <row r="35" spans="2:23">
      <c r="F35">
        <v>6</v>
      </c>
      <c r="G35" s="11">
        <f t="shared" si="9"/>
        <v>6.000000750000261E-2</v>
      </c>
      <c r="H35" s="11">
        <f t="shared" si="8"/>
        <v>6.000000750000261E-2</v>
      </c>
      <c r="I35" s="11">
        <f t="shared" si="8"/>
        <v>6.000000750000261E-2</v>
      </c>
      <c r="J35" s="11">
        <f t="shared" si="8"/>
        <v>6.000000750000261E-2</v>
      </c>
      <c r="K35" s="11">
        <f t="shared" si="8"/>
        <v>6.000000750000261E-2</v>
      </c>
      <c r="L35" s="11">
        <f t="shared" si="8"/>
        <v>6.000000750000261E-2</v>
      </c>
      <c r="M35" s="11">
        <f t="shared" si="8"/>
        <v>6.000000750000261E-2</v>
      </c>
      <c r="N35" s="11">
        <f t="shared" si="8"/>
        <v>6.000000750000261E-2</v>
      </c>
      <c r="O35" s="11">
        <f t="shared" si="8"/>
        <v>6.000000750000261E-2</v>
      </c>
      <c r="P35" s="11">
        <f t="shared" si="8"/>
        <v>6.000000750000261E-2</v>
      </c>
      <c r="Q35" s="11">
        <f t="shared" si="8"/>
        <v>6.000000750000261E-2</v>
      </c>
      <c r="R35" s="11">
        <f t="shared" si="8"/>
        <v>6.000000750000261E-2</v>
      </c>
      <c r="S35" s="11">
        <f t="shared" si="8"/>
        <v>6.000000750000261E-2</v>
      </c>
      <c r="T35" s="11">
        <f t="shared" si="8"/>
        <v>6.000000750000261E-2</v>
      </c>
      <c r="U35" s="11">
        <f t="shared" si="8"/>
        <v>6.000000750000261E-2</v>
      </c>
      <c r="V35" s="11">
        <f t="shared" si="8"/>
        <v>6.000000750000261E-2</v>
      </c>
      <c r="W35" s="11" t="e">
        <f t="shared" si="8"/>
        <v>#DIV/0!</v>
      </c>
    </row>
    <row r="36" spans="2:23">
      <c r="F36">
        <v>7</v>
      </c>
      <c r="G36" s="11">
        <f t="shared" si="9"/>
        <v>7.0000012600006559E-2</v>
      </c>
      <c r="H36" s="11">
        <f t="shared" si="8"/>
        <v>7.0000012600006559E-2</v>
      </c>
      <c r="I36" s="11">
        <f t="shared" si="8"/>
        <v>7.0000012600006559E-2</v>
      </c>
      <c r="J36" s="11">
        <f t="shared" si="8"/>
        <v>7.0000012600006559E-2</v>
      </c>
      <c r="K36" s="11">
        <f t="shared" si="8"/>
        <v>7.0000012600006559E-2</v>
      </c>
      <c r="L36" s="11">
        <f t="shared" si="8"/>
        <v>7.0000012600006559E-2</v>
      </c>
      <c r="M36" s="11">
        <f t="shared" si="8"/>
        <v>7.0000012600006559E-2</v>
      </c>
      <c r="N36" s="11">
        <f t="shared" si="8"/>
        <v>7.0000012600006559E-2</v>
      </c>
      <c r="O36" s="11">
        <f t="shared" si="8"/>
        <v>7.0000012600006559E-2</v>
      </c>
      <c r="P36" s="11">
        <f t="shared" si="8"/>
        <v>7.0000012600006559E-2</v>
      </c>
      <c r="Q36" s="11">
        <f t="shared" si="8"/>
        <v>7.0000012600006559E-2</v>
      </c>
      <c r="R36" s="11">
        <f t="shared" si="8"/>
        <v>7.0000012600006559E-2</v>
      </c>
      <c r="S36" s="11">
        <f t="shared" si="8"/>
        <v>7.0000012600006559E-2</v>
      </c>
      <c r="T36" s="11">
        <f t="shared" si="8"/>
        <v>7.0000012600006559E-2</v>
      </c>
      <c r="U36" s="11">
        <f t="shared" si="8"/>
        <v>7.0000012600006559E-2</v>
      </c>
      <c r="V36" s="11">
        <f t="shared" si="8"/>
        <v>7.0000012600006559E-2</v>
      </c>
      <c r="W36" s="11" t="e">
        <f t="shared" si="8"/>
        <v>#DIV/0!</v>
      </c>
    </row>
    <row r="37" spans="2:23">
      <c r="F37">
        <v>8</v>
      </c>
      <c r="G37" s="11">
        <f t="shared" si="9"/>
        <v>8.0000019600014252E-2</v>
      </c>
      <c r="H37" s="11">
        <f t="shared" si="8"/>
        <v>8.0000019600014252E-2</v>
      </c>
      <c r="I37" s="11">
        <f t="shared" si="8"/>
        <v>8.0000019600014252E-2</v>
      </c>
      <c r="J37" s="11">
        <f t="shared" si="8"/>
        <v>8.0000019600014252E-2</v>
      </c>
      <c r="K37" s="11">
        <f t="shared" si="8"/>
        <v>8.0000019600014252E-2</v>
      </c>
      <c r="L37" s="11">
        <f t="shared" si="8"/>
        <v>8.0000019600014252E-2</v>
      </c>
      <c r="M37" s="11">
        <f t="shared" si="8"/>
        <v>8.0000019600014252E-2</v>
      </c>
      <c r="N37" s="11">
        <f t="shared" si="8"/>
        <v>8.0000019600014252E-2</v>
      </c>
      <c r="O37" s="11">
        <f t="shared" si="8"/>
        <v>8.0000019600014252E-2</v>
      </c>
      <c r="P37" s="11">
        <f t="shared" si="8"/>
        <v>8.0000019600014252E-2</v>
      </c>
      <c r="Q37" s="11">
        <f t="shared" si="8"/>
        <v>8.0000019600014252E-2</v>
      </c>
      <c r="R37" s="11">
        <f t="shared" si="8"/>
        <v>8.0000019600014252E-2</v>
      </c>
      <c r="S37" s="11">
        <f t="shared" si="8"/>
        <v>8.0000019600014252E-2</v>
      </c>
      <c r="T37" s="11">
        <f t="shared" si="8"/>
        <v>8.0000019600014252E-2</v>
      </c>
      <c r="U37" s="11">
        <f t="shared" si="8"/>
        <v>8.0000019600014252E-2</v>
      </c>
      <c r="V37" s="11">
        <f t="shared" si="8"/>
        <v>8.0000019600014252E-2</v>
      </c>
      <c r="W37" s="11" t="e">
        <f t="shared" si="8"/>
        <v>#DIV/0!</v>
      </c>
    </row>
    <row r="38" spans="2:23">
      <c r="F38">
        <v>9</v>
      </c>
      <c r="G38" s="11">
        <f t="shared" si="9"/>
        <v>9.0000028800027929E-2</v>
      </c>
      <c r="H38" s="11">
        <f t="shared" si="8"/>
        <v>9.0000028800027929E-2</v>
      </c>
      <c r="I38" s="11">
        <f t="shared" si="8"/>
        <v>9.0000028800027929E-2</v>
      </c>
      <c r="J38" s="11">
        <f t="shared" si="8"/>
        <v>9.0000028800027929E-2</v>
      </c>
      <c r="K38" s="11">
        <f t="shared" si="8"/>
        <v>9.0000028800027929E-2</v>
      </c>
      <c r="L38" s="11">
        <f t="shared" si="8"/>
        <v>9.0000028800027929E-2</v>
      </c>
      <c r="M38" s="11">
        <f t="shared" si="8"/>
        <v>9.0000028800027929E-2</v>
      </c>
      <c r="N38" s="11">
        <f t="shared" si="8"/>
        <v>9.0000028800027929E-2</v>
      </c>
      <c r="O38" s="11">
        <f t="shared" si="8"/>
        <v>9.0000028800027929E-2</v>
      </c>
      <c r="P38" s="11">
        <f t="shared" si="8"/>
        <v>9.0000028800027929E-2</v>
      </c>
      <c r="Q38" s="11">
        <f t="shared" si="8"/>
        <v>9.0000028800027929E-2</v>
      </c>
      <c r="R38" s="11">
        <f t="shared" si="8"/>
        <v>9.0000028800027929E-2</v>
      </c>
      <c r="S38" s="11">
        <f t="shared" si="8"/>
        <v>9.0000028800027929E-2</v>
      </c>
      <c r="T38" s="11">
        <f t="shared" si="8"/>
        <v>9.0000028800027929E-2</v>
      </c>
      <c r="U38" s="11">
        <f t="shared" si="8"/>
        <v>9.0000028800027929E-2</v>
      </c>
      <c r="V38" s="11">
        <f t="shared" si="8"/>
        <v>9.0000028800027929E-2</v>
      </c>
      <c r="W38" s="11" t="e">
        <f t="shared" si="8"/>
        <v>#DIV/0!</v>
      </c>
    </row>
    <row r="39" spans="2:23">
      <c r="F39">
        <v>10</v>
      </c>
      <c r="G39" s="11">
        <f t="shared" si="9"/>
        <v>0.10000004050005051</v>
      </c>
      <c r="H39" s="11">
        <f t="shared" si="8"/>
        <v>0.10000004050005051</v>
      </c>
      <c r="I39" s="11">
        <f t="shared" si="8"/>
        <v>0.10000004050005051</v>
      </c>
      <c r="J39" s="11">
        <f t="shared" si="8"/>
        <v>0.10000004050005051</v>
      </c>
      <c r="K39" s="11">
        <f t="shared" si="8"/>
        <v>0.10000004050005051</v>
      </c>
      <c r="L39" s="11">
        <f t="shared" si="8"/>
        <v>0.10000004050005051</v>
      </c>
      <c r="M39" s="11">
        <f t="shared" si="8"/>
        <v>0.10000004050005051</v>
      </c>
      <c r="N39" s="11">
        <f t="shared" si="8"/>
        <v>0.10000004050005051</v>
      </c>
      <c r="O39" s="11">
        <f t="shared" si="8"/>
        <v>0.10000004050005051</v>
      </c>
      <c r="P39" s="11">
        <f t="shared" si="8"/>
        <v>0.10000004050005051</v>
      </c>
      <c r="Q39" s="11">
        <f t="shared" si="8"/>
        <v>0.10000004050005051</v>
      </c>
      <c r="R39" s="11">
        <f t="shared" si="8"/>
        <v>0.10000004050005051</v>
      </c>
      <c r="S39" s="11">
        <f t="shared" si="8"/>
        <v>0.10000004050005051</v>
      </c>
      <c r="T39" s="11">
        <f t="shared" si="8"/>
        <v>0.10000004050005051</v>
      </c>
      <c r="U39" s="11">
        <f t="shared" si="8"/>
        <v>0.10000004050005051</v>
      </c>
      <c r="V39" s="11">
        <f t="shared" si="8"/>
        <v>0.10000004050005051</v>
      </c>
      <c r="W39" s="11" t="e">
        <f t="shared" si="8"/>
        <v>#DIV/0!</v>
      </c>
    </row>
    <row r="44" spans="2:23">
      <c r="F44" t="s">
        <v>92</v>
      </c>
      <c r="G44" t="s">
        <v>93</v>
      </c>
      <c r="H44">
        <f>(20+80)/2</f>
        <v>50</v>
      </c>
    </row>
    <row r="46" spans="2:23">
      <c r="G46">
        <v>20</v>
      </c>
      <c r="H46">
        <f>G46+5</f>
        <v>25</v>
      </c>
      <c r="I46">
        <f t="shared" ref="I46:S46" si="10">H46+5</f>
        <v>30</v>
      </c>
      <c r="J46">
        <f t="shared" si="10"/>
        <v>35</v>
      </c>
      <c r="K46">
        <f t="shared" si="10"/>
        <v>40</v>
      </c>
      <c r="L46">
        <f t="shared" si="10"/>
        <v>45</v>
      </c>
      <c r="M46">
        <f t="shared" si="10"/>
        <v>50</v>
      </c>
      <c r="N46">
        <f t="shared" si="10"/>
        <v>55</v>
      </c>
      <c r="O46">
        <f t="shared" si="10"/>
        <v>60</v>
      </c>
      <c r="P46">
        <f t="shared" si="10"/>
        <v>65</v>
      </c>
      <c r="Q46">
        <f t="shared" si="10"/>
        <v>70</v>
      </c>
      <c r="R46">
        <f t="shared" si="10"/>
        <v>75</v>
      </c>
      <c r="S46">
        <f t="shared" si="10"/>
        <v>80</v>
      </c>
    </row>
    <row r="47" spans="2:23">
      <c r="F47">
        <v>1</v>
      </c>
      <c r="G47" s="9">
        <f>(1/$F47)*(G$46-$H$44)^2</f>
        <v>900</v>
      </c>
      <c r="H47" s="9">
        <f t="shared" ref="H47:O56" si="11">(1/$F47)*(H$46-$H$44)^2</f>
        <v>625</v>
      </c>
      <c r="I47" s="9">
        <f t="shared" si="11"/>
        <v>400</v>
      </c>
      <c r="J47" s="9">
        <f t="shared" si="11"/>
        <v>225</v>
      </c>
      <c r="K47" s="9">
        <f t="shared" si="11"/>
        <v>100</v>
      </c>
      <c r="L47" s="9">
        <f t="shared" si="11"/>
        <v>25</v>
      </c>
      <c r="M47" s="9">
        <f t="shared" si="11"/>
        <v>0</v>
      </c>
      <c r="N47" s="9">
        <f t="shared" si="11"/>
        <v>25</v>
      </c>
      <c r="O47" s="9">
        <f t="shared" si="11"/>
        <v>100</v>
      </c>
      <c r="P47" s="9">
        <f>($F47/10)*(P$46-$H$44)^2</f>
        <v>22.5</v>
      </c>
      <c r="Q47" s="9">
        <f t="shared" ref="Q47:S47" si="12">($F47/10)*(Q$46-$H$44)^2</f>
        <v>40</v>
      </c>
      <c r="R47" s="9">
        <f t="shared" si="12"/>
        <v>62.5</v>
      </c>
      <c r="S47" s="9">
        <f t="shared" si="12"/>
        <v>90</v>
      </c>
    </row>
    <row r="48" spans="2:23">
      <c r="F48">
        <v>2</v>
      </c>
      <c r="G48" s="9">
        <f t="shared" ref="G48:O56" si="13">(1/$F48)*(G$46-$H$44)^2</f>
        <v>450</v>
      </c>
      <c r="H48" s="9">
        <f t="shared" si="13"/>
        <v>312.5</v>
      </c>
      <c r="I48" s="9">
        <f t="shared" si="13"/>
        <v>200</v>
      </c>
      <c r="J48" s="9">
        <f t="shared" si="13"/>
        <v>112.5</v>
      </c>
      <c r="K48" s="9">
        <f t="shared" si="13"/>
        <v>50</v>
      </c>
      <c r="L48" s="9">
        <f t="shared" si="13"/>
        <v>12.5</v>
      </c>
      <c r="M48" s="9">
        <f t="shared" si="13"/>
        <v>0</v>
      </c>
      <c r="N48" s="9">
        <f t="shared" si="13"/>
        <v>12.5</v>
      </c>
      <c r="O48" s="9">
        <f t="shared" si="13"/>
        <v>50</v>
      </c>
      <c r="P48" s="9">
        <f t="shared" ref="P48:S56" si="14">($F48/10)*(P$46-$H$44)^2</f>
        <v>45</v>
      </c>
      <c r="Q48" s="9">
        <f t="shared" si="14"/>
        <v>80</v>
      </c>
      <c r="R48" s="9">
        <f t="shared" si="14"/>
        <v>125</v>
      </c>
      <c r="S48" s="9">
        <f t="shared" si="14"/>
        <v>180</v>
      </c>
    </row>
    <row r="49" spans="6:26">
      <c r="F49">
        <v>3</v>
      </c>
      <c r="G49" s="9">
        <f t="shared" si="13"/>
        <v>300</v>
      </c>
      <c r="H49" s="9">
        <f t="shared" si="11"/>
        <v>208.33333333333331</v>
      </c>
      <c r="I49" s="9">
        <f t="shared" si="11"/>
        <v>133.33333333333331</v>
      </c>
      <c r="J49" s="9">
        <f t="shared" si="11"/>
        <v>75</v>
      </c>
      <c r="K49" s="9">
        <f t="shared" si="11"/>
        <v>33.333333333333329</v>
      </c>
      <c r="L49" s="9">
        <f t="shared" si="11"/>
        <v>8.3333333333333321</v>
      </c>
      <c r="M49" s="9">
        <f t="shared" si="11"/>
        <v>0</v>
      </c>
      <c r="N49" s="9">
        <f t="shared" si="11"/>
        <v>8.3333333333333321</v>
      </c>
      <c r="O49" s="9">
        <f t="shared" si="11"/>
        <v>33.333333333333329</v>
      </c>
      <c r="P49" s="9">
        <f t="shared" si="14"/>
        <v>67.5</v>
      </c>
      <c r="Q49" s="9">
        <f t="shared" si="14"/>
        <v>120</v>
      </c>
      <c r="R49" s="9">
        <f t="shared" si="14"/>
        <v>187.5</v>
      </c>
      <c r="S49" s="9">
        <f t="shared" si="14"/>
        <v>270</v>
      </c>
    </row>
    <row r="50" spans="6:26">
      <c r="F50">
        <v>4</v>
      </c>
      <c r="G50" s="9">
        <f t="shared" si="13"/>
        <v>225</v>
      </c>
      <c r="H50" s="9">
        <f t="shared" si="11"/>
        <v>156.25</v>
      </c>
      <c r="I50" s="9">
        <f t="shared" si="11"/>
        <v>100</v>
      </c>
      <c r="J50" s="9">
        <f t="shared" si="11"/>
        <v>56.25</v>
      </c>
      <c r="K50" s="9">
        <f t="shared" si="11"/>
        <v>25</v>
      </c>
      <c r="L50" s="9">
        <f t="shared" si="11"/>
        <v>6.25</v>
      </c>
      <c r="M50" s="9">
        <f t="shared" si="11"/>
        <v>0</v>
      </c>
      <c r="N50" s="9">
        <f t="shared" si="11"/>
        <v>6.25</v>
      </c>
      <c r="O50" s="9">
        <f t="shared" si="11"/>
        <v>25</v>
      </c>
      <c r="P50" s="9">
        <f t="shared" si="14"/>
        <v>90</v>
      </c>
      <c r="Q50" s="9">
        <f t="shared" si="14"/>
        <v>160</v>
      </c>
      <c r="R50" s="9">
        <f t="shared" si="14"/>
        <v>250</v>
      </c>
      <c r="S50" s="9">
        <f t="shared" si="14"/>
        <v>360</v>
      </c>
    </row>
    <row r="51" spans="6:26">
      <c r="F51">
        <v>5</v>
      </c>
      <c r="G51" s="9">
        <f t="shared" si="13"/>
        <v>180</v>
      </c>
      <c r="H51" s="9">
        <f t="shared" si="11"/>
        <v>125</v>
      </c>
      <c r="I51" s="9">
        <f t="shared" si="11"/>
        <v>80</v>
      </c>
      <c r="J51" s="9">
        <f t="shared" si="11"/>
        <v>45</v>
      </c>
      <c r="K51" s="9">
        <f t="shared" si="11"/>
        <v>20</v>
      </c>
      <c r="L51" s="9">
        <f t="shared" si="11"/>
        <v>5</v>
      </c>
      <c r="M51" s="9">
        <f t="shared" si="11"/>
        <v>0</v>
      </c>
      <c r="N51" s="9">
        <f t="shared" si="11"/>
        <v>5</v>
      </c>
      <c r="O51" s="9">
        <f t="shared" si="11"/>
        <v>20</v>
      </c>
      <c r="P51" s="9">
        <f t="shared" si="14"/>
        <v>112.5</v>
      </c>
      <c r="Q51" s="9">
        <f t="shared" si="14"/>
        <v>200</v>
      </c>
      <c r="R51" s="9">
        <f t="shared" si="14"/>
        <v>312.5</v>
      </c>
      <c r="S51" s="9">
        <f t="shared" si="14"/>
        <v>450</v>
      </c>
    </row>
    <row r="52" spans="6:26">
      <c r="F52">
        <v>6</v>
      </c>
      <c r="G52" s="9">
        <f t="shared" si="13"/>
        <v>150</v>
      </c>
      <c r="H52" s="9">
        <f t="shared" si="11"/>
        <v>104.16666666666666</v>
      </c>
      <c r="I52" s="9">
        <f t="shared" si="11"/>
        <v>66.666666666666657</v>
      </c>
      <c r="J52" s="9">
        <f t="shared" si="11"/>
        <v>37.5</v>
      </c>
      <c r="K52" s="9">
        <f t="shared" si="11"/>
        <v>16.666666666666664</v>
      </c>
      <c r="L52" s="9">
        <f t="shared" si="11"/>
        <v>4.1666666666666661</v>
      </c>
      <c r="M52" s="9">
        <f t="shared" si="11"/>
        <v>0</v>
      </c>
      <c r="N52" s="9">
        <f t="shared" si="11"/>
        <v>4.1666666666666661</v>
      </c>
      <c r="O52" s="9">
        <f t="shared" si="11"/>
        <v>16.666666666666664</v>
      </c>
      <c r="P52" s="9">
        <f t="shared" si="14"/>
        <v>135</v>
      </c>
      <c r="Q52" s="9">
        <f t="shared" si="14"/>
        <v>240</v>
      </c>
      <c r="R52" s="9">
        <f t="shared" si="14"/>
        <v>375</v>
      </c>
      <c r="S52" s="9">
        <f t="shared" si="14"/>
        <v>540</v>
      </c>
    </row>
    <row r="53" spans="6:26">
      <c r="F53">
        <v>7</v>
      </c>
      <c r="G53" s="9">
        <f t="shared" si="13"/>
        <v>128.57142857142856</v>
      </c>
      <c r="H53" s="9">
        <f t="shared" si="11"/>
        <v>89.285714285714278</v>
      </c>
      <c r="I53" s="9">
        <f t="shared" si="11"/>
        <v>57.142857142857139</v>
      </c>
      <c r="J53" s="9">
        <f t="shared" si="11"/>
        <v>32.142857142857139</v>
      </c>
      <c r="K53" s="9">
        <f t="shared" si="11"/>
        <v>14.285714285714285</v>
      </c>
      <c r="L53" s="9">
        <f t="shared" si="11"/>
        <v>3.5714285714285712</v>
      </c>
      <c r="M53" s="9">
        <f t="shared" si="11"/>
        <v>0</v>
      </c>
      <c r="N53" s="9">
        <f t="shared" si="11"/>
        <v>3.5714285714285712</v>
      </c>
      <c r="O53" s="9">
        <f t="shared" si="11"/>
        <v>14.285714285714285</v>
      </c>
      <c r="P53" s="9">
        <f t="shared" si="14"/>
        <v>157.5</v>
      </c>
      <c r="Q53" s="9">
        <f t="shared" si="14"/>
        <v>280</v>
      </c>
      <c r="R53" s="9">
        <f t="shared" si="14"/>
        <v>437.5</v>
      </c>
      <c r="S53" s="9">
        <f t="shared" si="14"/>
        <v>630</v>
      </c>
    </row>
    <row r="54" spans="6:26">
      <c r="F54">
        <v>8</v>
      </c>
      <c r="G54" s="9">
        <f t="shared" si="13"/>
        <v>112.5</v>
      </c>
      <c r="H54" s="9">
        <f t="shared" si="11"/>
        <v>78.125</v>
      </c>
      <c r="I54" s="9">
        <f t="shared" si="11"/>
        <v>50</v>
      </c>
      <c r="J54" s="9">
        <f t="shared" si="11"/>
        <v>28.125</v>
      </c>
      <c r="K54" s="9">
        <f t="shared" si="11"/>
        <v>12.5</v>
      </c>
      <c r="L54" s="9">
        <f t="shared" si="11"/>
        <v>3.125</v>
      </c>
      <c r="M54" s="9">
        <f t="shared" si="11"/>
        <v>0</v>
      </c>
      <c r="N54" s="9">
        <f t="shared" si="11"/>
        <v>3.125</v>
      </c>
      <c r="O54" s="9">
        <f t="shared" si="11"/>
        <v>12.5</v>
      </c>
      <c r="P54" s="9">
        <f t="shared" si="14"/>
        <v>180</v>
      </c>
      <c r="Q54" s="9">
        <f t="shared" si="14"/>
        <v>320</v>
      </c>
      <c r="R54" s="9">
        <f t="shared" si="14"/>
        <v>500</v>
      </c>
      <c r="S54" s="9">
        <f t="shared" si="14"/>
        <v>720</v>
      </c>
    </row>
    <row r="55" spans="6:26">
      <c r="F55">
        <v>9</v>
      </c>
      <c r="G55" s="9">
        <f t="shared" si="13"/>
        <v>100</v>
      </c>
      <c r="H55" s="9">
        <f t="shared" si="11"/>
        <v>69.444444444444443</v>
      </c>
      <c r="I55" s="9">
        <f t="shared" si="11"/>
        <v>44.444444444444443</v>
      </c>
      <c r="J55" s="9">
        <f t="shared" si="11"/>
        <v>25</v>
      </c>
      <c r="K55" s="9">
        <f t="shared" si="11"/>
        <v>11.111111111111111</v>
      </c>
      <c r="L55" s="9">
        <f t="shared" si="11"/>
        <v>2.7777777777777777</v>
      </c>
      <c r="M55" s="9">
        <f t="shared" si="11"/>
        <v>0</v>
      </c>
      <c r="N55" s="9">
        <f t="shared" si="11"/>
        <v>2.7777777777777777</v>
      </c>
      <c r="O55" s="9">
        <f t="shared" si="11"/>
        <v>11.111111111111111</v>
      </c>
      <c r="P55" s="9">
        <f t="shared" si="14"/>
        <v>202.5</v>
      </c>
      <c r="Q55" s="9">
        <f t="shared" si="14"/>
        <v>360</v>
      </c>
      <c r="R55" s="9">
        <f t="shared" si="14"/>
        <v>562.5</v>
      </c>
      <c r="S55" s="9">
        <f t="shared" si="14"/>
        <v>810</v>
      </c>
    </row>
    <row r="56" spans="6:26">
      <c r="F56">
        <v>10</v>
      </c>
      <c r="G56" s="9">
        <f t="shared" si="13"/>
        <v>90</v>
      </c>
      <c r="H56" s="9">
        <f t="shared" si="11"/>
        <v>62.5</v>
      </c>
      <c r="I56" s="9">
        <f t="shared" si="11"/>
        <v>40</v>
      </c>
      <c r="J56" s="9">
        <f t="shared" si="11"/>
        <v>22.5</v>
      </c>
      <c r="K56" s="9">
        <f t="shared" si="11"/>
        <v>10</v>
      </c>
      <c r="L56" s="9">
        <f t="shared" si="11"/>
        <v>2.5</v>
      </c>
      <c r="M56" s="9">
        <f t="shared" si="11"/>
        <v>0</v>
      </c>
      <c r="N56" s="9">
        <f t="shared" si="11"/>
        <v>2.5</v>
      </c>
      <c r="O56" s="9">
        <f t="shared" si="11"/>
        <v>10</v>
      </c>
      <c r="P56" s="9">
        <f t="shared" si="14"/>
        <v>225</v>
      </c>
      <c r="Q56" s="9">
        <f t="shared" si="14"/>
        <v>400</v>
      </c>
      <c r="R56" s="9">
        <f t="shared" si="14"/>
        <v>625</v>
      </c>
      <c r="S56" s="9">
        <f t="shared" si="14"/>
        <v>900</v>
      </c>
    </row>
    <row r="60" spans="6:26">
      <c r="G60" t="s">
        <v>93</v>
      </c>
      <c r="H60">
        <f>(Z62-G62)/2</f>
        <v>30</v>
      </c>
    </row>
    <row r="62" spans="6:26">
      <c r="G62" s="7">
        <f>G86</f>
        <v>20</v>
      </c>
      <c r="H62" s="7">
        <f t="shared" ref="H62:Z62" si="15">H86</f>
        <v>23.157894736842106</v>
      </c>
      <c r="I62" s="7">
        <f t="shared" si="15"/>
        <v>26.315789473684212</v>
      </c>
      <c r="J62" s="7">
        <f t="shared" si="15"/>
        <v>29.473684210526319</v>
      </c>
      <c r="K62" s="7">
        <f t="shared" si="15"/>
        <v>32.631578947368425</v>
      </c>
      <c r="L62" s="7">
        <f t="shared" si="15"/>
        <v>35.789473684210527</v>
      </c>
      <c r="M62" s="7">
        <f t="shared" si="15"/>
        <v>38.94736842105263</v>
      </c>
      <c r="N62" s="7">
        <f t="shared" si="15"/>
        <v>42.105263157894733</v>
      </c>
      <c r="O62" s="7">
        <f t="shared" si="15"/>
        <v>45.263157894736835</v>
      </c>
      <c r="P62" s="7">
        <f t="shared" si="15"/>
        <v>48.421052631578938</v>
      </c>
      <c r="Q62" s="7">
        <f t="shared" si="15"/>
        <v>51.578947368421041</v>
      </c>
      <c r="R62" s="7">
        <f t="shared" si="15"/>
        <v>54.736842105263143</v>
      </c>
      <c r="S62" s="7">
        <f t="shared" si="15"/>
        <v>57.894736842105246</v>
      </c>
      <c r="T62" s="7">
        <f t="shared" si="15"/>
        <v>61.052631578947349</v>
      </c>
      <c r="U62" s="7">
        <f t="shared" si="15"/>
        <v>64.210526315789451</v>
      </c>
      <c r="V62" s="7">
        <f t="shared" si="15"/>
        <v>67.368421052631561</v>
      </c>
      <c r="W62" s="7">
        <f t="shared" si="15"/>
        <v>70.526315789473671</v>
      </c>
      <c r="X62" s="7">
        <f t="shared" si="15"/>
        <v>73.68421052631578</v>
      </c>
      <c r="Y62" s="7">
        <f t="shared" si="15"/>
        <v>76.84210526315789</v>
      </c>
      <c r="Z62" s="7">
        <f t="shared" si="15"/>
        <v>80</v>
      </c>
    </row>
    <row r="63" spans="6:26">
      <c r="F63">
        <v>1</v>
      </c>
      <c r="G63" s="9">
        <f>(1/$F63)*(G$62-$H$60)^2</f>
        <v>100</v>
      </c>
      <c r="H63" s="9">
        <f t="shared" ref="H63:N63" si="16">(1/$F63)*(H$62-$H$60)^2</f>
        <v>46.814404432132953</v>
      </c>
      <c r="I63" s="9">
        <f t="shared" si="16"/>
        <v>13.573407202216053</v>
      </c>
      <c r="J63" s="9">
        <f t="shared" si="16"/>
        <v>0.2770083102493045</v>
      </c>
      <c r="K63" s="9">
        <f t="shared" si="16"/>
        <v>6.925207756232707</v>
      </c>
      <c r="L63" s="9">
        <f t="shared" si="16"/>
        <v>33.518005540166214</v>
      </c>
      <c r="M63" s="9">
        <f t="shared" si="16"/>
        <v>80.055401662049832</v>
      </c>
      <c r="N63" s="9">
        <f t="shared" si="16"/>
        <v>146.53739612188355</v>
      </c>
      <c r="O63" s="9">
        <v>7</v>
      </c>
      <c r="P63" s="9">
        <v>7</v>
      </c>
      <c r="Q63" s="9">
        <v>7</v>
      </c>
      <c r="R63" s="9">
        <v>7</v>
      </c>
      <c r="S63" s="9">
        <v>7</v>
      </c>
      <c r="T63" s="9">
        <f>($F63/10)*(T$62-$H$60)^2</f>
        <v>96.426592797783826</v>
      </c>
      <c r="U63" s="9">
        <f t="shared" ref="U63:Z63" si="17">($F63/20)*(U$62-$H$60)^2</f>
        <v>58.518005540166136</v>
      </c>
      <c r="V63" s="9">
        <f t="shared" si="17"/>
        <v>69.819944598337884</v>
      </c>
      <c r="W63" s="9">
        <f t="shared" si="17"/>
        <v>82.119113573407162</v>
      </c>
      <c r="X63" s="9">
        <f t="shared" si="17"/>
        <v>95.415512465373922</v>
      </c>
      <c r="Y63" s="9">
        <f t="shared" si="17"/>
        <v>109.70914127423822</v>
      </c>
      <c r="Z63" s="9">
        <f t="shared" si="17"/>
        <v>125</v>
      </c>
    </row>
    <row r="64" spans="6:26">
      <c r="F64">
        <v>2</v>
      </c>
      <c r="G64" s="9">
        <f t="shared" ref="G64:N82" si="18">(1/$F64)*(G$62-$H$60)^2</f>
        <v>50</v>
      </c>
      <c r="H64" s="9">
        <f t="shared" si="18"/>
        <v>23.407202216066477</v>
      </c>
      <c r="I64" s="9">
        <f t="shared" si="18"/>
        <v>6.7867036011080266</v>
      </c>
      <c r="J64" s="9">
        <f t="shared" si="18"/>
        <v>0.13850415512465225</v>
      </c>
      <c r="K64" s="9">
        <f t="shared" si="18"/>
        <v>3.4626038781163535</v>
      </c>
      <c r="L64" s="9">
        <f t="shared" si="18"/>
        <v>16.759002770083107</v>
      </c>
      <c r="M64" s="9">
        <f t="shared" si="18"/>
        <v>40.027700831024916</v>
      </c>
      <c r="N64" s="9">
        <f t="shared" si="18"/>
        <v>73.268698060941773</v>
      </c>
      <c r="O64" s="9">
        <v>7</v>
      </c>
      <c r="P64" s="9">
        <v>7</v>
      </c>
      <c r="Q64" s="9">
        <v>7</v>
      </c>
      <c r="R64" s="9">
        <v>7</v>
      </c>
      <c r="S64" s="9">
        <v>7</v>
      </c>
      <c r="T64" s="9">
        <f t="shared" ref="T64:T82" si="19">($F64/10)*(T$62-$H$60)^2</f>
        <v>192.85318559556765</v>
      </c>
      <c r="U64" s="9">
        <f t="shared" ref="U64:Z82" si="20">($F64/20)*(U$62-$H$60)^2</f>
        <v>117.03601108033227</v>
      </c>
      <c r="V64" s="9">
        <f t="shared" si="20"/>
        <v>139.63988919667577</v>
      </c>
      <c r="W64" s="9">
        <f t="shared" si="20"/>
        <v>164.23822714681432</v>
      </c>
      <c r="X64" s="9">
        <f t="shared" si="20"/>
        <v>190.83102493074784</v>
      </c>
      <c r="Y64" s="9">
        <f t="shared" si="20"/>
        <v>219.41828254847644</v>
      </c>
      <c r="Z64" s="9">
        <f t="shared" si="20"/>
        <v>250</v>
      </c>
    </row>
    <row r="65" spans="6:26">
      <c r="F65">
        <v>3</v>
      </c>
      <c r="G65" s="9">
        <f t="shared" si="18"/>
        <v>33.333333333333329</v>
      </c>
      <c r="H65" s="9">
        <f t="shared" si="18"/>
        <v>15.60480147737765</v>
      </c>
      <c r="I65" s="9">
        <f t="shared" si="18"/>
        <v>4.5244690674053505</v>
      </c>
      <c r="J65" s="9">
        <f t="shared" si="18"/>
        <v>9.2336103416434834E-2</v>
      </c>
      <c r="K65" s="9">
        <f t="shared" si="18"/>
        <v>2.308402585410902</v>
      </c>
      <c r="L65" s="9">
        <f t="shared" si="18"/>
        <v>11.172668513388738</v>
      </c>
      <c r="M65" s="9">
        <f t="shared" si="18"/>
        <v>26.685133887349942</v>
      </c>
      <c r="N65" s="9">
        <f t="shared" si="18"/>
        <v>48.845798707294513</v>
      </c>
      <c r="O65" s="9">
        <v>7</v>
      </c>
      <c r="P65" s="9">
        <v>7</v>
      </c>
      <c r="Q65" s="9">
        <v>7</v>
      </c>
      <c r="R65" s="9">
        <v>7</v>
      </c>
      <c r="S65" s="9">
        <v>7</v>
      </c>
      <c r="T65" s="9">
        <f t="shared" si="19"/>
        <v>289.27977839335142</v>
      </c>
      <c r="U65" s="9">
        <f t="shared" si="20"/>
        <v>175.5540166204984</v>
      </c>
      <c r="V65" s="9">
        <f t="shared" si="20"/>
        <v>209.45983379501365</v>
      </c>
      <c r="W65" s="9">
        <f t="shared" si="20"/>
        <v>246.35734072022143</v>
      </c>
      <c r="X65" s="9">
        <f t="shared" si="20"/>
        <v>286.24653739612177</v>
      </c>
      <c r="Y65" s="9">
        <f t="shared" si="20"/>
        <v>329.1274238227146</v>
      </c>
      <c r="Z65" s="9">
        <f t="shared" si="20"/>
        <v>375</v>
      </c>
    </row>
    <row r="66" spans="6:26">
      <c r="F66">
        <v>4</v>
      </c>
      <c r="G66" s="9">
        <f t="shared" si="18"/>
        <v>25</v>
      </c>
      <c r="H66" s="9">
        <f t="shared" si="18"/>
        <v>11.703601108033238</v>
      </c>
      <c r="I66" s="9">
        <f t="shared" si="18"/>
        <v>3.3933518005540133</v>
      </c>
      <c r="J66" s="9">
        <f t="shared" si="18"/>
        <v>6.9252077562326125E-2</v>
      </c>
      <c r="K66" s="9">
        <f t="shared" si="18"/>
        <v>1.7313019390581768</v>
      </c>
      <c r="L66" s="9">
        <f t="shared" si="18"/>
        <v>8.3795013850415536</v>
      </c>
      <c r="M66" s="9">
        <f t="shared" si="18"/>
        <v>20.013850415512458</v>
      </c>
      <c r="N66" s="9">
        <f t="shared" si="18"/>
        <v>36.634349030470887</v>
      </c>
      <c r="O66" s="9">
        <v>7</v>
      </c>
      <c r="P66" s="9">
        <v>7</v>
      </c>
      <c r="Q66" s="9">
        <v>7</v>
      </c>
      <c r="R66" s="9">
        <v>7</v>
      </c>
      <c r="S66" s="9">
        <v>7</v>
      </c>
      <c r="T66" s="9">
        <f t="shared" si="19"/>
        <v>385.7063711911353</v>
      </c>
      <c r="U66" s="9">
        <f t="shared" si="20"/>
        <v>234.07202216066455</v>
      </c>
      <c r="V66" s="9">
        <f t="shared" si="20"/>
        <v>279.27977839335153</v>
      </c>
      <c r="W66" s="9">
        <f t="shared" si="20"/>
        <v>328.47645429362865</v>
      </c>
      <c r="X66" s="9">
        <f t="shared" si="20"/>
        <v>381.66204986149569</v>
      </c>
      <c r="Y66" s="9">
        <f t="shared" si="20"/>
        <v>438.83656509695288</v>
      </c>
      <c r="Z66" s="9">
        <f t="shared" si="20"/>
        <v>500</v>
      </c>
    </row>
    <row r="67" spans="6:26">
      <c r="F67">
        <v>5</v>
      </c>
      <c r="G67" s="9">
        <f t="shared" si="18"/>
        <v>20</v>
      </c>
      <c r="H67" s="9">
        <f t="shared" si="18"/>
        <v>9.3628808864265913</v>
      </c>
      <c r="I67" s="9">
        <f t="shared" si="18"/>
        <v>2.7146814404432109</v>
      </c>
      <c r="J67" s="9">
        <f t="shared" si="18"/>
        <v>5.5401662049860904E-2</v>
      </c>
      <c r="K67" s="9">
        <f t="shared" si="18"/>
        <v>1.3850415512465415</v>
      </c>
      <c r="L67" s="9">
        <f t="shared" si="18"/>
        <v>6.7036011080332436</v>
      </c>
      <c r="M67" s="9">
        <f t="shared" si="18"/>
        <v>16.011080332409968</v>
      </c>
      <c r="N67" s="9">
        <f t="shared" si="18"/>
        <v>29.30747922437671</v>
      </c>
      <c r="O67" s="9">
        <v>7</v>
      </c>
      <c r="P67" s="9">
        <v>7</v>
      </c>
      <c r="Q67" s="9">
        <v>7</v>
      </c>
      <c r="R67" s="9">
        <v>7</v>
      </c>
      <c r="S67" s="9">
        <v>7</v>
      </c>
      <c r="T67" s="9">
        <f t="shared" si="19"/>
        <v>482.13296398891907</v>
      </c>
      <c r="U67" s="9">
        <f t="shared" si="20"/>
        <v>292.59002770083066</v>
      </c>
      <c r="V67" s="9">
        <f t="shared" si="20"/>
        <v>349.09972299168942</v>
      </c>
      <c r="W67" s="9">
        <f t="shared" si="20"/>
        <v>410.59556786703575</v>
      </c>
      <c r="X67" s="9">
        <f t="shared" si="20"/>
        <v>477.07756232686961</v>
      </c>
      <c r="Y67" s="9">
        <f t="shared" si="20"/>
        <v>548.54570637119105</v>
      </c>
      <c r="Z67" s="9">
        <f t="shared" si="20"/>
        <v>625</v>
      </c>
    </row>
    <row r="68" spans="6:26">
      <c r="F68">
        <v>6</v>
      </c>
      <c r="G68" s="9">
        <f t="shared" si="18"/>
        <v>16.666666666666664</v>
      </c>
      <c r="H68" s="9">
        <f t="shared" si="18"/>
        <v>7.8024007386888252</v>
      </c>
      <c r="I68" s="9">
        <f t="shared" si="18"/>
        <v>2.2622345337026752</v>
      </c>
      <c r="J68" s="9">
        <f t="shared" si="18"/>
        <v>4.6168051708217417E-2</v>
      </c>
      <c r="K68" s="9">
        <f t="shared" si="18"/>
        <v>1.154201292705451</v>
      </c>
      <c r="L68" s="9">
        <f t="shared" si="18"/>
        <v>5.5863342566943688</v>
      </c>
      <c r="M68" s="9">
        <f t="shared" si="18"/>
        <v>13.342566943674971</v>
      </c>
      <c r="N68" s="9">
        <f t="shared" si="18"/>
        <v>24.422899353647257</v>
      </c>
      <c r="O68" s="9">
        <v>7</v>
      </c>
      <c r="P68" s="9">
        <v>7</v>
      </c>
      <c r="Q68" s="9">
        <v>7</v>
      </c>
      <c r="R68" s="9">
        <v>7</v>
      </c>
      <c r="S68" s="9">
        <v>7</v>
      </c>
      <c r="T68" s="9">
        <f t="shared" si="19"/>
        <v>578.55955678670284</v>
      </c>
      <c r="U68" s="9">
        <f t="shared" si="20"/>
        <v>351.1080332409968</v>
      </c>
      <c r="V68" s="9">
        <f t="shared" si="20"/>
        <v>418.9196675900273</v>
      </c>
      <c r="W68" s="9">
        <f t="shared" si="20"/>
        <v>492.71468144044286</v>
      </c>
      <c r="X68" s="9">
        <f t="shared" si="20"/>
        <v>572.49307479224353</v>
      </c>
      <c r="Y68" s="9">
        <f t="shared" si="20"/>
        <v>658.25484764542921</v>
      </c>
      <c r="Z68" s="9">
        <f t="shared" si="20"/>
        <v>750</v>
      </c>
    </row>
    <row r="69" spans="6:26">
      <c r="F69">
        <v>7</v>
      </c>
      <c r="G69" s="9">
        <f t="shared" si="18"/>
        <v>14.285714285714285</v>
      </c>
      <c r="H69" s="9">
        <f t="shared" si="18"/>
        <v>6.6877720617332788</v>
      </c>
      <c r="I69" s="9">
        <f t="shared" si="18"/>
        <v>1.9390581717451503</v>
      </c>
      <c r="J69" s="9">
        <f t="shared" si="18"/>
        <v>3.957261574990064E-2</v>
      </c>
      <c r="K69" s="9">
        <f t="shared" si="18"/>
        <v>0.98931539374752953</v>
      </c>
      <c r="L69" s="9">
        <f t="shared" si="18"/>
        <v>4.7882865057380304</v>
      </c>
      <c r="M69" s="9">
        <f t="shared" si="18"/>
        <v>11.436485951721403</v>
      </c>
      <c r="N69" s="9">
        <f t="shared" si="18"/>
        <v>20.933913731697647</v>
      </c>
      <c r="O69" s="9">
        <v>7</v>
      </c>
      <c r="P69" s="9">
        <v>7</v>
      </c>
      <c r="Q69" s="9">
        <v>7</v>
      </c>
      <c r="R69" s="9">
        <v>7</v>
      </c>
      <c r="S69" s="9">
        <v>7</v>
      </c>
      <c r="T69" s="9">
        <f t="shared" si="19"/>
        <v>674.98614958448661</v>
      </c>
      <c r="U69" s="9">
        <f t="shared" si="20"/>
        <v>409.62603878116289</v>
      </c>
      <c r="V69" s="9">
        <f t="shared" si="20"/>
        <v>488.73961218836513</v>
      </c>
      <c r="W69" s="9">
        <f t="shared" si="20"/>
        <v>574.83379501385002</v>
      </c>
      <c r="X69" s="9">
        <f t="shared" si="20"/>
        <v>667.90858725761746</v>
      </c>
      <c r="Y69" s="9">
        <f t="shared" si="20"/>
        <v>767.96398891966737</v>
      </c>
      <c r="Z69" s="9">
        <f t="shared" si="20"/>
        <v>875</v>
      </c>
    </row>
    <row r="70" spans="6:26">
      <c r="F70">
        <v>8</v>
      </c>
      <c r="G70" s="9">
        <f t="shared" si="18"/>
        <v>12.5</v>
      </c>
      <c r="H70" s="9">
        <f t="shared" si="18"/>
        <v>5.8518005540166191</v>
      </c>
      <c r="I70" s="9">
        <f t="shared" si="18"/>
        <v>1.6966759002770067</v>
      </c>
      <c r="J70" s="9">
        <f t="shared" si="18"/>
        <v>3.4626038781163063E-2</v>
      </c>
      <c r="K70" s="9">
        <f t="shared" si="18"/>
        <v>0.86565096952908838</v>
      </c>
      <c r="L70" s="9">
        <f t="shared" si="18"/>
        <v>4.1897506925207768</v>
      </c>
      <c r="M70" s="9">
        <f t="shared" si="18"/>
        <v>10.006925207756229</v>
      </c>
      <c r="N70" s="9">
        <f t="shared" si="18"/>
        <v>18.317174515235443</v>
      </c>
      <c r="O70" s="9">
        <v>7</v>
      </c>
      <c r="P70" s="9">
        <v>7</v>
      </c>
      <c r="Q70" s="9">
        <v>7</v>
      </c>
      <c r="R70" s="9">
        <v>7</v>
      </c>
      <c r="S70" s="9">
        <v>7</v>
      </c>
      <c r="T70" s="9">
        <f t="shared" si="19"/>
        <v>771.41274238227061</v>
      </c>
      <c r="U70" s="9">
        <f t="shared" si="20"/>
        <v>468.14404432132909</v>
      </c>
      <c r="V70" s="9">
        <f t="shared" si="20"/>
        <v>558.55955678670307</v>
      </c>
      <c r="W70" s="9">
        <f t="shared" si="20"/>
        <v>656.9529085872573</v>
      </c>
      <c r="X70" s="9">
        <f t="shared" si="20"/>
        <v>763.32409972299138</v>
      </c>
      <c r="Y70" s="9">
        <f t="shared" si="20"/>
        <v>877.67313019390576</v>
      </c>
      <c r="Z70" s="9">
        <f t="shared" si="20"/>
        <v>1000</v>
      </c>
    </row>
    <row r="71" spans="6:26">
      <c r="F71">
        <v>9</v>
      </c>
      <c r="G71" s="9">
        <f t="shared" si="18"/>
        <v>11.111111111111111</v>
      </c>
      <c r="H71" s="9">
        <f t="shared" si="18"/>
        <v>5.2016004924592165</v>
      </c>
      <c r="I71" s="9">
        <f t="shared" si="18"/>
        <v>1.5081563558017836</v>
      </c>
      <c r="J71" s="9">
        <f t="shared" si="18"/>
        <v>3.077870113881161E-2</v>
      </c>
      <c r="K71" s="9">
        <f t="shared" si="18"/>
        <v>0.76946752847030075</v>
      </c>
      <c r="L71" s="9">
        <f t="shared" si="18"/>
        <v>3.7242228377962459</v>
      </c>
      <c r="M71" s="9">
        <f t="shared" si="18"/>
        <v>8.8950446291166472</v>
      </c>
      <c r="N71" s="9">
        <f t="shared" si="18"/>
        <v>16.281932902431503</v>
      </c>
      <c r="O71" s="9">
        <v>7</v>
      </c>
      <c r="P71" s="9">
        <v>7</v>
      </c>
      <c r="Q71" s="9">
        <v>7</v>
      </c>
      <c r="R71" s="9">
        <v>7</v>
      </c>
      <c r="S71" s="9">
        <v>7</v>
      </c>
      <c r="T71" s="9">
        <f t="shared" si="19"/>
        <v>867.83933518005438</v>
      </c>
      <c r="U71" s="9">
        <f t="shared" si="20"/>
        <v>526.66204986149523</v>
      </c>
      <c r="V71" s="9">
        <f t="shared" si="20"/>
        <v>628.37950138504095</v>
      </c>
      <c r="W71" s="9">
        <f t="shared" si="20"/>
        <v>739.07202216066435</v>
      </c>
      <c r="X71" s="9">
        <f t="shared" si="20"/>
        <v>858.7396121883653</v>
      </c>
      <c r="Y71" s="9">
        <f t="shared" si="20"/>
        <v>987.38227146814393</v>
      </c>
      <c r="Z71" s="9">
        <f t="shared" si="20"/>
        <v>1125</v>
      </c>
    </row>
    <row r="72" spans="6:26">
      <c r="F72">
        <v>10</v>
      </c>
      <c r="G72" s="9">
        <f t="shared" si="18"/>
        <v>10</v>
      </c>
      <c r="H72" s="9">
        <f t="shared" si="18"/>
        <v>4.6814404432132957</v>
      </c>
      <c r="I72" s="9">
        <f t="shared" si="18"/>
        <v>1.3573407202216055</v>
      </c>
      <c r="J72" s="9">
        <f t="shared" si="18"/>
        <v>2.7700831024930452E-2</v>
      </c>
      <c r="K72" s="9">
        <f t="shared" si="18"/>
        <v>0.69252077562327075</v>
      </c>
      <c r="L72" s="9">
        <f t="shared" si="18"/>
        <v>3.3518005540166218</v>
      </c>
      <c r="M72" s="9">
        <f t="shared" si="18"/>
        <v>8.0055401662049839</v>
      </c>
      <c r="N72" s="9">
        <f t="shared" si="18"/>
        <v>14.653739612188355</v>
      </c>
      <c r="O72" s="9">
        <v>7</v>
      </c>
      <c r="P72" s="9">
        <v>7</v>
      </c>
      <c r="Q72" s="9">
        <v>7</v>
      </c>
      <c r="R72" s="9">
        <v>7</v>
      </c>
      <c r="S72" s="9">
        <v>7</v>
      </c>
      <c r="T72" s="9">
        <f t="shared" si="19"/>
        <v>964.26592797783815</v>
      </c>
      <c r="U72" s="9">
        <f t="shared" si="20"/>
        <v>585.18005540166132</v>
      </c>
      <c r="V72" s="9">
        <f t="shared" si="20"/>
        <v>698.19944598337884</v>
      </c>
      <c r="W72" s="9">
        <f t="shared" si="20"/>
        <v>821.19113573407151</v>
      </c>
      <c r="X72" s="9">
        <f t="shared" si="20"/>
        <v>954.15512465373922</v>
      </c>
      <c r="Y72" s="9">
        <f t="shared" si="20"/>
        <v>1097.0914127423821</v>
      </c>
      <c r="Z72" s="9">
        <f t="shared" si="20"/>
        <v>1250</v>
      </c>
    </row>
    <row r="73" spans="6:26">
      <c r="F73">
        <v>11</v>
      </c>
      <c r="G73" s="9">
        <f t="shared" si="18"/>
        <v>9.0909090909090917</v>
      </c>
      <c r="H73" s="9">
        <f t="shared" si="18"/>
        <v>4.2558549483757231</v>
      </c>
      <c r="I73" s="9">
        <f t="shared" si="18"/>
        <v>1.2339461092923685</v>
      </c>
      <c r="J73" s="9">
        <f t="shared" si="18"/>
        <v>2.5182573659027683E-2</v>
      </c>
      <c r="K73" s="9">
        <f t="shared" si="18"/>
        <v>0.62956434147570062</v>
      </c>
      <c r="L73" s="9">
        <f t="shared" si="18"/>
        <v>3.0470914127423834</v>
      </c>
      <c r="M73" s="9">
        <f t="shared" si="18"/>
        <v>7.2777637874590759</v>
      </c>
      <c r="N73" s="9">
        <f t="shared" si="18"/>
        <v>13.321581465625778</v>
      </c>
      <c r="O73" s="9">
        <v>7</v>
      </c>
      <c r="P73" s="9">
        <v>7</v>
      </c>
      <c r="Q73" s="9">
        <v>7</v>
      </c>
      <c r="R73" s="9">
        <v>7</v>
      </c>
      <c r="S73" s="9">
        <v>7</v>
      </c>
      <c r="T73" s="9">
        <f t="shared" si="19"/>
        <v>1060.6925207756221</v>
      </c>
      <c r="U73" s="9">
        <f t="shared" si="20"/>
        <v>643.69806094182752</v>
      </c>
      <c r="V73" s="9">
        <f t="shared" si="20"/>
        <v>768.01939058171683</v>
      </c>
      <c r="W73" s="9">
        <f t="shared" si="20"/>
        <v>903.31024930747878</v>
      </c>
      <c r="X73" s="9">
        <f t="shared" si="20"/>
        <v>1049.5706371191131</v>
      </c>
      <c r="Y73" s="9">
        <f t="shared" si="20"/>
        <v>1206.8005540166205</v>
      </c>
      <c r="Z73" s="9">
        <f t="shared" si="20"/>
        <v>1375</v>
      </c>
    </row>
    <row r="74" spans="6:26">
      <c r="F74">
        <v>12</v>
      </c>
      <c r="G74" s="9">
        <f t="shared" si="18"/>
        <v>8.3333333333333321</v>
      </c>
      <c r="H74" s="9">
        <f t="shared" si="18"/>
        <v>3.9012003693444126</v>
      </c>
      <c r="I74" s="9">
        <f t="shared" si="18"/>
        <v>1.1311172668513376</v>
      </c>
      <c r="J74" s="9">
        <f t="shared" si="18"/>
        <v>2.3084025854108708E-2</v>
      </c>
      <c r="K74" s="9">
        <f t="shared" si="18"/>
        <v>0.57710064635272551</v>
      </c>
      <c r="L74" s="9">
        <f t="shared" si="18"/>
        <v>2.7931671283471844</v>
      </c>
      <c r="M74" s="9">
        <f t="shared" si="18"/>
        <v>6.6712834718374854</v>
      </c>
      <c r="N74" s="9">
        <f t="shared" si="18"/>
        <v>12.211449676823628</v>
      </c>
      <c r="O74" s="9">
        <v>7</v>
      </c>
      <c r="P74" s="9">
        <v>7</v>
      </c>
      <c r="Q74" s="9">
        <v>7</v>
      </c>
      <c r="R74" s="9">
        <v>7</v>
      </c>
      <c r="S74" s="9">
        <v>7</v>
      </c>
      <c r="T74" s="9">
        <f t="shared" si="19"/>
        <v>1157.1191135734057</v>
      </c>
      <c r="U74" s="9">
        <f t="shared" si="20"/>
        <v>702.21606648199361</v>
      </c>
      <c r="V74" s="9">
        <f t="shared" si="20"/>
        <v>837.8393351800546</v>
      </c>
      <c r="W74" s="9">
        <f t="shared" si="20"/>
        <v>985.42936288088572</v>
      </c>
      <c r="X74" s="9">
        <f t="shared" si="20"/>
        <v>1144.9861495844871</v>
      </c>
      <c r="Y74" s="9">
        <f t="shared" si="20"/>
        <v>1316.5096952908584</v>
      </c>
      <c r="Z74" s="9">
        <f t="shared" si="20"/>
        <v>1500</v>
      </c>
    </row>
    <row r="75" spans="6:26">
      <c r="F75">
        <v>13</v>
      </c>
      <c r="G75" s="9">
        <f t="shared" si="18"/>
        <v>7.6923076923076925</v>
      </c>
      <c r="H75" s="9">
        <f t="shared" si="18"/>
        <v>3.6011080332409966</v>
      </c>
      <c r="I75" s="9">
        <f t="shared" si="18"/>
        <v>1.0441082463243119</v>
      </c>
      <c r="J75" s="9">
        <f t="shared" si="18"/>
        <v>2.130833155763881E-2</v>
      </c>
      <c r="K75" s="9">
        <f t="shared" si="18"/>
        <v>0.53270828894097744</v>
      </c>
      <c r="L75" s="9">
        <f t="shared" si="18"/>
        <v>2.5783081184743244</v>
      </c>
      <c r="M75" s="9">
        <f t="shared" si="18"/>
        <v>6.1581078201576798</v>
      </c>
      <c r="N75" s="9">
        <f t="shared" si="18"/>
        <v>11.272107393991043</v>
      </c>
      <c r="O75" s="9">
        <v>7</v>
      </c>
      <c r="P75" s="9">
        <v>7</v>
      </c>
      <c r="Q75" s="9">
        <v>7</v>
      </c>
      <c r="R75" s="9">
        <v>7</v>
      </c>
      <c r="S75" s="9">
        <v>7</v>
      </c>
      <c r="T75" s="9">
        <f t="shared" si="19"/>
        <v>1253.5457063711897</v>
      </c>
      <c r="U75" s="9">
        <f t="shared" si="20"/>
        <v>760.73407202215969</v>
      </c>
      <c r="V75" s="9">
        <f t="shared" si="20"/>
        <v>907.65927977839249</v>
      </c>
      <c r="W75" s="9">
        <f t="shared" si="20"/>
        <v>1067.548476454293</v>
      </c>
      <c r="X75" s="9">
        <f t="shared" si="20"/>
        <v>1240.401662049861</v>
      </c>
      <c r="Y75" s="9">
        <f t="shared" si="20"/>
        <v>1426.2188365650968</v>
      </c>
      <c r="Z75" s="9">
        <f t="shared" si="20"/>
        <v>1625</v>
      </c>
    </row>
    <row r="76" spans="6:26">
      <c r="F76">
        <v>14</v>
      </c>
      <c r="G76" s="9">
        <f t="shared" si="18"/>
        <v>7.1428571428571423</v>
      </c>
      <c r="H76" s="9">
        <f t="shared" si="18"/>
        <v>3.3438860308666394</v>
      </c>
      <c r="I76" s="9">
        <f t="shared" si="18"/>
        <v>0.96952908587257514</v>
      </c>
      <c r="J76" s="9">
        <f t="shared" si="18"/>
        <v>1.978630787495032E-2</v>
      </c>
      <c r="K76" s="9">
        <f t="shared" si="18"/>
        <v>0.49465769687376476</v>
      </c>
      <c r="L76" s="9">
        <f t="shared" si="18"/>
        <v>2.3941432528690152</v>
      </c>
      <c r="M76" s="9">
        <f t="shared" si="18"/>
        <v>5.7182429758607016</v>
      </c>
      <c r="N76" s="9">
        <f t="shared" si="18"/>
        <v>10.466956865848823</v>
      </c>
      <c r="O76" s="9">
        <v>7</v>
      </c>
      <c r="P76" s="9">
        <v>7</v>
      </c>
      <c r="Q76" s="9">
        <v>7</v>
      </c>
      <c r="R76" s="9">
        <v>7</v>
      </c>
      <c r="S76" s="9">
        <v>7</v>
      </c>
      <c r="T76" s="9">
        <f t="shared" si="19"/>
        <v>1349.9722991689732</v>
      </c>
      <c r="U76" s="9">
        <f t="shared" si="20"/>
        <v>819.25207756232578</v>
      </c>
      <c r="V76" s="9">
        <f t="shared" si="20"/>
        <v>977.47922437673026</v>
      </c>
      <c r="W76" s="9">
        <f t="shared" si="20"/>
        <v>1149.6675900277</v>
      </c>
      <c r="X76" s="9">
        <f t="shared" si="20"/>
        <v>1335.8171745152349</v>
      </c>
      <c r="Y76" s="9">
        <f t="shared" si="20"/>
        <v>1535.9279778393347</v>
      </c>
      <c r="Z76" s="9">
        <f t="shared" si="20"/>
        <v>1750</v>
      </c>
    </row>
    <row r="77" spans="6:26">
      <c r="F77">
        <v>15</v>
      </c>
      <c r="G77" s="9">
        <f t="shared" si="18"/>
        <v>6.666666666666667</v>
      </c>
      <c r="H77" s="9">
        <f t="shared" si="18"/>
        <v>3.12096029547553</v>
      </c>
      <c r="I77" s="9">
        <f t="shared" si="18"/>
        <v>0.90489381348107023</v>
      </c>
      <c r="J77" s="9">
        <f t="shared" si="18"/>
        <v>1.8467220683286968E-2</v>
      </c>
      <c r="K77" s="9">
        <f t="shared" si="18"/>
        <v>0.46168051708218044</v>
      </c>
      <c r="L77" s="9">
        <f t="shared" si="18"/>
        <v>2.2345337026777474</v>
      </c>
      <c r="M77" s="9">
        <f t="shared" si="18"/>
        <v>5.3370267774699887</v>
      </c>
      <c r="N77" s="9">
        <f t="shared" si="18"/>
        <v>9.7691597414589033</v>
      </c>
      <c r="O77" s="9">
        <v>7</v>
      </c>
      <c r="P77" s="9">
        <v>7</v>
      </c>
      <c r="Q77" s="9">
        <v>7</v>
      </c>
      <c r="R77" s="9">
        <v>7</v>
      </c>
      <c r="S77" s="9">
        <v>7</v>
      </c>
      <c r="T77" s="9">
        <f t="shared" si="19"/>
        <v>1446.3988919667572</v>
      </c>
      <c r="U77" s="9">
        <f t="shared" si="20"/>
        <v>877.77008310249198</v>
      </c>
      <c r="V77" s="9">
        <f t="shared" si="20"/>
        <v>1047.2991689750684</v>
      </c>
      <c r="W77" s="9">
        <f t="shared" si="20"/>
        <v>1231.7867036011073</v>
      </c>
      <c r="X77" s="9">
        <f t="shared" si="20"/>
        <v>1431.2326869806088</v>
      </c>
      <c r="Y77" s="9">
        <f t="shared" si="20"/>
        <v>1645.6371191135731</v>
      </c>
      <c r="Z77" s="9">
        <f t="shared" si="20"/>
        <v>1875</v>
      </c>
    </row>
    <row r="78" spans="6:26">
      <c r="F78">
        <v>16</v>
      </c>
      <c r="G78" s="9">
        <f t="shared" si="18"/>
        <v>6.25</v>
      </c>
      <c r="H78" s="9">
        <f t="shared" si="18"/>
        <v>2.9259002770083096</v>
      </c>
      <c r="I78" s="9">
        <f t="shared" si="18"/>
        <v>0.84833795013850333</v>
      </c>
      <c r="J78" s="9">
        <f t="shared" si="18"/>
        <v>1.7313019390581531E-2</v>
      </c>
      <c r="K78" s="9">
        <f t="shared" si="18"/>
        <v>0.43282548476454419</v>
      </c>
      <c r="L78" s="9">
        <f t="shared" si="18"/>
        <v>2.0948753462603884</v>
      </c>
      <c r="M78" s="9">
        <f t="shared" si="18"/>
        <v>5.0034626038781145</v>
      </c>
      <c r="N78" s="9">
        <f t="shared" si="18"/>
        <v>9.1585872576177216</v>
      </c>
      <c r="O78" s="9">
        <v>7</v>
      </c>
      <c r="P78" s="9">
        <v>7</v>
      </c>
      <c r="Q78" s="9">
        <v>7</v>
      </c>
      <c r="R78" s="9">
        <v>7</v>
      </c>
      <c r="S78" s="9">
        <v>7</v>
      </c>
      <c r="T78" s="9">
        <f t="shared" si="19"/>
        <v>1542.8254847645412</v>
      </c>
      <c r="U78" s="9">
        <f t="shared" si="20"/>
        <v>936.28808864265818</v>
      </c>
      <c r="V78" s="9">
        <f t="shared" si="20"/>
        <v>1117.1191135734061</v>
      </c>
      <c r="W78" s="9">
        <f t="shared" si="20"/>
        <v>1313.9058171745146</v>
      </c>
      <c r="X78" s="9">
        <f t="shared" si="20"/>
        <v>1526.6481994459828</v>
      </c>
      <c r="Y78" s="9">
        <f t="shared" si="20"/>
        <v>1755.3462603878115</v>
      </c>
      <c r="Z78" s="9">
        <f t="shared" si="20"/>
        <v>2000</v>
      </c>
    </row>
    <row r="79" spans="6:26">
      <c r="F79">
        <v>17</v>
      </c>
      <c r="G79" s="9">
        <f t="shared" si="18"/>
        <v>5.8823529411764701</v>
      </c>
      <c r="H79" s="9">
        <f t="shared" si="18"/>
        <v>2.7537884960078207</v>
      </c>
      <c r="I79" s="9">
        <f t="shared" si="18"/>
        <v>0.79843571777741484</v>
      </c>
      <c r="J79" s="9">
        <f t="shared" si="18"/>
        <v>1.6294606485253205E-2</v>
      </c>
      <c r="K79" s="9">
        <f t="shared" si="18"/>
        <v>0.40736516213133572</v>
      </c>
      <c r="L79" s="9">
        <f t="shared" si="18"/>
        <v>1.9716473847156597</v>
      </c>
      <c r="M79" s="9">
        <f t="shared" si="18"/>
        <v>4.7091412742382257</v>
      </c>
      <c r="N79" s="9">
        <f t="shared" si="18"/>
        <v>8.6198468306990321</v>
      </c>
      <c r="O79" s="9">
        <v>7</v>
      </c>
      <c r="P79" s="9">
        <v>7</v>
      </c>
      <c r="Q79" s="9">
        <v>7</v>
      </c>
      <c r="R79" s="9">
        <v>7</v>
      </c>
      <c r="S79" s="9">
        <v>7</v>
      </c>
      <c r="T79" s="9">
        <f t="shared" si="19"/>
        <v>1639.2520775623248</v>
      </c>
      <c r="U79" s="9">
        <f t="shared" si="20"/>
        <v>994.80609418282427</v>
      </c>
      <c r="V79" s="9">
        <f t="shared" si="20"/>
        <v>1186.9390581717439</v>
      </c>
      <c r="W79" s="9">
        <f t="shared" si="20"/>
        <v>1396.0249307479214</v>
      </c>
      <c r="X79" s="9">
        <f t="shared" si="20"/>
        <v>1622.0637119113567</v>
      </c>
      <c r="Y79" s="9">
        <f t="shared" si="20"/>
        <v>1865.0554016620495</v>
      </c>
      <c r="Z79" s="9">
        <f t="shared" si="20"/>
        <v>2125</v>
      </c>
    </row>
    <row r="80" spans="6:26">
      <c r="F80">
        <v>18</v>
      </c>
      <c r="G80" s="9">
        <f t="shared" si="18"/>
        <v>5.5555555555555554</v>
      </c>
      <c r="H80" s="9">
        <f t="shared" si="18"/>
        <v>2.6008002462296083</v>
      </c>
      <c r="I80" s="9">
        <f t="shared" si="18"/>
        <v>0.75407817790089182</v>
      </c>
      <c r="J80" s="9">
        <f t="shared" si="18"/>
        <v>1.5389350569405805E-2</v>
      </c>
      <c r="K80" s="9">
        <f t="shared" si="18"/>
        <v>0.38473376423515038</v>
      </c>
      <c r="L80" s="9">
        <f t="shared" si="18"/>
        <v>1.8621114188981229</v>
      </c>
      <c r="M80" s="9">
        <f t="shared" si="18"/>
        <v>4.4475223145583236</v>
      </c>
      <c r="N80" s="9">
        <f t="shared" si="18"/>
        <v>8.1409664512157516</v>
      </c>
      <c r="O80" s="9">
        <v>7</v>
      </c>
      <c r="P80" s="9">
        <v>7</v>
      </c>
      <c r="Q80" s="9">
        <v>7</v>
      </c>
      <c r="R80" s="9">
        <v>7</v>
      </c>
      <c r="S80" s="9">
        <v>7</v>
      </c>
      <c r="T80" s="9">
        <f t="shared" si="19"/>
        <v>1735.6786703601088</v>
      </c>
      <c r="U80" s="9">
        <f t="shared" si="20"/>
        <v>1053.3240997229905</v>
      </c>
      <c r="V80" s="9">
        <f t="shared" si="20"/>
        <v>1256.7590027700819</v>
      </c>
      <c r="W80" s="9">
        <f t="shared" si="20"/>
        <v>1478.1440443213287</v>
      </c>
      <c r="X80" s="9">
        <f t="shared" si="20"/>
        <v>1717.4792243767306</v>
      </c>
      <c r="Y80" s="9">
        <f t="shared" si="20"/>
        <v>1974.7645429362879</v>
      </c>
      <c r="Z80" s="9">
        <f t="shared" si="20"/>
        <v>2250</v>
      </c>
    </row>
    <row r="81" spans="1:26">
      <c r="F81">
        <v>19</v>
      </c>
      <c r="G81" s="9">
        <f t="shared" si="18"/>
        <v>5.2631578947368416</v>
      </c>
      <c r="H81" s="9">
        <f t="shared" si="18"/>
        <v>2.4639160227438395</v>
      </c>
      <c r="I81" s="9">
        <f t="shared" si="18"/>
        <v>0.71438985274821332</v>
      </c>
      <c r="J81" s="9">
        <f t="shared" si="18"/>
        <v>1.4579384749963394E-2</v>
      </c>
      <c r="K81" s="9">
        <f t="shared" si="18"/>
        <v>0.36448461874908983</v>
      </c>
      <c r="L81" s="9">
        <f t="shared" si="18"/>
        <v>1.7641055547455902</v>
      </c>
      <c r="M81" s="9">
        <f t="shared" si="18"/>
        <v>4.213442192739465</v>
      </c>
      <c r="N81" s="9">
        <f t="shared" si="18"/>
        <v>7.7124945327307124</v>
      </c>
      <c r="O81" s="9">
        <v>7</v>
      </c>
      <c r="P81" s="9">
        <v>7</v>
      </c>
      <c r="Q81" s="9">
        <v>7</v>
      </c>
      <c r="R81" s="9">
        <v>7</v>
      </c>
      <c r="S81" s="9">
        <v>7</v>
      </c>
      <c r="T81" s="9">
        <f t="shared" si="19"/>
        <v>1832.1052631578923</v>
      </c>
      <c r="U81" s="9">
        <f t="shared" si="20"/>
        <v>1111.8421052631566</v>
      </c>
      <c r="V81" s="9">
        <f t="shared" si="20"/>
        <v>1326.5789473684197</v>
      </c>
      <c r="W81" s="9">
        <f t="shared" si="20"/>
        <v>1560.2631578947357</v>
      </c>
      <c r="X81" s="9">
        <f t="shared" si="20"/>
        <v>1812.8947368421045</v>
      </c>
      <c r="Y81" s="9">
        <f t="shared" si="20"/>
        <v>2084.4736842105258</v>
      </c>
      <c r="Z81" s="9">
        <f t="shared" si="20"/>
        <v>2375</v>
      </c>
    </row>
    <row r="82" spans="1:26">
      <c r="F82">
        <v>20</v>
      </c>
      <c r="G82" s="9">
        <f t="shared" si="18"/>
        <v>5</v>
      </c>
      <c r="H82" s="9">
        <f t="shared" si="18"/>
        <v>2.3407202216066478</v>
      </c>
      <c r="I82" s="9">
        <f t="shared" si="18"/>
        <v>0.67867036011080273</v>
      </c>
      <c r="J82" s="9">
        <f t="shared" si="18"/>
        <v>1.3850415512465226E-2</v>
      </c>
      <c r="K82" s="9">
        <f t="shared" si="18"/>
        <v>0.34626038781163537</v>
      </c>
      <c r="L82" s="9">
        <f t="shared" si="18"/>
        <v>1.6759002770083109</v>
      </c>
      <c r="M82" s="9">
        <f t="shared" si="18"/>
        <v>4.0027700831024919</v>
      </c>
      <c r="N82" s="9">
        <f t="shared" si="18"/>
        <v>7.3268698060941775</v>
      </c>
      <c r="O82" s="9">
        <v>7</v>
      </c>
      <c r="P82" s="9">
        <v>7</v>
      </c>
      <c r="Q82" s="9">
        <v>7</v>
      </c>
      <c r="R82" s="9">
        <v>7</v>
      </c>
      <c r="S82" s="9">
        <v>7</v>
      </c>
      <c r="T82" s="9">
        <f t="shared" si="19"/>
        <v>1928.5318559556763</v>
      </c>
      <c r="U82" s="9">
        <f t="shared" si="20"/>
        <v>1170.3601108033226</v>
      </c>
      <c r="V82" s="9">
        <f t="shared" si="20"/>
        <v>1396.3988919667577</v>
      </c>
      <c r="W82" s="9">
        <f t="shared" si="20"/>
        <v>1642.382271468143</v>
      </c>
      <c r="X82" s="9">
        <f t="shared" si="20"/>
        <v>1908.3102493074784</v>
      </c>
      <c r="Y82" s="9">
        <f t="shared" si="20"/>
        <v>2194.1828254847642</v>
      </c>
      <c r="Z82" s="9">
        <f t="shared" si="20"/>
        <v>2500</v>
      </c>
    </row>
    <row r="84" spans="1:26">
      <c r="G84" t="s">
        <v>94</v>
      </c>
      <c r="H84" s="13">
        <f>12/((100-20)^3)</f>
        <v>2.34375E-5</v>
      </c>
      <c r="J84" t="s">
        <v>95</v>
      </c>
      <c r="K84" s="16">
        <f>AVERAGE(G87:Z87)</f>
        <v>7.7655384349030439E-3</v>
      </c>
    </row>
    <row r="85" spans="1:26">
      <c r="G85" t="s">
        <v>93</v>
      </c>
      <c r="H85" s="9">
        <f>(B86+F86)/2</f>
        <v>50</v>
      </c>
      <c r="J85" t="s">
        <v>53</v>
      </c>
      <c r="K85">
        <f>STDEV(G87:Z87)</f>
        <v>7.1113449715293799E-3</v>
      </c>
    </row>
    <row r="86" spans="1:26">
      <c r="A86" t="s">
        <v>96</v>
      </c>
      <c r="B86">
        <v>20</v>
      </c>
      <c r="F86">
        <f>50+30</f>
        <v>80</v>
      </c>
      <c r="G86" s="7">
        <v>20</v>
      </c>
      <c r="H86" s="7">
        <f>G86+$B$87</f>
        <v>23.157894736842106</v>
      </c>
      <c r="I86" s="7">
        <f t="shared" ref="I86:Z86" si="21">H86+$B$87</f>
        <v>26.315789473684212</v>
      </c>
      <c r="J86" s="7">
        <f t="shared" si="21"/>
        <v>29.473684210526319</v>
      </c>
      <c r="K86" s="7">
        <f t="shared" si="21"/>
        <v>32.631578947368425</v>
      </c>
      <c r="L86" s="7">
        <f t="shared" si="21"/>
        <v>35.789473684210527</v>
      </c>
      <c r="M86" s="7">
        <f t="shared" si="21"/>
        <v>38.94736842105263</v>
      </c>
      <c r="N86" s="7">
        <f t="shared" si="21"/>
        <v>42.105263157894733</v>
      </c>
      <c r="O86" s="7">
        <f t="shared" si="21"/>
        <v>45.263157894736835</v>
      </c>
      <c r="P86" s="7">
        <f t="shared" si="21"/>
        <v>48.421052631578938</v>
      </c>
      <c r="Q86" s="7">
        <f t="shared" si="21"/>
        <v>51.578947368421041</v>
      </c>
      <c r="R86" s="7">
        <f t="shared" si="21"/>
        <v>54.736842105263143</v>
      </c>
      <c r="S86" s="7">
        <f t="shared" si="21"/>
        <v>57.894736842105246</v>
      </c>
      <c r="T86" s="7">
        <f t="shared" si="21"/>
        <v>61.052631578947349</v>
      </c>
      <c r="U86" s="7">
        <f t="shared" si="21"/>
        <v>64.210526315789451</v>
      </c>
      <c r="V86" s="7">
        <f t="shared" si="21"/>
        <v>67.368421052631561</v>
      </c>
      <c r="W86" s="7">
        <f t="shared" si="21"/>
        <v>70.526315789473671</v>
      </c>
      <c r="X86" s="7">
        <f t="shared" si="21"/>
        <v>73.68421052631578</v>
      </c>
      <c r="Y86" s="7">
        <f t="shared" si="21"/>
        <v>76.84210526315789</v>
      </c>
      <c r="Z86" s="7">
        <f t="shared" si="21"/>
        <v>80</v>
      </c>
    </row>
    <row r="87" spans="1:26">
      <c r="B87">
        <f>(F86-B86)/19</f>
        <v>3.1578947368421053</v>
      </c>
      <c r="G87" s="12">
        <f>$H$84*(G$86-$H$85)^2</f>
        <v>2.1093750000000001E-2</v>
      </c>
      <c r="H87" s="12">
        <f t="shared" ref="H87:Z87" si="22">$H$84*(H$86-$H$85)^2</f>
        <v>1.6886686288088641E-2</v>
      </c>
      <c r="I87" s="12">
        <f t="shared" si="22"/>
        <v>1.314707409972299E-2</v>
      </c>
      <c r="J87" s="12">
        <f t="shared" si="22"/>
        <v>9.8749134349030449E-3</v>
      </c>
      <c r="K87" s="12">
        <f t="shared" si="22"/>
        <v>7.0702042936288054E-3</v>
      </c>
      <c r="L87" s="12">
        <f t="shared" si="22"/>
        <v>4.7329466759002767E-3</v>
      </c>
      <c r="M87" s="12">
        <f t="shared" si="22"/>
        <v>2.8631405817174521E-3</v>
      </c>
      <c r="N87" s="12">
        <f t="shared" si="22"/>
        <v>1.4607860110803341E-3</v>
      </c>
      <c r="O87" s="12">
        <f t="shared" si="22"/>
        <v>5.2588296398892122E-4</v>
      </c>
      <c r="P87" s="12">
        <v>0</v>
      </c>
      <c r="Q87" s="12">
        <v>0</v>
      </c>
      <c r="R87" s="12">
        <f t="shared" si="22"/>
        <v>5.2588296398891645E-4</v>
      </c>
      <c r="S87" s="12">
        <f t="shared" si="22"/>
        <v>1.4607860110803261E-3</v>
      </c>
      <c r="T87" s="12">
        <f t="shared" si="22"/>
        <v>2.8631405817174413E-3</v>
      </c>
      <c r="U87" s="12">
        <f t="shared" si="22"/>
        <v>4.732946675900262E-3</v>
      </c>
      <c r="V87" s="12">
        <f t="shared" si="22"/>
        <v>7.070204293628795E-3</v>
      </c>
      <c r="W87" s="12">
        <f t="shared" si="22"/>
        <v>9.8749134349030345E-3</v>
      </c>
      <c r="X87" s="12">
        <f t="shared" si="22"/>
        <v>1.3147074099722982E-2</v>
      </c>
      <c r="Y87" s="12">
        <f t="shared" si="22"/>
        <v>1.6886686288088638E-2</v>
      </c>
      <c r="Z87" s="12">
        <f t="shared" si="22"/>
        <v>2.1093750000000001E-2</v>
      </c>
    </row>
    <row r="88" spans="1:26">
      <c r="F88">
        <v>1</v>
      </c>
      <c r="G88" s="15">
        <f t="shared" ref="G88:G96" si="23">$B$90*($F88-$B$91)^2</f>
        <v>0.15789473684210528</v>
      </c>
      <c r="P88" s="12">
        <v>0</v>
      </c>
      <c r="Q88" s="12">
        <v>0</v>
      </c>
    </row>
    <row r="89" spans="1:26">
      <c r="F89">
        <v>2</v>
      </c>
      <c r="G89" s="15">
        <f t="shared" si="23"/>
        <v>0.126403265782184</v>
      </c>
      <c r="P89" s="12">
        <v>0</v>
      </c>
      <c r="Q89" s="12">
        <v>0</v>
      </c>
    </row>
    <row r="90" spans="1:26">
      <c r="A90" t="s">
        <v>94</v>
      </c>
      <c r="B90" s="13">
        <f>12/((20-1)^3)</f>
        <v>1.7495261699956262E-3</v>
      </c>
      <c r="C90" s="13"/>
      <c r="D90" s="13"/>
      <c r="E90" s="13"/>
      <c r="F90">
        <v>3</v>
      </c>
      <c r="G90" s="15">
        <f t="shared" si="23"/>
        <v>9.8410847062253975E-2</v>
      </c>
      <c r="P90" s="12">
        <v>0</v>
      </c>
      <c r="Q90" s="12">
        <v>0</v>
      </c>
    </row>
    <row r="91" spans="1:26">
      <c r="A91" t="s">
        <v>93</v>
      </c>
      <c r="B91" s="9">
        <f>(1+20)/2</f>
        <v>10.5</v>
      </c>
      <c r="C91" s="9"/>
      <c r="D91" s="9"/>
      <c r="E91" s="9"/>
      <c r="F91">
        <v>4</v>
      </c>
      <c r="G91" s="15">
        <f t="shared" si="23"/>
        <v>7.3917480682315212E-2</v>
      </c>
      <c r="P91" s="12">
        <v>0</v>
      </c>
      <c r="Q91" s="12">
        <v>0</v>
      </c>
    </row>
    <row r="92" spans="1:26">
      <c r="F92">
        <v>5</v>
      </c>
      <c r="G92" s="15">
        <f t="shared" si="23"/>
        <v>5.2923166642367694E-2</v>
      </c>
      <c r="P92" s="12">
        <v>0</v>
      </c>
      <c r="Q92" s="12">
        <v>0</v>
      </c>
    </row>
    <row r="93" spans="1:26">
      <c r="F93">
        <v>6</v>
      </c>
      <c r="G93" s="15">
        <f t="shared" si="23"/>
        <v>3.542790494241143E-2</v>
      </c>
      <c r="P93" s="12">
        <v>0</v>
      </c>
      <c r="Q93" s="12">
        <v>0</v>
      </c>
    </row>
    <row r="94" spans="1:26">
      <c r="F94">
        <v>7</v>
      </c>
      <c r="G94" s="15">
        <f t="shared" si="23"/>
        <v>2.1431695582446422E-2</v>
      </c>
      <c r="P94" s="12">
        <v>0</v>
      </c>
      <c r="Q94" s="12">
        <v>0</v>
      </c>
    </row>
    <row r="95" spans="1:26">
      <c r="F95">
        <v>8</v>
      </c>
      <c r="G95" s="15">
        <f t="shared" si="23"/>
        <v>1.0934538562472665E-2</v>
      </c>
      <c r="P95" s="12">
        <v>0</v>
      </c>
      <c r="Q95" s="12">
        <v>0</v>
      </c>
    </row>
    <row r="96" spans="1:26">
      <c r="A96" t="s">
        <v>95</v>
      </c>
      <c r="B96" s="16">
        <f>AVERAGE(G88:G107)</f>
        <v>5.8171745152354584E-2</v>
      </c>
      <c r="C96" s="16"/>
      <c r="D96" s="16"/>
      <c r="E96" s="16"/>
      <c r="F96">
        <v>9</v>
      </c>
      <c r="G96" s="15">
        <f t="shared" si="23"/>
        <v>3.9364338824901587E-3</v>
      </c>
      <c r="P96" s="12">
        <v>0</v>
      </c>
      <c r="Q96" s="12">
        <v>0</v>
      </c>
    </row>
    <row r="97" spans="1:26">
      <c r="A97" t="s">
        <v>53</v>
      </c>
      <c r="B97">
        <f>STDEV(G88:G107)</f>
        <v>5.3180991352339398E-2</v>
      </c>
      <c r="F97">
        <v>10</v>
      </c>
      <c r="G97" s="15">
        <f t="shared" ref="G97:G107" si="24">$B$90*($F97-$B$91)^2</f>
        <v>4.3738154249890656E-4</v>
      </c>
      <c r="P97" s="12">
        <v>0</v>
      </c>
      <c r="Q97" s="12">
        <v>0</v>
      </c>
    </row>
    <row r="98" spans="1:26">
      <c r="F98">
        <v>11</v>
      </c>
      <c r="G98" s="15">
        <f t="shared" si="24"/>
        <v>4.3738154249890656E-4</v>
      </c>
      <c r="P98" s="12">
        <v>0</v>
      </c>
      <c r="Q98" s="12">
        <v>0</v>
      </c>
    </row>
    <row r="99" spans="1:26">
      <c r="F99">
        <v>12</v>
      </c>
      <c r="G99" s="15">
        <f t="shared" si="24"/>
        <v>3.9364338824901587E-3</v>
      </c>
      <c r="P99" s="12">
        <v>0</v>
      </c>
      <c r="Q99" s="12">
        <v>0</v>
      </c>
    </row>
    <row r="100" spans="1:26">
      <c r="F100">
        <v>13</v>
      </c>
      <c r="G100" s="15">
        <f t="shared" si="24"/>
        <v>1.0934538562472665E-2</v>
      </c>
      <c r="P100" s="12">
        <v>0</v>
      </c>
      <c r="Q100" s="12">
        <v>0</v>
      </c>
    </row>
    <row r="101" spans="1:26">
      <c r="F101">
        <v>14</v>
      </c>
      <c r="G101" s="15">
        <f t="shared" si="24"/>
        <v>2.1431695582446422E-2</v>
      </c>
      <c r="P101" s="12">
        <v>0</v>
      </c>
      <c r="Q101" s="12">
        <v>0</v>
      </c>
    </row>
    <row r="102" spans="1:26">
      <c r="F102">
        <v>15</v>
      </c>
      <c r="G102" s="15">
        <f t="shared" si="24"/>
        <v>3.542790494241143E-2</v>
      </c>
      <c r="P102" s="12">
        <v>0</v>
      </c>
      <c r="Q102" s="12">
        <v>0</v>
      </c>
    </row>
    <row r="103" spans="1:26">
      <c r="F103">
        <v>16</v>
      </c>
      <c r="G103" s="15">
        <f t="shared" si="24"/>
        <v>5.2923166642367694E-2</v>
      </c>
      <c r="P103" s="12">
        <v>0</v>
      </c>
      <c r="Q103" s="12">
        <v>0</v>
      </c>
    </row>
    <row r="104" spans="1:26">
      <c r="F104">
        <v>17</v>
      </c>
      <c r="G104" s="15">
        <f t="shared" si="24"/>
        <v>7.3917480682315212E-2</v>
      </c>
      <c r="P104" s="12">
        <v>0</v>
      </c>
      <c r="Q104" s="12">
        <v>0</v>
      </c>
    </row>
    <row r="105" spans="1:26">
      <c r="F105">
        <v>18</v>
      </c>
      <c r="G105" s="15">
        <f t="shared" si="24"/>
        <v>9.8410847062253975E-2</v>
      </c>
      <c r="P105" s="12">
        <v>0</v>
      </c>
      <c r="Q105" s="12">
        <v>0</v>
      </c>
    </row>
    <row r="106" spans="1:26">
      <c r="F106">
        <v>19</v>
      </c>
      <c r="G106" s="15">
        <f t="shared" si="24"/>
        <v>0.126403265782184</v>
      </c>
      <c r="P106" s="12">
        <v>0</v>
      </c>
      <c r="Q106" s="12">
        <v>0</v>
      </c>
    </row>
    <row r="107" spans="1:26">
      <c r="F107">
        <v>20</v>
      </c>
      <c r="G107" s="15">
        <f t="shared" si="24"/>
        <v>0.15789473684210528</v>
      </c>
    </row>
    <row r="109" spans="1:26">
      <c r="G109" s="7">
        <f>G86</f>
        <v>20</v>
      </c>
      <c r="H109" s="7">
        <f t="shared" ref="H109:Z109" si="25">H86</f>
        <v>23.157894736842106</v>
      </c>
      <c r="I109" s="7">
        <f t="shared" si="25"/>
        <v>26.315789473684212</v>
      </c>
      <c r="J109" s="7">
        <f t="shared" si="25"/>
        <v>29.473684210526319</v>
      </c>
      <c r="K109" s="7">
        <f t="shared" si="25"/>
        <v>32.631578947368425</v>
      </c>
      <c r="L109" s="7">
        <f t="shared" si="25"/>
        <v>35.789473684210527</v>
      </c>
      <c r="M109" s="7">
        <f t="shared" si="25"/>
        <v>38.94736842105263</v>
      </c>
      <c r="N109" s="7">
        <f t="shared" si="25"/>
        <v>42.105263157894733</v>
      </c>
      <c r="O109" s="7">
        <f t="shared" si="25"/>
        <v>45.263157894736835</v>
      </c>
      <c r="P109" s="7">
        <f t="shared" si="25"/>
        <v>48.421052631578938</v>
      </c>
      <c r="Q109" s="7">
        <f t="shared" si="25"/>
        <v>51.578947368421041</v>
      </c>
      <c r="R109" s="7">
        <f t="shared" si="25"/>
        <v>54.736842105263143</v>
      </c>
      <c r="S109" s="7">
        <f t="shared" si="25"/>
        <v>57.894736842105246</v>
      </c>
      <c r="T109" s="7">
        <f t="shared" si="25"/>
        <v>61.052631578947349</v>
      </c>
      <c r="U109" s="7">
        <f t="shared" si="25"/>
        <v>64.210526315789451</v>
      </c>
      <c r="V109" s="7">
        <f t="shared" si="25"/>
        <v>67.368421052631561</v>
      </c>
      <c r="W109" s="7">
        <f t="shared" si="25"/>
        <v>70.526315789473671</v>
      </c>
      <c r="X109" s="7">
        <f t="shared" si="25"/>
        <v>73.68421052631578</v>
      </c>
      <c r="Y109" s="7">
        <f t="shared" si="25"/>
        <v>76.84210526315789</v>
      </c>
      <c r="Z109" s="7">
        <f t="shared" si="25"/>
        <v>80</v>
      </c>
    </row>
    <row r="110" spans="1:26">
      <c r="F110">
        <v>1</v>
      </c>
      <c r="G110" s="14">
        <f>G$87*$G88</f>
        <v>3.3305921052631587E-3</v>
      </c>
      <c r="H110" s="14">
        <f t="shared" ref="H110:Z110" si="26">H$87*$G88</f>
        <v>2.6663188875929436E-3</v>
      </c>
      <c r="I110" s="14">
        <f t="shared" si="26"/>
        <v>2.0758538052194197E-3</v>
      </c>
      <c r="J110" s="14">
        <f t="shared" si="26"/>
        <v>1.5591968581425862E-3</v>
      </c>
      <c r="K110" s="14">
        <f t="shared" si="26"/>
        <v>1.116348046362443E-3</v>
      </c>
      <c r="L110" s="14">
        <f t="shared" si="26"/>
        <v>7.4730736987899116E-4</v>
      </c>
      <c r="M110" s="14">
        <f t="shared" si="26"/>
        <v>4.5207482869222932E-4</v>
      </c>
      <c r="N110" s="14">
        <f t="shared" si="26"/>
        <v>2.3065042280215803E-4</v>
      </c>
      <c r="O110" s="14">
        <f t="shared" si="26"/>
        <v>8.3034152208777041E-5</v>
      </c>
      <c r="P110" s="14">
        <f t="shared" si="26"/>
        <v>0</v>
      </c>
      <c r="Q110" s="14">
        <f t="shared" si="26"/>
        <v>0</v>
      </c>
      <c r="R110" s="14">
        <f t="shared" si="26"/>
        <v>8.3034152208776295E-5</v>
      </c>
      <c r="S110" s="14">
        <f t="shared" si="26"/>
        <v>2.3065042280215678E-4</v>
      </c>
      <c r="T110" s="14">
        <f t="shared" si="26"/>
        <v>4.5207482869222764E-4</v>
      </c>
      <c r="U110" s="14">
        <f t="shared" si="26"/>
        <v>7.4730736987898888E-4</v>
      </c>
      <c r="V110" s="14">
        <f t="shared" si="26"/>
        <v>1.1163480463624415E-3</v>
      </c>
      <c r="W110" s="14">
        <f t="shared" si="26"/>
        <v>1.5591968581425847E-3</v>
      </c>
      <c r="X110" s="14">
        <f t="shared" si="26"/>
        <v>2.0758538052194184E-3</v>
      </c>
      <c r="Y110" s="14">
        <f t="shared" si="26"/>
        <v>2.6663188875929431E-3</v>
      </c>
      <c r="Z110" s="14">
        <f t="shared" si="26"/>
        <v>3.3305921052631587E-3</v>
      </c>
    </row>
    <row r="111" spans="1:26">
      <c r="F111">
        <v>2</v>
      </c>
      <c r="G111" s="14">
        <f t="shared" ref="G111:Z111" si="27">G$87*$G89</f>
        <v>2.666318887592944E-3</v>
      </c>
      <c r="H111" s="14">
        <f t="shared" si="27"/>
        <v>2.1345322950536306E-3</v>
      </c>
      <c r="I111" s="14">
        <f t="shared" si="27"/>
        <v>1.6618331016853526E-3</v>
      </c>
      <c r="J111" s="14">
        <f t="shared" si="27"/>
        <v>1.2482213074881091E-3</v>
      </c>
      <c r="K111" s="14">
        <f t="shared" si="27"/>
        <v>8.9369691246190034E-4</v>
      </c>
      <c r="L111" s="14">
        <f t="shared" si="27"/>
        <v>5.982599166067269E-4</v>
      </c>
      <c r="M111" s="14">
        <f t="shared" si="27"/>
        <v>3.61910319922588E-4</v>
      </c>
      <c r="N111" s="14">
        <f t="shared" si="27"/>
        <v>1.8464812240948385E-4</v>
      </c>
      <c r="O111" s="14">
        <f t="shared" si="27"/>
        <v>6.64733240674143E-5</v>
      </c>
      <c r="P111" s="14">
        <f t="shared" si="27"/>
        <v>0</v>
      </c>
      <c r="Q111" s="14">
        <f t="shared" si="27"/>
        <v>0</v>
      </c>
      <c r="R111" s="14">
        <f t="shared" si="27"/>
        <v>6.6473324067413704E-5</v>
      </c>
      <c r="S111" s="14">
        <f t="shared" si="27"/>
        <v>1.8464812240948284E-4</v>
      </c>
      <c r="T111" s="14">
        <f t="shared" si="27"/>
        <v>3.6191031992258664E-4</v>
      </c>
      <c r="U111" s="14">
        <f t="shared" si="27"/>
        <v>5.9825991660672506E-4</v>
      </c>
      <c r="V111" s="14">
        <f t="shared" si="27"/>
        <v>8.9369691246189904E-4</v>
      </c>
      <c r="W111" s="14">
        <f t="shared" si="27"/>
        <v>1.2482213074881078E-3</v>
      </c>
      <c r="X111" s="14">
        <f t="shared" si="27"/>
        <v>1.6618331016853515E-3</v>
      </c>
      <c r="Y111" s="14">
        <f t="shared" si="27"/>
        <v>2.1345322950536301E-3</v>
      </c>
      <c r="Z111" s="14">
        <f t="shared" si="27"/>
        <v>2.666318887592944E-3</v>
      </c>
    </row>
    <row r="112" spans="1:26">
      <c r="F112">
        <v>3</v>
      </c>
      <c r="G112" s="14">
        <f t="shared" ref="G112:Z112" si="28">G$87*$G90</f>
        <v>2.0758538052194201E-3</v>
      </c>
      <c r="H112" s="14">
        <f t="shared" si="28"/>
        <v>1.6618331016853526E-3</v>
      </c>
      <c r="I112" s="14">
        <f t="shared" si="28"/>
        <v>1.2938146985439596E-3</v>
      </c>
      <c r="J112" s="14">
        <f t="shared" si="28"/>
        <v>9.7179859579524068E-4</v>
      </c>
      <c r="K112" s="14">
        <f t="shared" si="28"/>
        <v>6.9578479343919571E-4</v>
      </c>
      <c r="L112" s="14">
        <f t="shared" si="28"/>
        <v>4.6577329147582546E-4</v>
      </c>
      <c r="M112" s="14">
        <f t="shared" si="28"/>
        <v>2.8176408990512907E-4</v>
      </c>
      <c r="N112" s="14">
        <f t="shared" si="28"/>
        <v>1.437571887271068E-4</v>
      </c>
      <c r="O112" s="14">
        <f t="shared" si="28"/>
        <v>5.175258794175854E-5</v>
      </c>
      <c r="P112" s="14">
        <f t="shared" si="28"/>
        <v>0</v>
      </c>
      <c r="Q112" s="14">
        <f t="shared" si="28"/>
        <v>0</v>
      </c>
      <c r="R112" s="14">
        <f t="shared" si="28"/>
        <v>5.1752587941758072E-5</v>
      </c>
      <c r="S112" s="14">
        <f t="shared" si="28"/>
        <v>1.4375718872710602E-4</v>
      </c>
      <c r="T112" s="14">
        <f t="shared" si="28"/>
        <v>2.8176408990512799E-4</v>
      </c>
      <c r="U112" s="14">
        <f t="shared" si="28"/>
        <v>4.65773291475824E-4</v>
      </c>
      <c r="V112" s="14">
        <f t="shared" si="28"/>
        <v>6.9578479343919474E-4</v>
      </c>
      <c r="W112" s="14">
        <f t="shared" si="28"/>
        <v>9.717985957952396E-4</v>
      </c>
      <c r="X112" s="14">
        <f t="shared" si="28"/>
        <v>1.2938146985439587E-3</v>
      </c>
      <c r="Y112" s="14">
        <f t="shared" si="28"/>
        <v>1.6618331016853521E-3</v>
      </c>
      <c r="Z112" s="14">
        <f t="shared" si="28"/>
        <v>2.0758538052194201E-3</v>
      </c>
    </row>
    <row r="113" spans="6:26">
      <c r="F113">
        <v>4</v>
      </c>
      <c r="G113" s="14">
        <f t="shared" ref="G113:Z113" si="29">G$87*$G91</f>
        <v>1.5591968581425866E-3</v>
      </c>
      <c r="H113" s="14">
        <f t="shared" si="29"/>
        <v>1.2482213074881093E-3</v>
      </c>
      <c r="I113" s="14">
        <f t="shared" si="29"/>
        <v>9.7179859579524079E-4</v>
      </c>
      <c r="J113" s="14">
        <f t="shared" si="29"/>
        <v>7.2992872306398078E-4</v>
      </c>
      <c r="K113" s="14">
        <f t="shared" si="29"/>
        <v>5.2261168929432927E-4</v>
      </c>
      <c r="L113" s="14">
        <f t="shared" si="29"/>
        <v>3.4984749448628669E-4</v>
      </c>
      <c r="M113" s="14">
        <f t="shared" si="29"/>
        <v>2.1163613863985249E-4</v>
      </c>
      <c r="N113" s="14">
        <f t="shared" si="29"/>
        <v>1.0797762175502689E-4</v>
      </c>
      <c r="O113" s="14">
        <f t="shared" si="29"/>
        <v>3.8871943831809753E-5</v>
      </c>
      <c r="P113" s="14">
        <f t="shared" si="29"/>
        <v>0</v>
      </c>
      <c r="Q113" s="14">
        <f t="shared" si="29"/>
        <v>0</v>
      </c>
      <c r="R113" s="14">
        <f t="shared" si="29"/>
        <v>3.8871943831809401E-5</v>
      </c>
      <c r="S113" s="14">
        <f t="shared" si="29"/>
        <v>1.079776217550263E-4</v>
      </c>
      <c r="T113" s="14">
        <f t="shared" si="29"/>
        <v>2.1163613863985171E-4</v>
      </c>
      <c r="U113" s="14">
        <f t="shared" si="29"/>
        <v>3.498474944862856E-4</v>
      </c>
      <c r="V113" s="14">
        <f t="shared" si="29"/>
        <v>5.2261168929432851E-4</v>
      </c>
      <c r="W113" s="14">
        <f t="shared" si="29"/>
        <v>7.2992872306398002E-4</v>
      </c>
      <c r="X113" s="14">
        <f t="shared" si="29"/>
        <v>9.7179859579524014E-4</v>
      </c>
      <c r="Y113" s="14">
        <f t="shared" si="29"/>
        <v>1.2482213074881091E-3</v>
      </c>
      <c r="Z113" s="14">
        <f t="shared" si="29"/>
        <v>1.5591968581425866E-3</v>
      </c>
    </row>
    <row r="114" spans="6:26">
      <c r="F114">
        <v>5</v>
      </c>
      <c r="G114" s="14">
        <f t="shared" ref="G114:Z114" si="30">G$87*$G92</f>
        <v>1.1163480463624437E-3</v>
      </c>
      <c r="H114" s="14">
        <f t="shared" si="30"/>
        <v>8.9369691246190066E-4</v>
      </c>
      <c r="I114" s="14">
        <f t="shared" si="30"/>
        <v>6.9578479343919604E-4</v>
      </c>
      <c r="J114" s="14">
        <f t="shared" si="30"/>
        <v>5.2261168929432938E-4</v>
      </c>
      <c r="K114" s="14">
        <f t="shared" si="30"/>
        <v>3.7417760002730085E-4</v>
      </c>
      <c r="L114" s="14">
        <f t="shared" si="30"/>
        <v>2.5048252563811057E-4</v>
      </c>
      <c r="M114" s="14">
        <f t="shared" si="30"/>
        <v>1.5152646612675828E-4</v>
      </c>
      <c r="N114" s="14">
        <f t="shared" si="30"/>
        <v>7.7309421493244103E-5</v>
      </c>
      <c r="O114" s="14">
        <f t="shared" si="30"/>
        <v>2.7831391737567926E-5</v>
      </c>
      <c r="P114" s="14">
        <f t="shared" si="30"/>
        <v>0</v>
      </c>
      <c r="Q114" s="14">
        <f t="shared" si="30"/>
        <v>0</v>
      </c>
      <c r="R114" s="14">
        <f t="shared" si="30"/>
        <v>2.7831391737567676E-5</v>
      </c>
      <c r="S114" s="14">
        <f t="shared" si="30"/>
        <v>7.7309421493243683E-5</v>
      </c>
      <c r="T114" s="14">
        <f t="shared" si="30"/>
        <v>1.5152646612675772E-4</v>
      </c>
      <c r="U114" s="14">
        <f t="shared" si="30"/>
        <v>2.5048252563810981E-4</v>
      </c>
      <c r="V114" s="14">
        <f t="shared" si="30"/>
        <v>3.7417760002730031E-4</v>
      </c>
      <c r="W114" s="14">
        <f t="shared" si="30"/>
        <v>5.2261168929432884E-4</v>
      </c>
      <c r="X114" s="14">
        <f t="shared" si="30"/>
        <v>6.957847934391956E-4</v>
      </c>
      <c r="Y114" s="14">
        <f t="shared" si="30"/>
        <v>8.9369691246190056E-4</v>
      </c>
      <c r="Z114" s="14">
        <f t="shared" si="30"/>
        <v>1.1163480463624437E-3</v>
      </c>
    </row>
    <row r="115" spans="6:26">
      <c r="F115">
        <v>6</v>
      </c>
      <c r="G115" s="14">
        <f t="shared" ref="G115:Z115" si="31">G$87*$G93</f>
        <v>7.4730736987899116E-4</v>
      </c>
      <c r="H115" s="14">
        <f t="shared" si="31"/>
        <v>5.982599166067269E-4</v>
      </c>
      <c r="I115" s="14">
        <f t="shared" si="31"/>
        <v>4.6577329147582541E-4</v>
      </c>
      <c r="J115" s="14">
        <f t="shared" si="31"/>
        <v>3.4984749448628663E-4</v>
      </c>
      <c r="K115" s="14">
        <f t="shared" si="31"/>
        <v>2.5048252563811046E-4</v>
      </c>
      <c r="L115" s="14">
        <f t="shared" si="31"/>
        <v>1.6767838493129717E-4</v>
      </c>
      <c r="M115" s="14">
        <f t="shared" si="31"/>
        <v>1.0143507236584646E-4</v>
      </c>
      <c r="N115" s="14">
        <f t="shared" si="31"/>
        <v>5.1752587941758445E-5</v>
      </c>
      <c r="O115" s="14">
        <f t="shared" si="31"/>
        <v>1.8630931659033073E-5</v>
      </c>
      <c r="P115" s="14">
        <f t="shared" si="31"/>
        <v>0</v>
      </c>
      <c r="Q115" s="14">
        <f t="shared" si="31"/>
        <v>0</v>
      </c>
      <c r="R115" s="14">
        <f t="shared" si="31"/>
        <v>1.8630931659032903E-5</v>
      </c>
      <c r="S115" s="14">
        <f t="shared" si="31"/>
        <v>5.1752587941758161E-5</v>
      </c>
      <c r="T115" s="14">
        <f t="shared" si="31"/>
        <v>1.0143507236584607E-4</v>
      </c>
      <c r="U115" s="14">
        <f t="shared" si="31"/>
        <v>1.6767838493129665E-4</v>
      </c>
      <c r="V115" s="14">
        <f t="shared" si="31"/>
        <v>2.5048252563811008E-4</v>
      </c>
      <c r="W115" s="14">
        <f t="shared" si="31"/>
        <v>3.4984749448628625E-4</v>
      </c>
      <c r="X115" s="14">
        <f t="shared" si="31"/>
        <v>4.6577329147582514E-4</v>
      </c>
      <c r="Y115" s="14">
        <f t="shared" si="31"/>
        <v>5.9825991660672679E-4</v>
      </c>
      <c r="Z115" s="14">
        <f t="shared" si="31"/>
        <v>7.4730736987899116E-4</v>
      </c>
    </row>
    <row r="116" spans="6:26">
      <c r="F116">
        <v>7</v>
      </c>
      <c r="G116" s="14">
        <f t="shared" ref="G116:Z116" si="32">G$87*$G94</f>
        <v>4.5207482869222921E-4</v>
      </c>
      <c r="H116" s="14">
        <f t="shared" si="32"/>
        <v>3.6191031992258789E-4</v>
      </c>
      <c r="I116" s="14">
        <f t="shared" si="32"/>
        <v>2.8176408990512896E-4</v>
      </c>
      <c r="J116" s="14">
        <f t="shared" si="32"/>
        <v>2.1163613863985241E-4</v>
      </c>
      <c r="K116" s="14">
        <f t="shared" si="32"/>
        <v>1.515264661267582E-4</v>
      </c>
      <c r="L116" s="14">
        <f t="shared" si="32"/>
        <v>1.0143507236584644E-4</v>
      </c>
      <c r="M116" s="14">
        <f t="shared" si="32"/>
        <v>6.1361957357117001E-5</v>
      </c>
      <c r="N116" s="14">
        <f t="shared" si="32"/>
        <v>3.1307121100569924E-5</v>
      </c>
      <c r="O116" s="14">
        <f t="shared" si="32"/>
        <v>1.1270563596205193E-5</v>
      </c>
      <c r="P116" s="14">
        <f t="shared" si="32"/>
        <v>0</v>
      </c>
      <c r="Q116" s="14">
        <f t="shared" si="32"/>
        <v>0</v>
      </c>
      <c r="R116" s="14">
        <f t="shared" si="32"/>
        <v>1.1270563596205091E-5</v>
      </c>
      <c r="S116" s="14">
        <f t="shared" si="32"/>
        <v>3.1307121100569755E-5</v>
      </c>
      <c r="T116" s="14">
        <f t="shared" si="32"/>
        <v>6.136195735711677E-5</v>
      </c>
      <c r="U116" s="14">
        <f t="shared" si="32"/>
        <v>1.0143507236584612E-4</v>
      </c>
      <c r="V116" s="14">
        <f t="shared" si="32"/>
        <v>1.5152646612675796E-4</v>
      </c>
      <c r="W116" s="14">
        <f t="shared" si="32"/>
        <v>2.1163613863985219E-4</v>
      </c>
      <c r="X116" s="14">
        <f t="shared" si="32"/>
        <v>2.817640899051288E-4</v>
      </c>
      <c r="Y116" s="14">
        <f t="shared" si="32"/>
        <v>3.6191031992258783E-4</v>
      </c>
      <c r="Z116" s="14">
        <f t="shared" si="32"/>
        <v>4.5207482869222921E-4</v>
      </c>
    </row>
    <row r="117" spans="6:26">
      <c r="F117">
        <v>8</v>
      </c>
      <c r="G117" s="14">
        <f t="shared" ref="G117:Z117" si="33">G$87*$G95</f>
        <v>2.3065042280215778E-4</v>
      </c>
      <c r="H117" s="14">
        <f t="shared" si="33"/>
        <v>1.8464812240948363E-4</v>
      </c>
      <c r="I117" s="14">
        <f t="shared" si="33"/>
        <v>1.4375718872710661E-4</v>
      </c>
      <c r="J117" s="14">
        <f t="shared" si="33"/>
        <v>1.0797762175502674E-4</v>
      </c>
      <c r="K117" s="14">
        <f t="shared" si="33"/>
        <v>7.7309421493243981E-5</v>
      </c>
      <c r="L117" s="14">
        <f t="shared" si="33"/>
        <v>5.1752587941758391E-5</v>
      </c>
      <c r="M117" s="14">
        <f t="shared" si="33"/>
        <v>3.1307121100569897E-5</v>
      </c>
      <c r="N117" s="14">
        <f t="shared" si="33"/>
        <v>1.5973020969678533E-5</v>
      </c>
      <c r="O117" s="14">
        <f t="shared" si="33"/>
        <v>5.7502875490842826E-6</v>
      </c>
      <c r="P117" s="14">
        <f t="shared" si="33"/>
        <v>0</v>
      </c>
      <c r="Q117" s="14">
        <f t="shared" si="33"/>
        <v>0</v>
      </c>
      <c r="R117" s="14">
        <f t="shared" si="33"/>
        <v>5.7502875490842301E-6</v>
      </c>
      <c r="S117" s="14">
        <f t="shared" si="33"/>
        <v>1.5973020969678445E-5</v>
      </c>
      <c r="T117" s="14">
        <f t="shared" si="33"/>
        <v>3.1307121100569782E-5</v>
      </c>
      <c r="U117" s="14">
        <f t="shared" si="33"/>
        <v>5.1752587941758228E-5</v>
      </c>
      <c r="V117" s="14">
        <f t="shared" si="33"/>
        <v>7.730942149324386E-5</v>
      </c>
      <c r="W117" s="14">
        <f t="shared" si="33"/>
        <v>1.0797762175502663E-4</v>
      </c>
      <c r="X117" s="14">
        <f t="shared" si="33"/>
        <v>1.4375718872710653E-4</v>
      </c>
      <c r="Y117" s="14">
        <f t="shared" si="33"/>
        <v>1.8464812240948358E-4</v>
      </c>
      <c r="Z117" s="14">
        <f t="shared" si="33"/>
        <v>2.3065042280215778E-4</v>
      </c>
    </row>
    <row r="118" spans="6:26">
      <c r="F118">
        <v>9</v>
      </c>
      <c r="G118" s="14">
        <f t="shared" ref="G118:Z118" si="34">G$87*$G96</f>
        <v>8.3034152208776797E-5</v>
      </c>
      <c r="H118" s="14">
        <f t="shared" si="34"/>
        <v>6.6473324067414097E-5</v>
      </c>
      <c r="I118" s="14">
        <f t="shared" si="34"/>
        <v>5.1752587941758377E-5</v>
      </c>
      <c r="J118" s="14">
        <f t="shared" si="34"/>
        <v>3.8871943831809624E-5</v>
      </c>
      <c r="K118" s="14">
        <f t="shared" si="34"/>
        <v>2.7831391737567828E-5</v>
      </c>
      <c r="L118" s="14">
        <f t="shared" si="34"/>
        <v>1.8630931659033019E-5</v>
      </c>
      <c r="M118" s="14">
        <f t="shared" si="34"/>
        <v>1.1270563596205162E-5</v>
      </c>
      <c r="N118" s="14">
        <f t="shared" si="34"/>
        <v>5.7502875490842716E-6</v>
      </c>
      <c r="O118" s="14">
        <f t="shared" si="34"/>
        <v>2.0701035176703413E-6</v>
      </c>
      <c r="P118" s="14">
        <f t="shared" si="34"/>
        <v>0</v>
      </c>
      <c r="Q118" s="14">
        <f t="shared" si="34"/>
        <v>0</v>
      </c>
      <c r="R118" s="14">
        <f t="shared" si="34"/>
        <v>2.0701035176703226E-6</v>
      </c>
      <c r="S118" s="14">
        <f t="shared" si="34"/>
        <v>5.7502875490842394E-6</v>
      </c>
      <c r="T118" s="14">
        <f t="shared" si="34"/>
        <v>1.1270563596205118E-5</v>
      </c>
      <c r="U118" s="14">
        <f t="shared" si="34"/>
        <v>1.8630931659032958E-5</v>
      </c>
      <c r="V118" s="14">
        <f t="shared" si="34"/>
        <v>2.7831391737567787E-5</v>
      </c>
      <c r="W118" s="14">
        <f t="shared" si="34"/>
        <v>3.8871943831809584E-5</v>
      </c>
      <c r="X118" s="14">
        <f t="shared" si="34"/>
        <v>5.1752587941758344E-5</v>
      </c>
      <c r="Y118" s="14">
        <f t="shared" si="34"/>
        <v>6.6473324067414083E-5</v>
      </c>
      <c r="Z118" s="14">
        <f t="shared" si="34"/>
        <v>8.3034152208776797E-5</v>
      </c>
    </row>
    <row r="119" spans="6:26">
      <c r="F119">
        <v>10</v>
      </c>
      <c r="G119" s="14">
        <f t="shared" ref="G119" si="35">G$87*$G97</f>
        <v>9.2260169120863107E-6</v>
      </c>
      <c r="H119" s="14">
        <f t="shared" ref="H119:Z119" si="36">H$87*$G97</f>
        <v>7.385924896379345E-6</v>
      </c>
      <c r="I119" s="14">
        <f t="shared" si="36"/>
        <v>5.7502875490842648E-6</v>
      </c>
      <c r="J119" s="14">
        <f t="shared" si="36"/>
        <v>4.3191048702010695E-6</v>
      </c>
      <c r="K119" s="14">
        <f t="shared" si="36"/>
        <v>3.092376859729759E-6</v>
      </c>
      <c r="L119" s="14">
        <f t="shared" si="36"/>
        <v>2.0701035176703354E-6</v>
      </c>
      <c r="M119" s="14">
        <f t="shared" si="36"/>
        <v>1.2522848440227959E-6</v>
      </c>
      <c r="N119" s="14">
        <f t="shared" si="36"/>
        <v>6.3892083878714129E-7</v>
      </c>
      <c r="O119" s="14">
        <f t="shared" si="36"/>
        <v>2.3001150196337131E-7</v>
      </c>
      <c r="P119" s="14">
        <f t="shared" si="36"/>
        <v>0</v>
      </c>
      <c r="Q119" s="14">
        <f t="shared" si="36"/>
        <v>0</v>
      </c>
      <c r="R119" s="14">
        <f t="shared" si="36"/>
        <v>2.3001150196336922E-7</v>
      </c>
      <c r="S119" s="14">
        <f t="shared" si="36"/>
        <v>6.3892083878713779E-7</v>
      </c>
      <c r="T119" s="14">
        <f t="shared" si="36"/>
        <v>1.252284844022791E-6</v>
      </c>
      <c r="U119" s="14">
        <f t="shared" si="36"/>
        <v>2.070103517670329E-6</v>
      </c>
      <c r="V119" s="14">
        <f t="shared" si="36"/>
        <v>3.0923768597297543E-6</v>
      </c>
      <c r="W119" s="14">
        <f t="shared" si="36"/>
        <v>4.3191048702010652E-6</v>
      </c>
      <c r="X119" s="14">
        <f t="shared" si="36"/>
        <v>5.7502875490842606E-6</v>
      </c>
      <c r="Y119" s="14">
        <f t="shared" si="36"/>
        <v>7.3859248963793433E-6</v>
      </c>
      <c r="Z119" s="14">
        <f t="shared" si="36"/>
        <v>9.2260169120863107E-6</v>
      </c>
    </row>
    <row r="120" spans="6:26">
      <c r="F120">
        <v>11</v>
      </c>
      <c r="G120" s="14">
        <f t="shared" ref="G120" si="37">G$87*$G98</f>
        <v>9.2260169120863107E-6</v>
      </c>
      <c r="H120" s="14">
        <f t="shared" ref="H120:Z120" si="38">H$87*$G98</f>
        <v>7.385924896379345E-6</v>
      </c>
      <c r="I120" s="14">
        <f t="shared" si="38"/>
        <v>5.7502875490842648E-6</v>
      </c>
      <c r="J120" s="14">
        <f t="shared" si="38"/>
        <v>4.3191048702010695E-6</v>
      </c>
      <c r="K120" s="14">
        <f t="shared" si="38"/>
        <v>3.092376859729759E-6</v>
      </c>
      <c r="L120" s="14">
        <f t="shared" si="38"/>
        <v>2.0701035176703354E-6</v>
      </c>
      <c r="M120" s="14">
        <f t="shared" si="38"/>
        <v>1.2522848440227959E-6</v>
      </c>
      <c r="N120" s="14">
        <f t="shared" si="38"/>
        <v>6.3892083878714129E-7</v>
      </c>
      <c r="O120" s="14">
        <f t="shared" si="38"/>
        <v>2.3001150196337131E-7</v>
      </c>
      <c r="P120" s="14">
        <f t="shared" si="38"/>
        <v>0</v>
      </c>
      <c r="Q120" s="14">
        <f t="shared" si="38"/>
        <v>0</v>
      </c>
      <c r="R120" s="14">
        <f t="shared" si="38"/>
        <v>2.3001150196336922E-7</v>
      </c>
      <c r="S120" s="14">
        <f t="shared" si="38"/>
        <v>6.3892083878713779E-7</v>
      </c>
      <c r="T120" s="14">
        <f t="shared" si="38"/>
        <v>1.252284844022791E-6</v>
      </c>
      <c r="U120" s="14">
        <f t="shared" si="38"/>
        <v>2.070103517670329E-6</v>
      </c>
      <c r="V120" s="14">
        <f t="shared" si="38"/>
        <v>3.0923768597297543E-6</v>
      </c>
      <c r="W120" s="14">
        <f t="shared" si="38"/>
        <v>4.3191048702010652E-6</v>
      </c>
      <c r="X120" s="14">
        <f t="shared" si="38"/>
        <v>5.7502875490842606E-6</v>
      </c>
      <c r="Y120" s="14">
        <f t="shared" si="38"/>
        <v>7.3859248963793433E-6</v>
      </c>
      <c r="Z120" s="14">
        <f t="shared" si="38"/>
        <v>9.2260169120863107E-6</v>
      </c>
    </row>
    <row r="121" spans="6:26">
      <c r="F121">
        <v>12</v>
      </c>
      <c r="G121" s="14">
        <f t="shared" ref="G121" si="39">G$87*$G99</f>
        <v>8.3034152208776797E-5</v>
      </c>
      <c r="H121" s="14">
        <f t="shared" ref="H121:Z121" si="40">H$87*$G99</f>
        <v>6.6473324067414097E-5</v>
      </c>
      <c r="I121" s="14">
        <f t="shared" si="40"/>
        <v>5.1752587941758377E-5</v>
      </c>
      <c r="J121" s="14">
        <f t="shared" si="40"/>
        <v>3.8871943831809624E-5</v>
      </c>
      <c r="K121" s="14">
        <f t="shared" si="40"/>
        <v>2.7831391737567828E-5</v>
      </c>
      <c r="L121" s="14">
        <f t="shared" si="40"/>
        <v>1.8630931659033019E-5</v>
      </c>
      <c r="M121" s="14">
        <f t="shared" si="40"/>
        <v>1.1270563596205162E-5</v>
      </c>
      <c r="N121" s="14">
        <f t="shared" si="40"/>
        <v>5.7502875490842716E-6</v>
      </c>
      <c r="O121" s="14">
        <f t="shared" si="40"/>
        <v>2.0701035176703413E-6</v>
      </c>
      <c r="P121" s="14">
        <f t="shared" si="40"/>
        <v>0</v>
      </c>
      <c r="Q121" s="14">
        <f t="shared" si="40"/>
        <v>0</v>
      </c>
      <c r="R121" s="14">
        <f t="shared" si="40"/>
        <v>2.0701035176703226E-6</v>
      </c>
      <c r="S121" s="14">
        <f t="shared" si="40"/>
        <v>5.7502875490842394E-6</v>
      </c>
      <c r="T121" s="14">
        <f t="shared" si="40"/>
        <v>1.1270563596205118E-5</v>
      </c>
      <c r="U121" s="14">
        <f t="shared" si="40"/>
        <v>1.8630931659032958E-5</v>
      </c>
      <c r="V121" s="14">
        <f t="shared" si="40"/>
        <v>2.7831391737567787E-5</v>
      </c>
      <c r="W121" s="14">
        <f t="shared" si="40"/>
        <v>3.8871943831809584E-5</v>
      </c>
      <c r="X121" s="14">
        <f t="shared" si="40"/>
        <v>5.1752587941758344E-5</v>
      </c>
      <c r="Y121" s="14">
        <f t="shared" si="40"/>
        <v>6.6473324067414083E-5</v>
      </c>
      <c r="Z121" s="14">
        <f t="shared" si="40"/>
        <v>8.3034152208776797E-5</v>
      </c>
    </row>
    <row r="122" spans="6:26">
      <c r="F122">
        <v>13</v>
      </c>
      <c r="G122" s="14">
        <f t="shared" ref="G122" si="41">G$87*$G100</f>
        <v>2.3065042280215778E-4</v>
      </c>
      <c r="H122" s="14">
        <f t="shared" ref="H122:Z122" si="42">H$87*$G100</f>
        <v>1.8464812240948363E-4</v>
      </c>
      <c r="I122" s="14">
        <f t="shared" si="42"/>
        <v>1.4375718872710661E-4</v>
      </c>
      <c r="J122" s="14">
        <f t="shared" si="42"/>
        <v>1.0797762175502674E-4</v>
      </c>
      <c r="K122" s="14">
        <f t="shared" si="42"/>
        <v>7.7309421493243981E-5</v>
      </c>
      <c r="L122" s="14">
        <f t="shared" si="42"/>
        <v>5.1752587941758391E-5</v>
      </c>
      <c r="M122" s="14">
        <f t="shared" si="42"/>
        <v>3.1307121100569897E-5</v>
      </c>
      <c r="N122" s="14">
        <f t="shared" si="42"/>
        <v>1.5973020969678533E-5</v>
      </c>
      <c r="O122" s="14">
        <f t="shared" si="42"/>
        <v>5.7502875490842826E-6</v>
      </c>
      <c r="P122" s="14">
        <f t="shared" si="42"/>
        <v>0</v>
      </c>
      <c r="Q122" s="14">
        <f t="shared" si="42"/>
        <v>0</v>
      </c>
      <c r="R122" s="14">
        <f t="shared" si="42"/>
        <v>5.7502875490842301E-6</v>
      </c>
      <c r="S122" s="14">
        <f t="shared" si="42"/>
        <v>1.5973020969678445E-5</v>
      </c>
      <c r="T122" s="14">
        <f t="shared" si="42"/>
        <v>3.1307121100569782E-5</v>
      </c>
      <c r="U122" s="14">
        <f t="shared" si="42"/>
        <v>5.1752587941758228E-5</v>
      </c>
      <c r="V122" s="14">
        <f t="shared" si="42"/>
        <v>7.730942149324386E-5</v>
      </c>
      <c r="W122" s="14">
        <f t="shared" si="42"/>
        <v>1.0797762175502663E-4</v>
      </c>
      <c r="X122" s="14">
        <f t="shared" si="42"/>
        <v>1.4375718872710653E-4</v>
      </c>
      <c r="Y122" s="14">
        <f t="shared" si="42"/>
        <v>1.8464812240948358E-4</v>
      </c>
      <c r="Z122" s="14">
        <f t="shared" si="42"/>
        <v>2.3065042280215778E-4</v>
      </c>
    </row>
    <row r="123" spans="6:26">
      <c r="F123">
        <v>14</v>
      </c>
      <c r="G123" s="14">
        <f t="shared" ref="G123" si="43">G$87*$G101</f>
        <v>4.5207482869222921E-4</v>
      </c>
      <c r="H123" s="14">
        <f t="shared" ref="H123:Z123" si="44">H$87*$G101</f>
        <v>3.6191031992258789E-4</v>
      </c>
      <c r="I123" s="14">
        <f t="shared" si="44"/>
        <v>2.8176408990512896E-4</v>
      </c>
      <c r="J123" s="14">
        <f t="shared" si="44"/>
        <v>2.1163613863985241E-4</v>
      </c>
      <c r="K123" s="14">
        <f t="shared" si="44"/>
        <v>1.515264661267582E-4</v>
      </c>
      <c r="L123" s="14">
        <f t="shared" si="44"/>
        <v>1.0143507236584644E-4</v>
      </c>
      <c r="M123" s="14">
        <f t="shared" si="44"/>
        <v>6.1361957357117001E-5</v>
      </c>
      <c r="N123" s="14">
        <f t="shared" si="44"/>
        <v>3.1307121100569924E-5</v>
      </c>
      <c r="O123" s="14">
        <f t="shared" si="44"/>
        <v>1.1270563596205193E-5</v>
      </c>
      <c r="P123" s="14">
        <f t="shared" si="44"/>
        <v>0</v>
      </c>
      <c r="Q123" s="14">
        <f t="shared" si="44"/>
        <v>0</v>
      </c>
      <c r="R123" s="14">
        <f t="shared" si="44"/>
        <v>1.1270563596205091E-5</v>
      </c>
      <c r="S123" s="14">
        <f t="shared" si="44"/>
        <v>3.1307121100569755E-5</v>
      </c>
      <c r="T123" s="14">
        <f t="shared" si="44"/>
        <v>6.136195735711677E-5</v>
      </c>
      <c r="U123" s="14">
        <f t="shared" si="44"/>
        <v>1.0143507236584612E-4</v>
      </c>
      <c r="V123" s="14">
        <f t="shared" si="44"/>
        <v>1.5152646612675796E-4</v>
      </c>
      <c r="W123" s="14">
        <f t="shared" si="44"/>
        <v>2.1163613863985219E-4</v>
      </c>
      <c r="X123" s="14">
        <f t="shared" si="44"/>
        <v>2.817640899051288E-4</v>
      </c>
      <c r="Y123" s="14">
        <f t="shared" si="44"/>
        <v>3.6191031992258783E-4</v>
      </c>
      <c r="Z123" s="14">
        <f t="shared" si="44"/>
        <v>4.5207482869222921E-4</v>
      </c>
    </row>
    <row r="124" spans="6:26">
      <c r="F124">
        <v>15</v>
      </c>
      <c r="G124" s="14">
        <f t="shared" ref="G124" si="45">G$87*$G102</f>
        <v>7.4730736987899116E-4</v>
      </c>
      <c r="H124" s="14">
        <f t="shared" ref="H124:Z124" si="46">H$87*$G102</f>
        <v>5.982599166067269E-4</v>
      </c>
      <c r="I124" s="14">
        <f t="shared" si="46"/>
        <v>4.6577329147582541E-4</v>
      </c>
      <c r="J124" s="14">
        <f t="shared" si="46"/>
        <v>3.4984749448628663E-4</v>
      </c>
      <c r="K124" s="14">
        <f t="shared" si="46"/>
        <v>2.5048252563811046E-4</v>
      </c>
      <c r="L124" s="14">
        <f t="shared" si="46"/>
        <v>1.6767838493129717E-4</v>
      </c>
      <c r="M124" s="14">
        <f t="shared" si="46"/>
        <v>1.0143507236584646E-4</v>
      </c>
      <c r="N124" s="14">
        <f t="shared" si="46"/>
        <v>5.1752587941758445E-5</v>
      </c>
      <c r="O124" s="14">
        <f t="shared" si="46"/>
        <v>1.8630931659033073E-5</v>
      </c>
      <c r="P124" s="14">
        <f t="shared" si="46"/>
        <v>0</v>
      </c>
      <c r="Q124" s="14">
        <f t="shared" si="46"/>
        <v>0</v>
      </c>
      <c r="R124" s="14">
        <f t="shared" si="46"/>
        <v>1.8630931659032903E-5</v>
      </c>
      <c r="S124" s="14">
        <f t="shared" si="46"/>
        <v>5.1752587941758161E-5</v>
      </c>
      <c r="T124" s="14">
        <f t="shared" si="46"/>
        <v>1.0143507236584607E-4</v>
      </c>
      <c r="U124" s="14">
        <f t="shared" si="46"/>
        <v>1.6767838493129665E-4</v>
      </c>
      <c r="V124" s="14">
        <f t="shared" si="46"/>
        <v>2.5048252563811008E-4</v>
      </c>
      <c r="W124" s="14">
        <f t="shared" si="46"/>
        <v>3.4984749448628625E-4</v>
      </c>
      <c r="X124" s="14">
        <f t="shared" si="46"/>
        <v>4.6577329147582514E-4</v>
      </c>
      <c r="Y124" s="14">
        <f t="shared" si="46"/>
        <v>5.9825991660672679E-4</v>
      </c>
      <c r="Z124" s="14">
        <f t="shared" si="46"/>
        <v>7.4730736987899116E-4</v>
      </c>
    </row>
    <row r="125" spans="6:26">
      <c r="F125">
        <v>16</v>
      </c>
      <c r="G125" s="14">
        <f t="shared" ref="G125" si="47">G$87*$G103</f>
        <v>1.1163480463624437E-3</v>
      </c>
      <c r="H125" s="14">
        <f t="shared" ref="H125:Z125" si="48">H$87*$G103</f>
        <v>8.9369691246190066E-4</v>
      </c>
      <c r="I125" s="14">
        <f t="shared" si="48"/>
        <v>6.9578479343919604E-4</v>
      </c>
      <c r="J125" s="14">
        <f t="shared" si="48"/>
        <v>5.2261168929432938E-4</v>
      </c>
      <c r="K125" s="14">
        <f t="shared" si="48"/>
        <v>3.7417760002730085E-4</v>
      </c>
      <c r="L125" s="14">
        <f t="shared" si="48"/>
        <v>2.5048252563811057E-4</v>
      </c>
      <c r="M125" s="14">
        <f t="shared" si="48"/>
        <v>1.5152646612675828E-4</v>
      </c>
      <c r="N125" s="14">
        <f t="shared" si="48"/>
        <v>7.7309421493244103E-5</v>
      </c>
      <c r="O125" s="14">
        <f t="shared" si="48"/>
        <v>2.7831391737567926E-5</v>
      </c>
      <c r="P125" s="14">
        <f t="shared" si="48"/>
        <v>0</v>
      </c>
      <c r="Q125" s="14">
        <f t="shared" si="48"/>
        <v>0</v>
      </c>
      <c r="R125" s="14">
        <f t="shared" si="48"/>
        <v>2.7831391737567676E-5</v>
      </c>
      <c r="S125" s="14">
        <f t="shared" si="48"/>
        <v>7.7309421493243683E-5</v>
      </c>
      <c r="T125" s="14">
        <f t="shared" si="48"/>
        <v>1.5152646612675772E-4</v>
      </c>
      <c r="U125" s="14">
        <f t="shared" si="48"/>
        <v>2.5048252563810981E-4</v>
      </c>
      <c r="V125" s="14">
        <f t="shared" si="48"/>
        <v>3.7417760002730031E-4</v>
      </c>
      <c r="W125" s="14">
        <f t="shared" si="48"/>
        <v>5.2261168929432884E-4</v>
      </c>
      <c r="X125" s="14">
        <f t="shared" si="48"/>
        <v>6.957847934391956E-4</v>
      </c>
      <c r="Y125" s="14">
        <f t="shared" si="48"/>
        <v>8.9369691246190056E-4</v>
      </c>
      <c r="Z125" s="14">
        <f t="shared" si="48"/>
        <v>1.1163480463624437E-3</v>
      </c>
    </row>
    <row r="126" spans="6:26">
      <c r="F126">
        <v>17</v>
      </c>
      <c r="G126" s="14">
        <f t="shared" ref="G126" si="49">G$87*$G104</f>
        <v>1.5591968581425866E-3</v>
      </c>
      <c r="H126" s="14">
        <f t="shared" ref="H126:Z126" si="50">H$87*$G104</f>
        <v>1.2482213074881093E-3</v>
      </c>
      <c r="I126" s="14">
        <f t="shared" si="50"/>
        <v>9.7179859579524079E-4</v>
      </c>
      <c r="J126" s="14">
        <f t="shared" si="50"/>
        <v>7.2992872306398078E-4</v>
      </c>
      <c r="K126" s="14">
        <f t="shared" si="50"/>
        <v>5.2261168929432927E-4</v>
      </c>
      <c r="L126" s="14">
        <f t="shared" si="50"/>
        <v>3.4984749448628669E-4</v>
      </c>
      <c r="M126" s="14">
        <f t="shared" si="50"/>
        <v>2.1163613863985249E-4</v>
      </c>
      <c r="N126" s="14">
        <f t="shared" si="50"/>
        <v>1.0797762175502689E-4</v>
      </c>
      <c r="O126" s="14">
        <f t="shared" si="50"/>
        <v>3.8871943831809753E-5</v>
      </c>
      <c r="P126" s="14">
        <f t="shared" si="50"/>
        <v>0</v>
      </c>
      <c r="Q126" s="14">
        <f t="shared" si="50"/>
        <v>0</v>
      </c>
      <c r="R126" s="14">
        <f t="shared" si="50"/>
        <v>3.8871943831809401E-5</v>
      </c>
      <c r="S126" s="14">
        <f t="shared" si="50"/>
        <v>1.079776217550263E-4</v>
      </c>
      <c r="T126" s="14">
        <f t="shared" si="50"/>
        <v>2.1163613863985171E-4</v>
      </c>
      <c r="U126" s="14">
        <f t="shared" si="50"/>
        <v>3.498474944862856E-4</v>
      </c>
      <c r="V126" s="14">
        <f t="shared" si="50"/>
        <v>5.2261168929432851E-4</v>
      </c>
      <c r="W126" s="14">
        <f t="shared" si="50"/>
        <v>7.2992872306398002E-4</v>
      </c>
      <c r="X126" s="14">
        <f t="shared" si="50"/>
        <v>9.7179859579524014E-4</v>
      </c>
      <c r="Y126" s="14">
        <f t="shared" si="50"/>
        <v>1.2482213074881091E-3</v>
      </c>
      <c r="Z126" s="14">
        <f t="shared" si="50"/>
        <v>1.5591968581425866E-3</v>
      </c>
    </row>
    <row r="127" spans="6:26">
      <c r="F127">
        <v>18</v>
      </c>
      <c r="G127" s="14">
        <f t="shared" ref="G127" si="51">G$87*$G105</f>
        <v>2.0758538052194201E-3</v>
      </c>
      <c r="H127" s="14">
        <f t="shared" ref="H127:Z127" si="52">H$87*$G105</f>
        <v>1.6618331016853526E-3</v>
      </c>
      <c r="I127" s="14">
        <f t="shared" si="52"/>
        <v>1.2938146985439596E-3</v>
      </c>
      <c r="J127" s="14">
        <f t="shared" si="52"/>
        <v>9.7179859579524068E-4</v>
      </c>
      <c r="K127" s="14">
        <f t="shared" si="52"/>
        <v>6.9578479343919571E-4</v>
      </c>
      <c r="L127" s="14">
        <f t="shared" si="52"/>
        <v>4.6577329147582546E-4</v>
      </c>
      <c r="M127" s="14">
        <f t="shared" si="52"/>
        <v>2.8176408990512907E-4</v>
      </c>
      <c r="N127" s="14">
        <f t="shared" si="52"/>
        <v>1.437571887271068E-4</v>
      </c>
      <c r="O127" s="14">
        <f t="shared" si="52"/>
        <v>5.175258794175854E-5</v>
      </c>
      <c r="P127" s="14">
        <f t="shared" si="52"/>
        <v>0</v>
      </c>
      <c r="Q127" s="14">
        <f t="shared" si="52"/>
        <v>0</v>
      </c>
      <c r="R127" s="14">
        <f t="shared" si="52"/>
        <v>5.1752587941758072E-5</v>
      </c>
      <c r="S127" s="14">
        <f t="shared" si="52"/>
        <v>1.4375718872710602E-4</v>
      </c>
      <c r="T127" s="14">
        <f t="shared" si="52"/>
        <v>2.8176408990512799E-4</v>
      </c>
      <c r="U127" s="14">
        <f t="shared" si="52"/>
        <v>4.65773291475824E-4</v>
      </c>
      <c r="V127" s="14">
        <f t="shared" si="52"/>
        <v>6.9578479343919474E-4</v>
      </c>
      <c r="W127" s="14">
        <f t="shared" si="52"/>
        <v>9.717985957952396E-4</v>
      </c>
      <c r="X127" s="14">
        <f t="shared" si="52"/>
        <v>1.2938146985439587E-3</v>
      </c>
      <c r="Y127" s="14">
        <f t="shared" si="52"/>
        <v>1.6618331016853521E-3</v>
      </c>
      <c r="Z127" s="14">
        <f t="shared" si="52"/>
        <v>2.0758538052194201E-3</v>
      </c>
    </row>
    <row r="128" spans="6:26">
      <c r="F128">
        <v>19</v>
      </c>
      <c r="G128" s="14">
        <f t="shared" ref="G128" si="53">G$87*$G106</f>
        <v>2.666318887592944E-3</v>
      </c>
      <c r="H128" s="14">
        <f t="shared" ref="H128:Z128" si="54">H$87*$G106</f>
        <v>2.1345322950536306E-3</v>
      </c>
      <c r="I128" s="14">
        <f t="shared" si="54"/>
        <v>1.6618331016853526E-3</v>
      </c>
      <c r="J128" s="14">
        <f t="shared" si="54"/>
        <v>1.2482213074881091E-3</v>
      </c>
      <c r="K128" s="14">
        <f t="shared" si="54"/>
        <v>8.9369691246190034E-4</v>
      </c>
      <c r="L128" s="14">
        <f t="shared" si="54"/>
        <v>5.982599166067269E-4</v>
      </c>
      <c r="M128" s="14">
        <f t="shared" si="54"/>
        <v>3.61910319922588E-4</v>
      </c>
      <c r="N128" s="14">
        <f t="shared" si="54"/>
        <v>1.8464812240948385E-4</v>
      </c>
      <c r="O128" s="14">
        <f t="shared" si="54"/>
        <v>6.64733240674143E-5</v>
      </c>
      <c r="P128" s="14">
        <f t="shared" si="54"/>
        <v>0</v>
      </c>
      <c r="Q128" s="14">
        <f t="shared" si="54"/>
        <v>0</v>
      </c>
      <c r="R128" s="14">
        <f t="shared" si="54"/>
        <v>6.6473324067413704E-5</v>
      </c>
      <c r="S128" s="14">
        <f t="shared" si="54"/>
        <v>1.8464812240948284E-4</v>
      </c>
      <c r="T128" s="14">
        <f t="shared" si="54"/>
        <v>3.6191031992258664E-4</v>
      </c>
      <c r="U128" s="14">
        <f t="shared" si="54"/>
        <v>5.9825991660672506E-4</v>
      </c>
      <c r="V128" s="14">
        <f t="shared" si="54"/>
        <v>8.9369691246189904E-4</v>
      </c>
      <c r="W128" s="14">
        <f t="shared" si="54"/>
        <v>1.2482213074881078E-3</v>
      </c>
      <c r="X128" s="14">
        <f t="shared" si="54"/>
        <v>1.6618331016853515E-3</v>
      </c>
      <c r="Y128" s="14">
        <f t="shared" si="54"/>
        <v>2.1345322950536301E-3</v>
      </c>
      <c r="Z128" s="14">
        <f t="shared" si="54"/>
        <v>2.666318887592944E-3</v>
      </c>
    </row>
    <row r="129" spans="6:26">
      <c r="F129">
        <v>20</v>
      </c>
      <c r="G129" s="14">
        <f t="shared" ref="G129" si="55">G$87*$G107</f>
        <v>3.3305921052631587E-3</v>
      </c>
      <c r="H129" s="14">
        <f t="shared" ref="H129:Z129" si="56">H$87*$G107</f>
        <v>2.6663188875929436E-3</v>
      </c>
      <c r="I129" s="14">
        <f t="shared" si="56"/>
        <v>2.0758538052194197E-3</v>
      </c>
      <c r="J129" s="14">
        <f t="shared" si="56"/>
        <v>1.5591968581425862E-3</v>
      </c>
      <c r="K129" s="14">
        <f t="shared" si="56"/>
        <v>1.116348046362443E-3</v>
      </c>
      <c r="L129" s="14">
        <f t="shared" si="56"/>
        <v>7.4730736987899116E-4</v>
      </c>
      <c r="M129" s="14">
        <f t="shared" si="56"/>
        <v>4.5207482869222932E-4</v>
      </c>
      <c r="N129" s="14">
        <f t="shared" si="56"/>
        <v>2.3065042280215803E-4</v>
      </c>
      <c r="O129" s="14">
        <f t="shared" si="56"/>
        <v>8.3034152208777041E-5</v>
      </c>
      <c r="P129" s="14">
        <f t="shared" si="56"/>
        <v>0</v>
      </c>
      <c r="Q129" s="14">
        <f t="shared" si="56"/>
        <v>0</v>
      </c>
      <c r="R129" s="14">
        <f t="shared" si="56"/>
        <v>8.3034152208776295E-5</v>
      </c>
      <c r="S129" s="14">
        <f t="shared" si="56"/>
        <v>2.3065042280215678E-4</v>
      </c>
      <c r="T129" s="14">
        <f t="shared" si="56"/>
        <v>4.5207482869222764E-4</v>
      </c>
      <c r="U129" s="14">
        <f t="shared" si="56"/>
        <v>7.4730736987898888E-4</v>
      </c>
      <c r="V129" s="14">
        <f t="shared" si="56"/>
        <v>1.1163480463624415E-3</v>
      </c>
      <c r="W129" s="14">
        <f t="shared" si="56"/>
        <v>1.5591968581425847E-3</v>
      </c>
      <c r="X129" s="14">
        <f t="shared" si="56"/>
        <v>2.0758538052194184E-3</v>
      </c>
      <c r="Y129" s="14">
        <f t="shared" si="56"/>
        <v>2.6663188875929431E-3</v>
      </c>
      <c r="Z129" s="14">
        <f t="shared" si="56"/>
        <v>3.3305921052631587E-3</v>
      </c>
    </row>
    <row r="132" spans="6:26">
      <c r="G132" s="7">
        <f>G109</f>
        <v>20</v>
      </c>
      <c r="H132" s="7">
        <f t="shared" ref="H132:Z132" si="57">H109</f>
        <v>23.157894736842106</v>
      </c>
      <c r="I132" s="7">
        <f t="shared" si="57"/>
        <v>26.315789473684212</v>
      </c>
      <c r="J132" s="7">
        <f t="shared" si="57"/>
        <v>29.473684210526319</v>
      </c>
      <c r="K132" s="7">
        <f t="shared" si="57"/>
        <v>32.631578947368425</v>
      </c>
      <c r="L132" s="7">
        <f t="shared" si="57"/>
        <v>35.789473684210527</v>
      </c>
      <c r="M132" s="7">
        <f t="shared" si="57"/>
        <v>38.94736842105263</v>
      </c>
      <c r="N132" s="7">
        <f t="shared" si="57"/>
        <v>42.105263157894733</v>
      </c>
      <c r="O132" s="7">
        <f t="shared" si="57"/>
        <v>45.263157894736835</v>
      </c>
      <c r="P132" s="7">
        <f t="shared" si="57"/>
        <v>48.421052631578938</v>
      </c>
      <c r="Q132" s="7">
        <f t="shared" si="57"/>
        <v>51.578947368421041</v>
      </c>
      <c r="R132" s="7">
        <f t="shared" si="57"/>
        <v>54.736842105263143</v>
      </c>
      <c r="S132" s="7">
        <f t="shared" si="57"/>
        <v>57.894736842105246</v>
      </c>
      <c r="T132" s="7">
        <f t="shared" si="57"/>
        <v>61.052631578947349</v>
      </c>
      <c r="U132" s="7">
        <f t="shared" si="57"/>
        <v>64.210526315789451</v>
      </c>
      <c r="V132" s="7">
        <f t="shared" si="57"/>
        <v>67.368421052631561</v>
      </c>
      <c r="W132" s="7">
        <f t="shared" si="57"/>
        <v>70.526315789473671</v>
      </c>
      <c r="X132" s="7">
        <f t="shared" si="57"/>
        <v>73.68421052631578</v>
      </c>
      <c r="Y132" s="7">
        <f t="shared" si="57"/>
        <v>76.84210526315789</v>
      </c>
      <c r="Z132" s="7">
        <f t="shared" si="57"/>
        <v>80</v>
      </c>
    </row>
    <row r="133" spans="6:26">
      <c r="F133">
        <v>1</v>
      </c>
      <c r="G133" s="14">
        <f t="shared" ref="G133:Z133" si="58">(G$87-$K$84)*($G88-$B$96)</f>
        <v>1.3291291311454032E-3</v>
      </c>
      <c r="H133" s="14">
        <f t="shared" si="58"/>
        <v>9.0958815156421487E-4</v>
      </c>
      <c r="I133" s="14">
        <f t="shared" si="58"/>
        <v>5.3666283638093655E-4</v>
      </c>
      <c r="J133" s="14">
        <f t="shared" si="58"/>
        <v>2.1035318559556798E-4</v>
      </c>
      <c r="K133" s="14">
        <f t="shared" si="58"/>
        <v>-6.934080079189083E-5</v>
      </c>
      <c r="L133" s="14">
        <f t="shared" si="58"/>
        <v>-3.0241912278143943E-4</v>
      </c>
      <c r="M133" s="14">
        <f t="shared" si="58"/>
        <v>-4.8888178037307848E-4</v>
      </c>
      <c r="N133" s="14">
        <f t="shared" si="58"/>
        <v>-6.2872877356680767E-4</v>
      </c>
      <c r="O133" s="14">
        <f t="shared" si="58"/>
        <v>-7.2196010236262728E-4</v>
      </c>
      <c r="P133" s="14">
        <f t="shared" si="58"/>
        <v>-7.7440272481027592E-4</v>
      </c>
      <c r="Q133" s="14">
        <f t="shared" si="58"/>
        <v>-7.7440272481027592E-4</v>
      </c>
      <c r="R133" s="14">
        <f t="shared" si="58"/>
        <v>-7.2196010236262771E-4</v>
      </c>
      <c r="S133" s="14">
        <f t="shared" si="58"/>
        <v>-6.2872877356680843E-4</v>
      </c>
      <c r="T133" s="14">
        <f t="shared" si="58"/>
        <v>-4.8888178037307956E-4</v>
      </c>
      <c r="U133" s="14">
        <f t="shared" si="58"/>
        <v>-3.0241912278144089E-4</v>
      </c>
      <c r="V133" s="14">
        <f t="shared" si="58"/>
        <v>-6.934080079189186E-5</v>
      </c>
      <c r="W133" s="14">
        <f t="shared" si="58"/>
        <v>2.1035318559556695E-4</v>
      </c>
      <c r="X133" s="14">
        <f t="shared" si="58"/>
        <v>5.3666283638093568E-4</v>
      </c>
      <c r="Y133" s="14">
        <f t="shared" si="58"/>
        <v>9.0958815156421443E-4</v>
      </c>
      <c r="Z133" s="14">
        <f t="shared" si="58"/>
        <v>1.3291291311454032E-3</v>
      </c>
    </row>
    <row r="134" spans="6:26">
      <c r="F134">
        <v>2</v>
      </c>
      <c r="G134" s="14">
        <f t="shared" ref="G134:Z134" si="59">(G$87-$K$84)*($G89-$B$96)</f>
        <v>9.0940414236264408E-4</v>
      </c>
      <c r="H134" s="14">
        <f t="shared" si="59"/>
        <v>6.2234978791235744E-4</v>
      </c>
      <c r="I134" s="14">
        <f t="shared" si="59"/>
        <v>3.6719036173432493E-4</v>
      </c>
      <c r="J134" s="14">
        <f t="shared" si="59"/>
        <v>1.439258638285465E-4</v>
      </c>
      <c r="K134" s="14">
        <f t="shared" si="59"/>
        <v>-4.7443705804977926E-5</v>
      </c>
      <c r="L134" s="14">
        <f t="shared" si="59"/>
        <v>-2.0691834716624798E-4</v>
      </c>
      <c r="M134" s="14">
        <f t="shared" si="59"/>
        <v>-3.3449806025526412E-4</v>
      </c>
      <c r="N134" s="14">
        <f t="shared" si="59"/>
        <v>-4.3018284507202623E-4</v>
      </c>
      <c r="O134" s="14">
        <f t="shared" si="59"/>
        <v>-4.9397270161653437E-4</v>
      </c>
      <c r="P134" s="14">
        <f t="shared" si="59"/>
        <v>-5.2985449592282024E-4</v>
      </c>
      <c r="Q134" s="14">
        <f t="shared" si="59"/>
        <v>-5.2985449592282024E-4</v>
      </c>
      <c r="R134" s="14">
        <f t="shared" si="59"/>
        <v>-4.9397270161653469E-4</v>
      </c>
      <c r="S134" s="14">
        <f t="shared" si="59"/>
        <v>-4.3018284507202677E-4</v>
      </c>
      <c r="T134" s="14">
        <f t="shared" si="59"/>
        <v>-3.3449806025526488E-4</v>
      </c>
      <c r="U134" s="14">
        <f t="shared" si="59"/>
        <v>-2.0691834716624898E-4</v>
      </c>
      <c r="V134" s="14">
        <f t="shared" si="59"/>
        <v>-4.7443705804978637E-5</v>
      </c>
      <c r="W134" s="14">
        <f t="shared" si="59"/>
        <v>1.4392586382854579E-4</v>
      </c>
      <c r="X134" s="14">
        <f t="shared" si="59"/>
        <v>3.6719036173432434E-4</v>
      </c>
      <c r="Y134" s="14">
        <f t="shared" si="59"/>
        <v>6.2234978791235723E-4</v>
      </c>
      <c r="Z134" s="14">
        <f t="shared" si="59"/>
        <v>9.0940414236264408E-4</v>
      </c>
    </row>
    <row r="135" spans="6:26">
      <c r="F135">
        <v>3</v>
      </c>
      <c r="G135" s="14">
        <f t="shared" ref="G135:Z135" si="60">(G$87-$K$84)*($G90-$B$96)</f>
        <v>5.3631526344463621E-4</v>
      </c>
      <c r="H135" s="14">
        <f t="shared" si="60"/>
        <v>3.6702679799959534E-4</v>
      </c>
      <c r="I135" s="14">
        <f t="shared" si="60"/>
        <v>2.1654816204844798E-4</v>
      </c>
      <c r="J135" s="14">
        <f t="shared" si="60"/>
        <v>8.4879355591194075E-5</v>
      </c>
      <c r="K135" s="14">
        <f t="shared" si="60"/>
        <v>-2.7979621372166466E-5</v>
      </c>
      <c r="L135" s="14">
        <f t="shared" si="60"/>
        <v>-1.220287688416334E-4</v>
      </c>
      <c r="M135" s="14">
        <f t="shared" si="60"/>
        <v>-1.9726808681720702E-4</v>
      </c>
      <c r="N135" s="14">
        <f t="shared" si="60"/>
        <v>-2.5369757529888724E-4</v>
      </c>
      <c r="O135" s="14">
        <f t="shared" si="60"/>
        <v>-2.9131723428667408E-4</v>
      </c>
      <c r="P135" s="14">
        <f t="shared" si="60"/>
        <v>-3.1247829246730421E-4</v>
      </c>
      <c r="Q135" s="14">
        <f t="shared" si="60"/>
        <v>-3.1247829246730421E-4</v>
      </c>
      <c r="R135" s="14">
        <f t="shared" si="60"/>
        <v>-2.9131723428667424E-4</v>
      </c>
      <c r="S135" s="14">
        <f t="shared" si="60"/>
        <v>-2.5369757529888752E-4</v>
      </c>
      <c r="T135" s="14">
        <f t="shared" si="60"/>
        <v>-1.9726808681720749E-4</v>
      </c>
      <c r="U135" s="14">
        <f t="shared" si="60"/>
        <v>-1.22028768841634E-4</v>
      </c>
      <c r="V135" s="14">
        <f t="shared" si="60"/>
        <v>-2.7979621372166883E-5</v>
      </c>
      <c r="W135" s="14">
        <f t="shared" si="60"/>
        <v>8.4879355591193655E-5</v>
      </c>
      <c r="X135" s="14">
        <f t="shared" si="60"/>
        <v>2.1654816204844763E-4</v>
      </c>
      <c r="Y135" s="14">
        <f t="shared" si="60"/>
        <v>3.6702679799959517E-4</v>
      </c>
      <c r="Z135" s="14">
        <f t="shared" si="60"/>
        <v>5.3631526344463621E-4</v>
      </c>
    </row>
    <row r="136" spans="6:26">
      <c r="F136">
        <v>4</v>
      </c>
      <c r="G136" s="14">
        <f t="shared" ref="G136:Z136" si="61">(G$87-$K$84)*($G91-$B$96)</f>
        <v>2.0986249439137932E-4</v>
      </c>
      <c r="H136" s="14">
        <f t="shared" si="61"/>
        <v>1.4361918182592858E-4</v>
      </c>
      <c r="I136" s="14">
        <f t="shared" si="61"/>
        <v>8.4736237323305711E-5</v>
      </c>
      <c r="J136" s="14">
        <f t="shared" si="61"/>
        <v>3.3213660883510713E-5</v>
      </c>
      <c r="K136" s="14">
        <f t="shared" si="61"/>
        <v>-1.094854749345644E-5</v>
      </c>
      <c r="L136" s="14">
        <f t="shared" si="61"/>
        <v>-4.775038780759567E-5</v>
      </c>
      <c r="M136" s="14">
        <f t="shared" si="61"/>
        <v>-7.7191860058907082E-5</v>
      </c>
      <c r="N136" s="14">
        <f t="shared" si="61"/>
        <v>-9.9272964247390627E-5</v>
      </c>
      <c r="O136" s="14">
        <f t="shared" si="61"/>
        <v>-1.1399370037304635E-4</v>
      </c>
      <c r="P136" s="14">
        <f t="shared" si="61"/>
        <v>-1.222741144437277E-4</v>
      </c>
      <c r="Q136" s="14">
        <f t="shared" si="61"/>
        <v>-1.222741144437277E-4</v>
      </c>
      <c r="R136" s="14">
        <f t="shared" si="61"/>
        <v>-1.1399370037304641E-4</v>
      </c>
      <c r="S136" s="14">
        <f t="shared" si="61"/>
        <v>-9.9272964247390749E-5</v>
      </c>
      <c r="T136" s="14">
        <f t="shared" si="61"/>
        <v>-7.7191860058907258E-5</v>
      </c>
      <c r="U136" s="14">
        <f t="shared" si="61"/>
        <v>-4.77503878075959E-5</v>
      </c>
      <c r="V136" s="14">
        <f t="shared" si="61"/>
        <v>-1.0948547493456605E-5</v>
      </c>
      <c r="W136" s="14">
        <f t="shared" si="61"/>
        <v>3.3213660883510551E-5</v>
      </c>
      <c r="X136" s="14">
        <f t="shared" si="61"/>
        <v>8.4736237323305576E-5</v>
      </c>
      <c r="Y136" s="14">
        <f t="shared" si="61"/>
        <v>1.4361918182592852E-4</v>
      </c>
      <c r="Z136" s="14">
        <f t="shared" si="61"/>
        <v>2.0986249439137932E-4</v>
      </c>
    </row>
    <row r="137" spans="6:26">
      <c r="F137">
        <v>5</v>
      </c>
      <c r="G137" s="14">
        <f t="shared" ref="G137:Z137" si="62">(G$87-$K$84)*($G92-$B$96)</f>
        <v>-6.995416479712663E-5</v>
      </c>
      <c r="H137" s="14">
        <f t="shared" si="62"/>
        <v>-4.7873060608642983E-5</v>
      </c>
      <c r="I137" s="14">
        <f t="shared" si="62"/>
        <v>-2.8245412441101981E-5</v>
      </c>
      <c r="J137" s="14">
        <f t="shared" si="62"/>
        <v>-1.1071220294503601E-5</v>
      </c>
      <c r="K137" s="14">
        <f t="shared" si="62"/>
        <v>3.6495158311521567E-6</v>
      </c>
      <c r="L137" s="14">
        <f t="shared" si="62"/>
        <v>1.5916795935865266E-5</v>
      </c>
      <c r="M137" s="14">
        <f t="shared" si="62"/>
        <v>2.5730620019635761E-5</v>
      </c>
      <c r="N137" s="14">
        <f t="shared" si="62"/>
        <v>3.309098808246363E-5</v>
      </c>
      <c r="O137" s="14">
        <f t="shared" si="62"/>
        <v>3.7997900124348886E-5</v>
      </c>
      <c r="P137" s="14">
        <f t="shared" si="62"/>
        <v>4.0758038147909343E-5</v>
      </c>
      <c r="Q137" s="14">
        <f t="shared" si="62"/>
        <v>4.0758038147909343E-5</v>
      </c>
      <c r="R137" s="14">
        <f t="shared" si="62"/>
        <v>3.7997900124348906E-5</v>
      </c>
      <c r="S137" s="14">
        <f t="shared" si="62"/>
        <v>3.3090988082463671E-5</v>
      </c>
      <c r="T137" s="14">
        <f t="shared" si="62"/>
        <v>2.5730620019635822E-5</v>
      </c>
      <c r="U137" s="14">
        <f t="shared" si="62"/>
        <v>1.5916795935865341E-5</v>
      </c>
      <c r="V137" s="14">
        <f t="shared" si="62"/>
        <v>3.6495158311522113E-6</v>
      </c>
      <c r="W137" s="14">
        <f t="shared" si="62"/>
        <v>-1.1071220294503547E-5</v>
      </c>
      <c r="X137" s="14">
        <f t="shared" si="62"/>
        <v>-2.8245412441101933E-5</v>
      </c>
      <c r="Y137" s="14">
        <f t="shared" si="62"/>
        <v>-4.7873060608642969E-5</v>
      </c>
      <c r="Z137" s="14">
        <f t="shared" si="62"/>
        <v>-6.995416479712663E-5</v>
      </c>
    </row>
    <row r="138" spans="6:26">
      <c r="F138">
        <v>6</v>
      </c>
      <c r="G138" s="14">
        <f t="shared" ref="G138:Z138" si="63">(G$87-$K$84)*($G93-$B$96)</f>
        <v>-3.0313471412088156E-4</v>
      </c>
      <c r="H138" s="14">
        <f t="shared" si="63"/>
        <v>-2.0744992930411929E-4</v>
      </c>
      <c r="I138" s="14">
        <f t="shared" si="63"/>
        <v>-1.2239678724477505E-4</v>
      </c>
      <c r="J138" s="14">
        <f t="shared" si="63"/>
        <v>-4.7975287942848866E-5</v>
      </c>
      <c r="K138" s="14">
        <f t="shared" si="63"/>
        <v>1.5814568601659322E-5</v>
      </c>
      <c r="L138" s="14">
        <f t="shared" si="63"/>
        <v>6.8972782388749372E-5</v>
      </c>
      <c r="M138" s="14">
        <f t="shared" si="63"/>
        <v>1.1149935341842147E-4</v>
      </c>
      <c r="N138" s="14">
        <f t="shared" si="63"/>
        <v>1.4339428169067551E-4</v>
      </c>
      <c r="O138" s="14">
        <f t="shared" si="63"/>
        <v>1.6465756720551158E-4</v>
      </c>
      <c r="P138" s="14">
        <f t="shared" si="63"/>
        <v>1.7661816530760687E-4</v>
      </c>
      <c r="Q138" s="14">
        <f t="shared" si="63"/>
        <v>1.7661816530760687E-4</v>
      </c>
      <c r="R138" s="14">
        <f t="shared" si="63"/>
        <v>1.6465756720551166E-4</v>
      </c>
      <c r="S138" s="14">
        <f t="shared" si="63"/>
        <v>1.433942816906757E-4</v>
      </c>
      <c r="T138" s="14">
        <f t="shared" si="63"/>
        <v>1.1149935341842172E-4</v>
      </c>
      <c r="U138" s="14">
        <f t="shared" si="63"/>
        <v>6.897278238874971E-5</v>
      </c>
      <c r="V138" s="14">
        <f t="shared" si="63"/>
        <v>1.5814568601659556E-5</v>
      </c>
      <c r="W138" s="14">
        <f t="shared" si="63"/>
        <v>-4.7975287942848629E-5</v>
      </c>
      <c r="X138" s="14">
        <f t="shared" si="63"/>
        <v>-1.2239678724477486E-4</v>
      </c>
      <c r="Y138" s="14">
        <f t="shared" si="63"/>
        <v>-2.0744992930411921E-4</v>
      </c>
      <c r="Z138" s="14">
        <f t="shared" si="63"/>
        <v>-3.0313471412088156E-4</v>
      </c>
    </row>
    <row r="139" spans="6:26">
      <c r="F139">
        <v>7</v>
      </c>
      <c r="G139" s="14">
        <f t="shared" ref="G139:Z139" si="64">(G$87-$K$84)*($G94-$B$96)</f>
        <v>-4.8967915357988549E-4</v>
      </c>
      <c r="H139" s="14">
        <f t="shared" si="64"/>
        <v>-3.3511142426050029E-4</v>
      </c>
      <c r="I139" s="14">
        <f t="shared" si="64"/>
        <v>-1.9771788708771348E-4</v>
      </c>
      <c r="J139" s="14">
        <f t="shared" si="64"/>
        <v>-7.7498542061525056E-5</v>
      </c>
      <c r="K139" s="14">
        <f t="shared" si="64"/>
        <v>2.5546610818065048E-5</v>
      </c>
      <c r="L139" s="14">
        <f t="shared" si="64"/>
        <v>1.1141757155105664E-4</v>
      </c>
      <c r="M139" s="14">
        <f t="shared" si="64"/>
        <v>1.8011434013744999E-4</v>
      </c>
      <c r="N139" s="14">
        <f t="shared" si="64"/>
        <v>2.3163691657724497E-4</v>
      </c>
      <c r="O139" s="14">
        <f t="shared" si="64"/>
        <v>2.6598530087044167E-4</v>
      </c>
      <c r="P139" s="14">
        <f t="shared" si="64"/>
        <v>2.8530626703536489E-4</v>
      </c>
      <c r="Q139" s="14">
        <f t="shared" si="64"/>
        <v>2.8530626703536489E-4</v>
      </c>
      <c r="R139" s="14">
        <f t="shared" si="64"/>
        <v>2.6598530087044184E-4</v>
      </c>
      <c r="S139" s="14">
        <f t="shared" si="64"/>
        <v>2.3163691657724527E-4</v>
      </c>
      <c r="T139" s="14">
        <f t="shared" si="64"/>
        <v>1.8011434013745039E-4</v>
      </c>
      <c r="U139" s="14">
        <f t="shared" si="64"/>
        <v>1.1141757155105718E-4</v>
      </c>
      <c r="V139" s="14">
        <f t="shared" si="64"/>
        <v>2.5546610818065428E-5</v>
      </c>
      <c r="W139" s="14">
        <f t="shared" si="64"/>
        <v>-7.7498542061524677E-5</v>
      </c>
      <c r="X139" s="14">
        <f t="shared" si="64"/>
        <v>-1.9771788708771316E-4</v>
      </c>
      <c r="Y139" s="14">
        <f t="shared" si="64"/>
        <v>-3.3511142426050013E-4</v>
      </c>
      <c r="Z139" s="14">
        <f t="shared" si="64"/>
        <v>-4.8967915357988549E-4</v>
      </c>
    </row>
    <row r="140" spans="6:26">
      <c r="F140">
        <v>8</v>
      </c>
      <c r="G140" s="14">
        <f t="shared" ref="G140:Z140" si="65">(G$87-$K$84)*($G95-$B$96)</f>
        <v>-6.2958748317413842E-4</v>
      </c>
      <c r="H140" s="14">
        <f t="shared" si="65"/>
        <v>-4.3085754547778603E-4</v>
      </c>
      <c r="I140" s="14">
        <f t="shared" si="65"/>
        <v>-2.5420871196991734E-4</v>
      </c>
      <c r="J140" s="14">
        <f t="shared" si="65"/>
        <v>-9.9640982650532221E-5</v>
      </c>
      <c r="K140" s="14">
        <f t="shared" si="65"/>
        <v>3.2845642480369343E-5</v>
      </c>
      <c r="L140" s="14">
        <f t="shared" si="65"/>
        <v>1.432511634227871E-4</v>
      </c>
      <c r="M140" s="14">
        <f t="shared" si="65"/>
        <v>2.3157558017672139E-4</v>
      </c>
      <c r="N140" s="14">
        <f t="shared" si="65"/>
        <v>2.9781889274217211E-4</v>
      </c>
      <c r="O140" s="14">
        <f t="shared" si="65"/>
        <v>3.4198110111913931E-4</v>
      </c>
      <c r="P140" s="14">
        <f t="shared" si="65"/>
        <v>3.6682234333118341E-4</v>
      </c>
      <c r="Q140" s="14">
        <f t="shared" si="65"/>
        <v>3.6682234333118341E-4</v>
      </c>
      <c r="R140" s="14">
        <f t="shared" si="65"/>
        <v>3.4198110111913947E-4</v>
      </c>
      <c r="S140" s="14">
        <f t="shared" si="65"/>
        <v>2.9781889274217249E-4</v>
      </c>
      <c r="T140" s="14">
        <f t="shared" si="65"/>
        <v>2.3157558017672194E-4</v>
      </c>
      <c r="U140" s="14">
        <f t="shared" si="65"/>
        <v>1.4325116342278781E-4</v>
      </c>
      <c r="V140" s="14">
        <f t="shared" si="65"/>
        <v>3.2845642480369838E-5</v>
      </c>
      <c r="W140" s="14">
        <f t="shared" si="65"/>
        <v>-9.9640982650531733E-5</v>
      </c>
      <c r="X140" s="14">
        <f t="shared" si="65"/>
        <v>-2.542087119699169E-4</v>
      </c>
      <c r="Y140" s="14">
        <f t="shared" si="65"/>
        <v>-4.3085754547778586E-4</v>
      </c>
      <c r="Z140" s="14">
        <f t="shared" si="65"/>
        <v>-6.2958748317413842E-4</v>
      </c>
    </row>
    <row r="141" spans="6:26">
      <c r="F141">
        <v>9</v>
      </c>
      <c r="G141" s="14">
        <f t="shared" ref="G141:Z141" si="66">(G$87-$K$84)*($G96-$B$96)</f>
        <v>-7.2285970290364042E-4</v>
      </c>
      <c r="H141" s="14">
        <f t="shared" si="66"/>
        <v>-4.9468829295597661E-4</v>
      </c>
      <c r="I141" s="14">
        <f t="shared" si="66"/>
        <v>-2.9186926189138655E-4</v>
      </c>
      <c r="J141" s="14">
        <f t="shared" si="66"/>
        <v>-1.1440260970987033E-4</v>
      </c>
      <c r="K141" s="14">
        <f t="shared" si="66"/>
        <v>3.7711663588572213E-5</v>
      </c>
      <c r="L141" s="14">
        <f t="shared" si="66"/>
        <v>1.6447355800394077E-4</v>
      </c>
      <c r="M141" s="14">
        <f t="shared" si="66"/>
        <v>2.6588307353623571E-4</v>
      </c>
      <c r="N141" s="14">
        <f t="shared" si="66"/>
        <v>3.4194021018545687E-4</v>
      </c>
      <c r="O141" s="14">
        <f t="shared" si="66"/>
        <v>3.9264496795160438E-4</v>
      </c>
      <c r="P141" s="14">
        <f t="shared" si="66"/>
        <v>4.2116639419506239E-4</v>
      </c>
      <c r="Q141" s="14">
        <f t="shared" si="66"/>
        <v>4.2116639419506239E-4</v>
      </c>
      <c r="R141" s="14">
        <f t="shared" si="66"/>
        <v>3.926449679516046E-4</v>
      </c>
      <c r="S141" s="14">
        <f t="shared" si="66"/>
        <v>3.419402101854573E-4</v>
      </c>
      <c r="T141" s="14">
        <f t="shared" si="66"/>
        <v>2.6588307353623631E-4</v>
      </c>
      <c r="U141" s="14">
        <f t="shared" si="66"/>
        <v>1.6447355800394155E-4</v>
      </c>
      <c r="V141" s="14">
        <f t="shared" si="66"/>
        <v>3.7711663588572775E-5</v>
      </c>
      <c r="W141" s="14">
        <f t="shared" si="66"/>
        <v>-1.1440260970986976E-4</v>
      </c>
      <c r="X141" s="14">
        <f t="shared" si="66"/>
        <v>-2.9186926189138612E-4</v>
      </c>
      <c r="Y141" s="14">
        <f t="shared" si="66"/>
        <v>-4.9468829295597639E-4</v>
      </c>
      <c r="Z141" s="14">
        <f t="shared" si="66"/>
        <v>-7.2285970290364042E-4</v>
      </c>
    </row>
    <row r="142" spans="6:26">
      <c r="F142">
        <v>10</v>
      </c>
      <c r="G142" s="14">
        <f t="shared" ref="G142:Z142" si="67">(G$87-$K$84)*($G97-$B$96)</f>
        <v>-7.6949581276839136E-4</v>
      </c>
      <c r="H142" s="14">
        <f t="shared" si="67"/>
        <v>-5.2660366669507182E-4</v>
      </c>
      <c r="I142" s="14">
        <f t="shared" si="67"/>
        <v>-3.1069953685212119E-4</v>
      </c>
      <c r="J142" s="14">
        <f t="shared" si="67"/>
        <v>-1.2178342323953937E-4</v>
      </c>
      <c r="K142" s="14">
        <f t="shared" si="67"/>
        <v>4.0144674142673644E-5</v>
      </c>
      <c r="L142" s="14">
        <f t="shared" si="67"/>
        <v>1.7508475529451757E-4</v>
      </c>
      <c r="M142" s="14">
        <f t="shared" si="67"/>
        <v>2.830368202159928E-4</v>
      </c>
      <c r="N142" s="14">
        <f t="shared" si="67"/>
        <v>3.6400086890709922E-4</v>
      </c>
      <c r="O142" s="14">
        <f t="shared" si="67"/>
        <v>4.1797690136783689E-4</v>
      </c>
      <c r="P142" s="14">
        <f t="shared" si="67"/>
        <v>4.4833841962700193E-4</v>
      </c>
      <c r="Q142" s="14">
        <f t="shared" si="67"/>
        <v>4.4833841962700193E-4</v>
      </c>
      <c r="R142" s="14">
        <f t="shared" si="67"/>
        <v>4.1797690136783716E-4</v>
      </c>
      <c r="S142" s="14">
        <f t="shared" si="67"/>
        <v>3.6400086890709966E-4</v>
      </c>
      <c r="T142" s="14">
        <f t="shared" si="67"/>
        <v>2.8303682021599345E-4</v>
      </c>
      <c r="U142" s="14">
        <f t="shared" si="67"/>
        <v>1.7508475529451844E-4</v>
      </c>
      <c r="V142" s="14">
        <f t="shared" si="67"/>
        <v>4.0144674142674248E-5</v>
      </c>
      <c r="W142" s="14">
        <f t="shared" si="67"/>
        <v>-1.2178342323953878E-4</v>
      </c>
      <c r="X142" s="14">
        <f t="shared" si="67"/>
        <v>-3.106995368521207E-4</v>
      </c>
      <c r="Y142" s="14">
        <f t="shared" si="67"/>
        <v>-5.266036666950716E-4</v>
      </c>
      <c r="Z142" s="14">
        <f t="shared" si="67"/>
        <v>-7.6949581276839136E-4</v>
      </c>
    </row>
    <row r="143" spans="6:26">
      <c r="F143">
        <v>11</v>
      </c>
      <c r="G143" s="14">
        <f t="shared" ref="G143:Z143" si="68">(G$87-$K$84)*($G98-$B$96)</f>
        <v>-7.6949581276839136E-4</v>
      </c>
      <c r="H143" s="14">
        <f t="shared" si="68"/>
        <v>-5.2660366669507182E-4</v>
      </c>
      <c r="I143" s="14">
        <f t="shared" si="68"/>
        <v>-3.1069953685212119E-4</v>
      </c>
      <c r="J143" s="14">
        <f t="shared" si="68"/>
        <v>-1.2178342323953937E-4</v>
      </c>
      <c r="K143" s="14">
        <f t="shared" si="68"/>
        <v>4.0144674142673644E-5</v>
      </c>
      <c r="L143" s="14">
        <f t="shared" si="68"/>
        <v>1.7508475529451757E-4</v>
      </c>
      <c r="M143" s="14">
        <f t="shared" si="68"/>
        <v>2.830368202159928E-4</v>
      </c>
      <c r="N143" s="14">
        <f t="shared" si="68"/>
        <v>3.6400086890709922E-4</v>
      </c>
      <c r="O143" s="14">
        <f t="shared" si="68"/>
        <v>4.1797690136783689E-4</v>
      </c>
      <c r="P143" s="14">
        <f t="shared" si="68"/>
        <v>4.4833841962700193E-4</v>
      </c>
      <c r="Q143" s="14">
        <f t="shared" si="68"/>
        <v>4.4833841962700193E-4</v>
      </c>
      <c r="R143" s="14">
        <f t="shared" si="68"/>
        <v>4.1797690136783716E-4</v>
      </c>
      <c r="S143" s="14">
        <f t="shared" si="68"/>
        <v>3.6400086890709966E-4</v>
      </c>
      <c r="T143" s="14">
        <f t="shared" si="68"/>
        <v>2.8303682021599345E-4</v>
      </c>
      <c r="U143" s="14">
        <f t="shared" si="68"/>
        <v>1.7508475529451844E-4</v>
      </c>
      <c r="V143" s="14">
        <f t="shared" si="68"/>
        <v>4.0144674142674248E-5</v>
      </c>
      <c r="W143" s="14">
        <f t="shared" si="68"/>
        <v>-1.2178342323953878E-4</v>
      </c>
      <c r="X143" s="14">
        <f t="shared" si="68"/>
        <v>-3.106995368521207E-4</v>
      </c>
      <c r="Y143" s="14">
        <f t="shared" si="68"/>
        <v>-5.266036666950716E-4</v>
      </c>
      <c r="Z143" s="14">
        <f t="shared" si="68"/>
        <v>-7.6949581276839136E-4</v>
      </c>
    </row>
    <row r="144" spans="6:26">
      <c r="F144">
        <v>12</v>
      </c>
      <c r="G144" s="14">
        <f t="shared" ref="G144:Z144" si="69">(G$87-$K$84)*($G99-$B$96)</f>
        <v>-7.2285970290364042E-4</v>
      </c>
      <c r="H144" s="14">
        <f t="shared" si="69"/>
        <v>-4.9468829295597661E-4</v>
      </c>
      <c r="I144" s="14">
        <f t="shared" si="69"/>
        <v>-2.9186926189138655E-4</v>
      </c>
      <c r="J144" s="14">
        <f t="shared" si="69"/>
        <v>-1.1440260970987033E-4</v>
      </c>
      <c r="K144" s="14">
        <f t="shared" si="69"/>
        <v>3.7711663588572213E-5</v>
      </c>
      <c r="L144" s="14">
        <f t="shared" si="69"/>
        <v>1.6447355800394077E-4</v>
      </c>
      <c r="M144" s="14">
        <f t="shared" si="69"/>
        <v>2.6588307353623571E-4</v>
      </c>
      <c r="N144" s="14">
        <f t="shared" si="69"/>
        <v>3.4194021018545687E-4</v>
      </c>
      <c r="O144" s="14">
        <f t="shared" si="69"/>
        <v>3.9264496795160438E-4</v>
      </c>
      <c r="P144" s="14">
        <f t="shared" si="69"/>
        <v>4.2116639419506239E-4</v>
      </c>
      <c r="Q144" s="14">
        <f t="shared" si="69"/>
        <v>4.2116639419506239E-4</v>
      </c>
      <c r="R144" s="14">
        <f t="shared" si="69"/>
        <v>3.926449679516046E-4</v>
      </c>
      <c r="S144" s="14">
        <f t="shared" si="69"/>
        <v>3.419402101854573E-4</v>
      </c>
      <c r="T144" s="14">
        <f t="shared" si="69"/>
        <v>2.6588307353623631E-4</v>
      </c>
      <c r="U144" s="14">
        <f t="shared" si="69"/>
        <v>1.6447355800394155E-4</v>
      </c>
      <c r="V144" s="14">
        <f t="shared" si="69"/>
        <v>3.7711663588572775E-5</v>
      </c>
      <c r="W144" s="14">
        <f t="shared" si="69"/>
        <v>-1.1440260970986976E-4</v>
      </c>
      <c r="X144" s="14">
        <f t="shared" si="69"/>
        <v>-2.9186926189138612E-4</v>
      </c>
      <c r="Y144" s="14">
        <f t="shared" si="69"/>
        <v>-4.9468829295597639E-4</v>
      </c>
      <c r="Z144" s="14">
        <f t="shared" si="69"/>
        <v>-7.2285970290364042E-4</v>
      </c>
    </row>
    <row r="145" spans="6:26">
      <c r="F145">
        <v>13</v>
      </c>
      <c r="G145" s="14">
        <f t="shared" ref="G145:Z145" si="70">(G$87-$K$84)*($G100-$B$96)</f>
        <v>-6.2958748317413842E-4</v>
      </c>
      <c r="H145" s="14">
        <f t="shared" si="70"/>
        <v>-4.3085754547778603E-4</v>
      </c>
      <c r="I145" s="14">
        <f t="shared" si="70"/>
        <v>-2.5420871196991734E-4</v>
      </c>
      <c r="J145" s="14">
        <f t="shared" si="70"/>
        <v>-9.9640982650532221E-5</v>
      </c>
      <c r="K145" s="14">
        <f t="shared" si="70"/>
        <v>3.2845642480369343E-5</v>
      </c>
      <c r="L145" s="14">
        <f t="shared" si="70"/>
        <v>1.432511634227871E-4</v>
      </c>
      <c r="M145" s="14">
        <f t="shared" si="70"/>
        <v>2.3157558017672139E-4</v>
      </c>
      <c r="N145" s="14">
        <f t="shared" si="70"/>
        <v>2.9781889274217211E-4</v>
      </c>
      <c r="O145" s="14">
        <f t="shared" si="70"/>
        <v>3.4198110111913931E-4</v>
      </c>
      <c r="P145" s="14">
        <f t="shared" si="70"/>
        <v>3.6682234333118341E-4</v>
      </c>
      <c r="Q145" s="14">
        <f t="shared" si="70"/>
        <v>3.6682234333118341E-4</v>
      </c>
      <c r="R145" s="14">
        <f t="shared" si="70"/>
        <v>3.4198110111913947E-4</v>
      </c>
      <c r="S145" s="14">
        <f t="shared" si="70"/>
        <v>2.9781889274217249E-4</v>
      </c>
      <c r="T145" s="14">
        <f t="shared" si="70"/>
        <v>2.3157558017672194E-4</v>
      </c>
      <c r="U145" s="14">
        <f t="shared" si="70"/>
        <v>1.4325116342278781E-4</v>
      </c>
      <c r="V145" s="14">
        <f t="shared" si="70"/>
        <v>3.2845642480369838E-5</v>
      </c>
      <c r="W145" s="14">
        <f t="shared" si="70"/>
        <v>-9.9640982650531733E-5</v>
      </c>
      <c r="X145" s="14">
        <f t="shared" si="70"/>
        <v>-2.542087119699169E-4</v>
      </c>
      <c r="Y145" s="14">
        <f t="shared" si="70"/>
        <v>-4.3085754547778586E-4</v>
      </c>
      <c r="Z145" s="14">
        <f t="shared" si="70"/>
        <v>-6.2958748317413842E-4</v>
      </c>
    </row>
    <row r="146" spans="6:26">
      <c r="F146">
        <v>14</v>
      </c>
      <c r="G146" s="14">
        <f t="shared" ref="G146:Z146" si="71">(G$87-$K$84)*($G101-$B$96)</f>
        <v>-4.8967915357988549E-4</v>
      </c>
      <c r="H146" s="14">
        <f t="shared" si="71"/>
        <v>-3.3511142426050029E-4</v>
      </c>
      <c r="I146" s="14">
        <f t="shared" si="71"/>
        <v>-1.9771788708771348E-4</v>
      </c>
      <c r="J146" s="14">
        <f t="shared" si="71"/>
        <v>-7.7498542061525056E-5</v>
      </c>
      <c r="K146" s="14">
        <f t="shared" si="71"/>
        <v>2.5546610818065048E-5</v>
      </c>
      <c r="L146" s="14">
        <f t="shared" si="71"/>
        <v>1.1141757155105664E-4</v>
      </c>
      <c r="M146" s="14">
        <f t="shared" si="71"/>
        <v>1.8011434013744999E-4</v>
      </c>
      <c r="N146" s="14">
        <f t="shared" si="71"/>
        <v>2.3163691657724497E-4</v>
      </c>
      <c r="O146" s="14">
        <f t="shared" si="71"/>
        <v>2.6598530087044167E-4</v>
      </c>
      <c r="P146" s="14">
        <f t="shared" si="71"/>
        <v>2.8530626703536489E-4</v>
      </c>
      <c r="Q146" s="14">
        <f t="shared" si="71"/>
        <v>2.8530626703536489E-4</v>
      </c>
      <c r="R146" s="14">
        <f t="shared" si="71"/>
        <v>2.6598530087044184E-4</v>
      </c>
      <c r="S146" s="14">
        <f t="shared" si="71"/>
        <v>2.3163691657724527E-4</v>
      </c>
      <c r="T146" s="14">
        <f t="shared" si="71"/>
        <v>1.8011434013745039E-4</v>
      </c>
      <c r="U146" s="14">
        <f t="shared" si="71"/>
        <v>1.1141757155105718E-4</v>
      </c>
      <c r="V146" s="14">
        <f t="shared" si="71"/>
        <v>2.5546610818065428E-5</v>
      </c>
      <c r="W146" s="14">
        <f t="shared" si="71"/>
        <v>-7.7498542061524677E-5</v>
      </c>
      <c r="X146" s="14">
        <f t="shared" si="71"/>
        <v>-1.9771788708771316E-4</v>
      </c>
      <c r="Y146" s="14">
        <f t="shared" si="71"/>
        <v>-3.3511142426050013E-4</v>
      </c>
      <c r="Z146" s="14">
        <f t="shared" si="71"/>
        <v>-4.8967915357988549E-4</v>
      </c>
    </row>
    <row r="147" spans="6:26">
      <c r="F147">
        <v>15</v>
      </c>
      <c r="G147" s="14">
        <f t="shared" ref="G147:Z147" si="72">(G$87-$K$84)*($G102-$B$96)</f>
        <v>-3.0313471412088156E-4</v>
      </c>
      <c r="H147" s="14">
        <f t="shared" si="72"/>
        <v>-2.0744992930411929E-4</v>
      </c>
      <c r="I147" s="14">
        <f t="shared" si="72"/>
        <v>-1.2239678724477505E-4</v>
      </c>
      <c r="J147" s="14">
        <f t="shared" si="72"/>
        <v>-4.7975287942848866E-5</v>
      </c>
      <c r="K147" s="14">
        <f t="shared" si="72"/>
        <v>1.5814568601659322E-5</v>
      </c>
      <c r="L147" s="14">
        <f t="shared" si="72"/>
        <v>6.8972782388749372E-5</v>
      </c>
      <c r="M147" s="14">
        <f t="shared" si="72"/>
        <v>1.1149935341842147E-4</v>
      </c>
      <c r="N147" s="14">
        <f t="shared" si="72"/>
        <v>1.4339428169067551E-4</v>
      </c>
      <c r="O147" s="14">
        <f t="shared" si="72"/>
        <v>1.6465756720551158E-4</v>
      </c>
      <c r="P147" s="14">
        <f t="shared" si="72"/>
        <v>1.7661816530760687E-4</v>
      </c>
      <c r="Q147" s="14">
        <f t="shared" si="72"/>
        <v>1.7661816530760687E-4</v>
      </c>
      <c r="R147" s="14">
        <f t="shared" si="72"/>
        <v>1.6465756720551166E-4</v>
      </c>
      <c r="S147" s="14">
        <f t="shared" si="72"/>
        <v>1.433942816906757E-4</v>
      </c>
      <c r="T147" s="14">
        <f t="shared" si="72"/>
        <v>1.1149935341842172E-4</v>
      </c>
      <c r="U147" s="14">
        <f t="shared" si="72"/>
        <v>6.897278238874971E-5</v>
      </c>
      <c r="V147" s="14">
        <f t="shared" si="72"/>
        <v>1.5814568601659556E-5</v>
      </c>
      <c r="W147" s="14">
        <f t="shared" si="72"/>
        <v>-4.7975287942848629E-5</v>
      </c>
      <c r="X147" s="14">
        <f t="shared" si="72"/>
        <v>-1.2239678724477486E-4</v>
      </c>
      <c r="Y147" s="14">
        <f t="shared" si="72"/>
        <v>-2.0744992930411921E-4</v>
      </c>
      <c r="Z147" s="14">
        <f t="shared" si="72"/>
        <v>-3.0313471412088156E-4</v>
      </c>
    </row>
    <row r="148" spans="6:26">
      <c r="F148">
        <v>16</v>
      </c>
      <c r="G148" s="14">
        <f t="shared" ref="G148:Z148" si="73">(G$87-$K$84)*($G103-$B$96)</f>
        <v>-6.995416479712663E-5</v>
      </c>
      <c r="H148" s="14">
        <f t="shared" si="73"/>
        <v>-4.7873060608642983E-5</v>
      </c>
      <c r="I148" s="14">
        <f t="shared" si="73"/>
        <v>-2.8245412441101981E-5</v>
      </c>
      <c r="J148" s="14">
        <f t="shared" si="73"/>
        <v>-1.1071220294503601E-5</v>
      </c>
      <c r="K148" s="14">
        <f t="shared" si="73"/>
        <v>3.6495158311521567E-6</v>
      </c>
      <c r="L148" s="14">
        <f t="shared" si="73"/>
        <v>1.5916795935865266E-5</v>
      </c>
      <c r="M148" s="14">
        <f t="shared" si="73"/>
        <v>2.5730620019635761E-5</v>
      </c>
      <c r="N148" s="14">
        <f t="shared" si="73"/>
        <v>3.309098808246363E-5</v>
      </c>
      <c r="O148" s="14">
        <f t="shared" si="73"/>
        <v>3.7997900124348886E-5</v>
      </c>
      <c r="P148" s="14">
        <f t="shared" si="73"/>
        <v>4.0758038147909343E-5</v>
      </c>
      <c r="Q148" s="14">
        <f t="shared" si="73"/>
        <v>4.0758038147909343E-5</v>
      </c>
      <c r="R148" s="14">
        <f t="shared" si="73"/>
        <v>3.7997900124348906E-5</v>
      </c>
      <c r="S148" s="14">
        <f t="shared" si="73"/>
        <v>3.3090988082463671E-5</v>
      </c>
      <c r="T148" s="14">
        <f t="shared" si="73"/>
        <v>2.5730620019635822E-5</v>
      </c>
      <c r="U148" s="14">
        <f t="shared" si="73"/>
        <v>1.5916795935865341E-5</v>
      </c>
      <c r="V148" s="14">
        <f t="shared" si="73"/>
        <v>3.6495158311522113E-6</v>
      </c>
      <c r="W148" s="14">
        <f t="shared" si="73"/>
        <v>-1.1071220294503547E-5</v>
      </c>
      <c r="X148" s="14">
        <f t="shared" si="73"/>
        <v>-2.8245412441101933E-5</v>
      </c>
      <c r="Y148" s="14">
        <f t="shared" si="73"/>
        <v>-4.7873060608642969E-5</v>
      </c>
      <c r="Z148" s="14">
        <f t="shared" si="73"/>
        <v>-6.995416479712663E-5</v>
      </c>
    </row>
    <row r="149" spans="6:26">
      <c r="F149">
        <v>17</v>
      </c>
      <c r="G149" s="14">
        <f t="shared" ref="G149:Z149" si="74">(G$87-$K$84)*($G104-$B$96)</f>
        <v>2.0986249439137932E-4</v>
      </c>
      <c r="H149" s="14">
        <f t="shared" si="74"/>
        <v>1.4361918182592858E-4</v>
      </c>
      <c r="I149" s="14">
        <f t="shared" si="74"/>
        <v>8.4736237323305711E-5</v>
      </c>
      <c r="J149" s="14">
        <f t="shared" si="74"/>
        <v>3.3213660883510713E-5</v>
      </c>
      <c r="K149" s="14">
        <f t="shared" si="74"/>
        <v>-1.094854749345644E-5</v>
      </c>
      <c r="L149" s="14">
        <f t="shared" si="74"/>
        <v>-4.775038780759567E-5</v>
      </c>
      <c r="M149" s="14">
        <f t="shared" si="74"/>
        <v>-7.7191860058907082E-5</v>
      </c>
      <c r="N149" s="14">
        <f t="shared" si="74"/>
        <v>-9.9272964247390627E-5</v>
      </c>
      <c r="O149" s="14">
        <f t="shared" si="74"/>
        <v>-1.1399370037304635E-4</v>
      </c>
      <c r="P149" s="14">
        <f t="shared" si="74"/>
        <v>-1.222741144437277E-4</v>
      </c>
      <c r="Q149" s="14">
        <f t="shared" si="74"/>
        <v>-1.222741144437277E-4</v>
      </c>
      <c r="R149" s="14">
        <f t="shared" si="74"/>
        <v>-1.1399370037304641E-4</v>
      </c>
      <c r="S149" s="14">
        <f t="shared" si="74"/>
        <v>-9.9272964247390749E-5</v>
      </c>
      <c r="T149" s="14">
        <f t="shared" si="74"/>
        <v>-7.7191860058907258E-5</v>
      </c>
      <c r="U149" s="14">
        <f t="shared" si="74"/>
        <v>-4.77503878075959E-5</v>
      </c>
      <c r="V149" s="14">
        <f t="shared" si="74"/>
        <v>-1.0948547493456605E-5</v>
      </c>
      <c r="W149" s="14">
        <f t="shared" si="74"/>
        <v>3.3213660883510551E-5</v>
      </c>
      <c r="X149" s="14">
        <f t="shared" si="74"/>
        <v>8.4736237323305576E-5</v>
      </c>
      <c r="Y149" s="14">
        <f t="shared" si="74"/>
        <v>1.4361918182592852E-4</v>
      </c>
      <c r="Z149" s="14">
        <f t="shared" si="74"/>
        <v>2.0986249439137932E-4</v>
      </c>
    </row>
    <row r="150" spans="6:26">
      <c r="F150">
        <v>18</v>
      </c>
      <c r="G150" s="14">
        <f t="shared" ref="G150:Z150" si="75">(G$87-$K$84)*($G105-$B$96)</f>
        <v>5.3631526344463621E-4</v>
      </c>
      <c r="H150" s="14">
        <f t="shared" si="75"/>
        <v>3.6702679799959534E-4</v>
      </c>
      <c r="I150" s="14">
        <f t="shared" si="75"/>
        <v>2.1654816204844798E-4</v>
      </c>
      <c r="J150" s="14">
        <f t="shared" si="75"/>
        <v>8.4879355591194075E-5</v>
      </c>
      <c r="K150" s="14">
        <f t="shared" si="75"/>
        <v>-2.7979621372166466E-5</v>
      </c>
      <c r="L150" s="14">
        <f t="shared" si="75"/>
        <v>-1.220287688416334E-4</v>
      </c>
      <c r="M150" s="14">
        <f t="shared" si="75"/>
        <v>-1.9726808681720702E-4</v>
      </c>
      <c r="N150" s="14">
        <f t="shared" si="75"/>
        <v>-2.5369757529888724E-4</v>
      </c>
      <c r="O150" s="14">
        <f t="shared" si="75"/>
        <v>-2.9131723428667408E-4</v>
      </c>
      <c r="P150" s="14">
        <f t="shared" si="75"/>
        <v>-3.1247829246730421E-4</v>
      </c>
      <c r="Q150" s="14">
        <f t="shared" si="75"/>
        <v>-3.1247829246730421E-4</v>
      </c>
      <c r="R150" s="14">
        <f t="shared" si="75"/>
        <v>-2.9131723428667424E-4</v>
      </c>
      <c r="S150" s="14">
        <f t="shared" si="75"/>
        <v>-2.5369757529888752E-4</v>
      </c>
      <c r="T150" s="14">
        <f t="shared" si="75"/>
        <v>-1.9726808681720749E-4</v>
      </c>
      <c r="U150" s="14">
        <f t="shared" si="75"/>
        <v>-1.22028768841634E-4</v>
      </c>
      <c r="V150" s="14">
        <f t="shared" si="75"/>
        <v>-2.7979621372166883E-5</v>
      </c>
      <c r="W150" s="14">
        <f t="shared" si="75"/>
        <v>8.4879355591193655E-5</v>
      </c>
      <c r="X150" s="14">
        <f t="shared" si="75"/>
        <v>2.1654816204844763E-4</v>
      </c>
      <c r="Y150" s="14">
        <f t="shared" si="75"/>
        <v>3.6702679799959517E-4</v>
      </c>
      <c r="Z150" s="14">
        <f t="shared" si="75"/>
        <v>5.3631526344463621E-4</v>
      </c>
    </row>
    <row r="151" spans="6:26">
      <c r="F151">
        <v>19</v>
      </c>
      <c r="G151" s="14">
        <f t="shared" ref="G151:Z151" si="76">(G$87-$K$84)*($G106-$B$96)</f>
        <v>9.0940414236264408E-4</v>
      </c>
      <c r="H151" s="14">
        <f t="shared" si="76"/>
        <v>6.2234978791235744E-4</v>
      </c>
      <c r="I151" s="14">
        <f t="shared" si="76"/>
        <v>3.6719036173432493E-4</v>
      </c>
      <c r="J151" s="14">
        <f t="shared" si="76"/>
        <v>1.439258638285465E-4</v>
      </c>
      <c r="K151" s="14">
        <f t="shared" si="76"/>
        <v>-4.7443705804977926E-5</v>
      </c>
      <c r="L151" s="14">
        <f t="shared" si="76"/>
        <v>-2.0691834716624798E-4</v>
      </c>
      <c r="M151" s="14">
        <f t="shared" si="76"/>
        <v>-3.3449806025526412E-4</v>
      </c>
      <c r="N151" s="14">
        <f t="shared" si="76"/>
        <v>-4.3018284507202623E-4</v>
      </c>
      <c r="O151" s="14">
        <f t="shared" si="76"/>
        <v>-4.9397270161653437E-4</v>
      </c>
      <c r="P151" s="14">
        <f t="shared" si="76"/>
        <v>-5.2985449592282024E-4</v>
      </c>
      <c r="Q151" s="14">
        <f t="shared" si="76"/>
        <v>-5.2985449592282024E-4</v>
      </c>
      <c r="R151" s="14">
        <f t="shared" si="76"/>
        <v>-4.9397270161653469E-4</v>
      </c>
      <c r="S151" s="14">
        <f t="shared" si="76"/>
        <v>-4.3018284507202677E-4</v>
      </c>
      <c r="T151" s="14">
        <f t="shared" si="76"/>
        <v>-3.3449806025526488E-4</v>
      </c>
      <c r="U151" s="14">
        <f t="shared" si="76"/>
        <v>-2.0691834716624898E-4</v>
      </c>
      <c r="V151" s="14">
        <f t="shared" si="76"/>
        <v>-4.7443705804978637E-5</v>
      </c>
      <c r="W151" s="14">
        <f t="shared" si="76"/>
        <v>1.4392586382854579E-4</v>
      </c>
      <c r="X151" s="14">
        <f t="shared" si="76"/>
        <v>3.6719036173432434E-4</v>
      </c>
      <c r="Y151" s="14">
        <f t="shared" si="76"/>
        <v>6.2234978791235723E-4</v>
      </c>
      <c r="Z151" s="14">
        <f t="shared" si="76"/>
        <v>9.0940414236264408E-4</v>
      </c>
    </row>
    <row r="152" spans="6:26">
      <c r="F152">
        <v>20</v>
      </c>
      <c r="G152" s="14">
        <f t="shared" ref="G152:Z152" si="77">(G$87-$K$84)*($G107-$B$96)</f>
        <v>1.3291291311454032E-3</v>
      </c>
      <c r="H152" s="14">
        <f t="shared" si="77"/>
        <v>9.0958815156421487E-4</v>
      </c>
      <c r="I152" s="14">
        <f t="shared" si="77"/>
        <v>5.3666283638093655E-4</v>
      </c>
      <c r="J152" s="14">
        <f t="shared" si="77"/>
        <v>2.1035318559556798E-4</v>
      </c>
      <c r="K152" s="14">
        <f t="shared" si="77"/>
        <v>-6.934080079189083E-5</v>
      </c>
      <c r="L152" s="14">
        <f t="shared" si="77"/>
        <v>-3.0241912278143943E-4</v>
      </c>
      <c r="M152" s="14">
        <f t="shared" si="77"/>
        <v>-4.8888178037307848E-4</v>
      </c>
      <c r="N152" s="14">
        <f t="shared" si="77"/>
        <v>-6.2872877356680767E-4</v>
      </c>
      <c r="O152" s="14">
        <f t="shared" si="77"/>
        <v>-7.2196010236262728E-4</v>
      </c>
      <c r="P152" s="14">
        <f t="shared" si="77"/>
        <v>-7.7440272481027592E-4</v>
      </c>
      <c r="Q152" s="14">
        <f t="shared" si="77"/>
        <v>-7.7440272481027592E-4</v>
      </c>
      <c r="R152" s="14">
        <f t="shared" si="77"/>
        <v>-7.2196010236262771E-4</v>
      </c>
      <c r="S152" s="14">
        <f t="shared" si="77"/>
        <v>-6.2872877356680843E-4</v>
      </c>
      <c r="T152" s="14">
        <f t="shared" si="77"/>
        <v>-4.8888178037307956E-4</v>
      </c>
      <c r="U152" s="14">
        <f t="shared" si="77"/>
        <v>-3.0241912278144089E-4</v>
      </c>
      <c r="V152" s="14">
        <f t="shared" si="77"/>
        <v>-6.934080079189186E-5</v>
      </c>
      <c r="W152" s="14">
        <f t="shared" si="77"/>
        <v>2.1035318559556695E-4</v>
      </c>
      <c r="X152" s="14">
        <f t="shared" si="77"/>
        <v>5.3666283638093568E-4</v>
      </c>
      <c r="Y152" s="14">
        <f t="shared" si="77"/>
        <v>9.0958815156421443E-4</v>
      </c>
      <c r="Z152" s="14">
        <f t="shared" si="77"/>
        <v>1.3291291311454032E-3</v>
      </c>
    </row>
    <row r="154" spans="6:26">
      <c r="G154" s="9"/>
      <c r="H154" s="8"/>
      <c r="I154" s="8"/>
      <c r="J154" s="8"/>
      <c r="K154" s="8"/>
      <c r="L154" s="8"/>
      <c r="M154" s="8"/>
      <c r="N154" s="8"/>
      <c r="O154" s="8"/>
      <c r="P154" s="8"/>
      <c r="Q154" s="8"/>
      <c r="R154" s="8"/>
      <c r="S154" s="8"/>
    </row>
    <row r="155" spans="6:26">
      <c r="G155" s="8">
        <f>G132</f>
        <v>20</v>
      </c>
      <c r="H155" s="8">
        <f t="shared" ref="H155:Z155" si="78">H132</f>
        <v>23.157894736842106</v>
      </c>
      <c r="I155" s="8">
        <f t="shared" si="78"/>
        <v>26.315789473684212</v>
      </c>
      <c r="J155" s="8">
        <f t="shared" si="78"/>
        <v>29.473684210526319</v>
      </c>
      <c r="K155" s="8">
        <f t="shared" si="78"/>
        <v>32.631578947368425</v>
      </c>
      <c r="L155" s="8">
        <f t="shared" si="78"/>
        <v>35.789473684210527</v>
      </c>
      <c r="M155" s="8">
        <f t="shared" si="78"/>
        <v>38.94736842105263</v>
      </c>
      <c r="N155" s="8">
        <f t="shared" si="78"/>
        <v>42.105263157894733</v>
      </c>
      <c r="O155" s="8">
        <f t="shared" si="78"/>
        <v>45.263157894736835</v>
      </c>
      <c r="P155" s="8">
        <f t="shared" si="78"/>
        <v>48.421052631578938</v>
      </c>
      <c r="Q155" s="8">
        <f t="shared" si="78"/>
        <v>51.578947368421041</v>
      </c>
      <c r="R155" s="8">
        <f t="shared" si="78"/>
        <v>54.736842105263143</v>
      </c>
      <c r="S155" s="8">
        <f t="shared" si="78"/>
        <v>57.894736842105246</v>
      </c>
      <c r="T155" s="8">
        <f t="shared" si="78"/>
        <v>61.052631578947349</v>
      </c>
      <c r="U155" s="8">
        <f t="shared" si="78"/>
        <v>64.210526315789451</v>
      </c>
      <c r="V155" s="8">
        <f t="shared" si="78"/>
        <v>67.368421052631561</v>
      </c>
      <c r="W155" s="8">
        <f t="shared" si="78"/>
        <v>70.526315789473671</v>
      </c>
      <c r="X155" s="8">
        <f t="shared" si="78"/>
        <v>73.68421052631578</v>
      </c>
      <c r="Y155" s="8">
        <f t="shared" si="78"/>
        <v>76.84210526315789</v>
      </c>
      <c r="Z155" s="8">
        <f t="shared" si="78"/>
        <v>80</v>
      </c>
    </row>
    <row r="156" spans="6:26">
      <c r="F156">
        <v>1</v>
      </c>
      <c r="G156" s="14">
        <f t="shared" ref="G156:Z156" si="79">((G$87-$K$84)/$K$85)*(($G88-$B$96)/$B$97)</f>
        <v>3.5144632079679829</v>
      </c>
      <c r="H156" s="14">
        <f t="shared" si="79"/>
        <v>2.4051192755975537</v>
      </c>
      <c r="I156" s="14">
        <f t="shared" si="79"/>
        <v>1.4190357801571731</v>
      </c>
      <c r="J156" s="14">
        <f t="shared" si="79"/>
        <v>0.55621272164683999</v>
      </c>
      <c r="K156" s="14">
        <f t="shared" si="79"/>
        <v>-0.18334989993344586</v>
      </c>
      <c r="L156" s="14">
        <f t="shared" si="79"/>
        <v>-0.79965208458368287</v>
      </c>
      <c r="M156" s="14">
        <f t="shared" si="79"/>
        <v>-1.2926938323038728</v>
      </c>
      <c r="N156" s="14">
        <f t="shared" si="79"/>
        <v>-1.6624751430940155</v>
      </c>
      <c r="O156" s="14">
        <f t="shared" si="79"/>
        <v>-1.9089960169541105</v>
      </c>
      <c r="P156" s="14">
        <f t="shared" si="79"/>
        <v>-2.0476640085004147</v>
      </c>
      <c r="Q156" s="14">
        <f t="shared" si="79"/>
        <v>-2.0476640085004147</v>
      </c>
      <c r="R156" s="14">
        <f t="shared" si="79"/>
        <v>-1.9089960169541118</v>
      </c>
      <c r="S156" s="14">
        <f t="shared" si="79"/>
        <v>-1.6624751430940174</v>
      </c>
      <c r="T156" s="14">
        <f t="shared" si="79"/>
        <v>-1.2926938323038759</v>
      </c>
      <c r="U156" s="14">
        <f t="shared" si="79"/>
        <v>-0.79965208458368675</v>
      </c>
      <c r="V156" s="14">
        <f t="shared" si="79"/>
        <v>-0.18334989993344861</v>
      </c>
      <c r="W156" s="14">
        <f t="shared" si="79"/>
        <v>0.55621272164683722</v>
      </c>
      <c r="X156" s="14">
        <f t="shared" si="79"/>
        <v>1.4190357801571709</v>
      </c>
      <c r="Y156" s="14">
        <f t="shared" si="79"/>
        <v>2.4051192755975532</v>
      </c>
      <c r="Z156" s="14">
        <f t="shared" si="79"/>
        <v>3.5144632079679829</v>
      </c>
    </row>
    <row r="157" spans="6:26">
      <c r="F157">
        <v>2</v>
      </c>
      <c r="G157" s="14">
        <f t="shared" ref="G157:Z157" si="80">((G$87-$K$84)/$K$85)*(($G89-$B$96)/$B$97)</f>
        <v>2.404632721241251</v>
      </c>
      <c r="H157" s="14">
        <f t="shared" si="80"/>
        <v>1.6456079254088523</v>
      </c>
      <c r="I157" s="14">
        <f t="shared" si="80"/>
        <v>0.97091921800227621</v>
      </c>
      <c r="J157" s="14">
        <f t="shared" si="80"/>
        <v>0.38056659902152201</v>
      </c>
      <c r="K157" s="14">
        <f t="shared" si="80"/>
        <v>-0.1254499315334103</v>
      </c>
      <c r="L157" s="14">
        <f t="shared" si="80"/>
        <v>-0.54713037366251971</v>
      </c>
      <c r="M157" s="14">
        <f t="shared" si="80"/>
        <v>-0.88447472736580757</v>
      </c>
      <c r="N157" s="14">
        <f t="shared" si="80"/>
        <v>-1.1374829926432735</v>
      </c>
      <c r="O157" s="14">
        <f t="shared" si="80"/>
        <v>-1.3061551694949174</v>
      </c>
      <c r="P157" s="14">
        <f t="shared" si="80"/>
        <v>-1.4010332689739675</v>
      </c>
      <c r="Q157" s="14">
        <f t="shared" si="80"/>
        <v>-1.4010332689739675</v>
      </c>
      <c r="R157" s="14">
        <f t="shared" si="80"/>
        <v>-1.3061551694949183</v>
      </c>
      <c r="S157" s="14">
        <f t="shared" si="80"/>
        <v>-1.137482992643275</v>
      </c>
      <c r="T157" s="14">
        <f t="shared" si="80"/>
        <v>-0.88447472736580968</v>
      </c>
      <c r="U157" s="14">
        <f t="shared" si="80"/>
        <v>-0.54713037366252248</v>
      </c>
      <c r="V157" s="14">
        <f t="shared" si="80"/>
        <v>-0.12544993153341219</v>
      </c>
      <c r="W157" s="14">
        <f t="shared" si="80"/>
        <v>0.38056659902152007</v>
      </c>
      <c r="X157" s="14">
        <f t="shared" si="80"/>
        <v>0.97091921800227465</v>
      </c>
      <c r="Y157" s="14">
        <f t="shared" si="80"/>
        <v>1.6456079254088518</v>
      </c>
      <c r="Z157" s="14">
        <f t="shared" si="80"/>
        <v>2.404632721241251</v>
      </c>
    </row>
    <row r="158" spans="6:26">
      <c r="F158">
        <v>3</v>
      </c>
      <c r="G158" s="14">
        <f t="shared" ref="G158:Z158" si="81">((G$87-$K$84)/$K$85)*(($G90-$B$96)/$B$97)</f>
        <v>1.4181167330397118</v>
      </c>
      <c r="H158" s="14">
        <f t="shared" si="81"/>
        <v>0.97048672524111779</v>
      </c>
      <c r="I158" s="14">
        <f t="shared" si="81"/>
        <v>0.57259338497570123</v>
      </c>
      <c r="J158" s="14">
        <f t="shared" si="81"/>
        <v>0.22443671224346165</v>
      </c>
      <c r="K158" s="14">
        <f t="shared" si="81"/>
        <v>-7.3983292955600924E-2</v>
      </c>
      <c r="L158" s="14">
        <f t="shared" si="81"/>
        <v>-0.32266663062148593</v>
      </c>
      <c r="M158" s="14">
        <f t="shared" si="81"/>
        <v>-0.5216133007541941</v>
      </c>
      <c r="N158" s="14">
        <f t="shared" si="81"/>
        <v>-0.6708233033537252</v>
      </c>
      <c r="O158" s="14">
        <f t="shared" si="81"/>
        <v>-0.77029663842007934</v>
      </c>
      <c r="P158" s="14">
        <f t="shared" si="81"/>
        <v>-0.82625038939490381</v>
      </c>
      <c r="Q158" s="14">
        <f t="shared" si="81"/>
        <v>-0.82625038939490381</v>
      </c>
      <c r="R158" s="14">
        <f t="shared" si="81"/>
        <v>-0.77029663842007989</v>
      </c>
      <c r="S158" s="14">
        <f t="shared" si="81"/>
        <v>-0.67082330335372609</v>
      </c>
      <c r="T158" s="14">
        <f t="shared" si="81"/>
        <v>-0.52161330075419532</v>
      </c>
      <c r="U158" s="14">
        <f t="shared" si="81"/>
        <v>-0.32266663062148754</v>
      </c>
      <c r="V158" s="14">
        <f t="shared" si="81"/>
        <v>-7.3983292955602034E-2</v>
      </c>
      <c r="W158" s="14">
        <f t="shared" si="81"/>
        <v>0.22443671224346051</v>
      </c>
      <c r="X158" s="14">
        <f t="shared" si="81"/>
        <v>0.57259338497570034</v>
      </c>
      <c r="Y158" s="14">
        <f t="shared" si="81"/>
        <v>0.97048672524111745</v>
      </c>
      <c r="Z158" s="14">
        <f t="shared" si="81"/>
        <v>1.4181167330397118</v>
      </c>
    </row>
    <row r="159" spans="6:26">
      <c r="F159">
        <v>4</v>
      </c>
      <c r="G159" s="14">
        <f t="shared" ref="G159:Z159" si="82">((G$87-$K$84)/$K$85)*(($G91-$B$96)/$B$97)</f>
        <v>0.5549152433633654</v>
      </c>
      <c r="H159" s="14">
        <f t="shared" si="82"/>
        <v>0.37975567509435043</v>
      </c>
      <c r="I159" s="14">
        <f t="shared" si="82"/>
        <v>0.2240582810774483</v>
      </c>
      <c r="J159" s="14">
        <f t="shared" si="82"/>
        <v>8.7823061312658893E-2</v>
      </c>
      <c r="K159" s="14">
        <f t="shared" si="82"/>
        <v>-2.894998420001775E-2</v>
      </c>
      <c r="L159" s="14">
        <f t="shared" si="82"/>
        <v>-0.12626085546058144</v>
      </c>
      <c r="M159" s="14">
        <f t="shared" si="82"/>
        <v>-0.20410955246903245</v>
      </c>
      <c r="N159" s="14">
        <f t="shared" si="82"/>
        <v>-0.26249607522537072</v>
      </c>
      <c r="O159" s="14">
        <f t="shared" si="82"/>
        <v>-0.30142042372959621</v>
      </c>
      <c r="P159" s="14">
        <f t="shared" si="82"/>
        <v>-0.32331536976322317</v>
      </c>
      <c r="Q159" s="14">
        <f t="shared" si="82"/>
        <v>-0.32331536976322317</v>
      </c>
      <c r="R159" s="14">
        <f t="shared" si="82"/>
        <v>-0.30142042372959643</v>
      </c>
      <c r="S159" s="14">
        <f t="shared" si="82"/>
        <v>-0.26249607522537105</v>
      </c>
      <c r="T159" s="14">
        <f t="shared" si="82"/>
        <v>-0.20410955246903295</v>
      </c>
      <c r="U159" s="14">
        <f t="shared" si="82"/>
        <v>-0.12626085546058205</v>
      </c>
      <c r="V159" s="14">
        <f t="shared" si="82"/>
        <v>-2.8949984200018188E-2</v>
      </c>
      <c r="W159" s="14">
        <f t="shared" si="82"/>
        <v>8.7823061312658449E-2</v>
      </c>
      <c r="X159" s="14">
        <f t="shared" si="82"/>
        <v>0.22405828107744791</v>
      </c>
      <c r="Y159" s="14">
        <f t="shared" si="82"/>
        <v>0.37975567509435026</v>
      </c>
      <c r="Z159" s="14">
        <f t="shared" si="82"/>
        <v>0.5549152433633654</v>
      </c>
    </row>
    <row r="160" spans="6:26">
      <c r="F160">
        <v>5</v>
      </c>
      <c r="G160" s="14">
        <f t="shared" ref="G160:Z160" si="83">((G$87-$K$84)/$K$85)*(($G92-$B$96)/$B$97)</f>
        <v>-0.18497174778778896</v>
      </c>
      <c r="H160" s="14">
        <f t="shared" si="83"/>
        <v>-0.12658522503145048</v>
      </c>
      <c r="I160" s="14">
        <f t="shared" si="83"/>
        <v>-7.4686093692482955E-2</v>
      </c>
      <c r="J160" s="14">
        <f t="shared" si="83"/>
        <v>-2.9274353770886375E-2</v>
      </c>
      <c r="K160" s="14">
        <f t="shared" si="83"/>
        <v>9.649994733339275E-3</v>
      </c>
      <c r="L160" s="14">
        <f t="shared" si="83"/>
        <v>4.2086951820193924E-2</v>
      </c>
      <c r="M160" s="14">
        <f t="shared" si="83"/>
        <v>6.8036517489677664E-2</v>
      </c>
      <c r="N160" s="14">
        <f t="shared" si="83"/>
        <v>8.7498691741790466E-2</v>
      </c>
      <c r="O160" s="14">
        <f t="shared" si="83"/>
        <v>0.10047347457653234</v>
      </c>
      <c r="P160" s="14">
        <f t="shared" si="83"/>
        <v>0.10777178992107468</v>
      </c>
      <c r="Q160" s="14">
        <f t="shared" si="83"/>
        <v>0.10777178992107468</v>
      </c>
      <c r="R160" s="14">
        <f t="shared" si="83"/>
        <v>0.10047347457653241</v>
      </c>
      <c r="S160" s="14">
        <f t="shared" si="83"/>
        <v>8.7498691741790577E-2</v>
      </c>
      <c r="T160" s="14">
        <f t="shared" si="83"/>
        <v>6.8036517489677831E-2</v>
      </c>
      <c r="U160" s="14">
        <f t="shared" si="83"/>
        <v>4.2086951820194132E-2</v>
      </c>
      <c r="V160" s="14">
        <f t="shared" si="83"/>
        <v>9.6499947333394207E-3</v>
      </c>
      <c r="W160" s="14">
        <f t="shared" si="83"/>
        <v>-2.9274353770886229E-2</v>
      </c>
      <c r="X160" s="14">
        <f t="shared" si="83"/>
        <v>-7.468609369248283E-2</v>
      </c>
      <c r="Y160" s="14">
        <f t="shared" si="83"/>
        <v>-0.12658522503145042</v>
      </c>
      <c r="Z160" s="14">
        <f t="shared" si="83"/>
        <v>-0.18497174778778896</v>
      </c>
    </row>
    <row r="161" spans="6:26">
      <c r="F161">
        <v>6</v>
      </c>
      <c r="G161" s="14">
        <f t="shared" ref="G161:Z161" si="84">((G$87-$K$84)/$K$85)*(($G93-$B$96)/$B$97)</f>
        <v>-0.80154424041375094</v>
      </c>
      <c r="H161" s="14">
        <f t="shared" si="84"/>
        <v>-0.54853597513628449</v>
      </c>
      <c r="I161" s="14">
        <f t="shared" si="84"/>
        <v>-0.32363973933409235</v>
      </c>
      <c r="J161" s="14">
        <f t="shared" si="84"/>
        <v>-0.12685553300717411</v>
      </c>
      <c r="K161" s="14">
        <f t="shared" si="84"/>
        <v>4.1816643844470133E-2</v>
      </c>
      <c r="L161" s="14">
        <f t="shared" si="84"/>
        <v>0.18237679122084005</v>
      </c>
      <c r="M161" s="14">
        <f t="shared" si="84"/>
        <v>0.2948249091219361</v>
      </c>
      <c r="N161" s="14">
        <f t="shared" si="84"/>
        <v>0.37916099754775812</v>
      </c>
      <c r="O161" s="14">
        <f t="shared" si="84"/>
        <v>0.43538505649830617</v>
      </c>
      <c r="P161" s="14">
        <f t="shared" si="84"/>
        <v>0.46701108965798954</v>
      </c>
      <c r="Q161" s="14">
        <f t="shared" si="84"/>
        <v>0.46701108965798954</v>
      </c>
      <c r="R161" s="14">
        <f t="shared" si="84"/>
        <v>0.43538505649830644</v>
      </c>
      <c r="S161" s="14">
        <f t="shared" si="84"/>
        <v>0.37916099754775862</v>
      </c>
      <c r="T161" s="14">
        <f t="shared" si="84"/>
        <v>0.29482490912193682</v>
      </c>
      <c r="U161" s="14">
        <f t="shared" si="84"/>
        <v>0.18237679122084097</v>
      </c>
      <c r="V161" s="14">
        <f t="shared" si="84"/>
        <v>4.1816643844470758E-2</v>
      </c>
      <c r="W161" s="14">
        <f t="shared" si="84"/>
        <v>-0.12685553300717348</v>
      </c>
      <c r="X161" s="14">
        <f t="shared" si="84"/>
        <v>-0.32363973933409179</v>
      </c>
      <c r="Y161" s="14">
        <f t="shared" si="84"/>
        <v>-0.54853597513628438</v>
      </c>
      <c r="Z161" s="14">
        <f t="shared" si="84"/>
        <v>-0.80154424041375094</v>
      </c>
    </row>
    <row r="162" spans="6:26">
      <c r="F162">
        <v>7</v>
      </c>
      <c r="G162" s="14">
        <f t="shared" ref="G162:Z162" si="85">((G$87-$K$84)/$K$85)*(($G94-$B$96)/$B$97)</f>
        <v>-1.29480223451452</v>
      </c>
      <c r="H162" s="14">
        <f t="shared" si="85"/>
        <v>-0.88609657522015151</v>
      </c>
      <c r="I162" s="14">
        <f t="shared" si="85"/>
        <v>-0.52280265584737962</v>
      </c>
      <c r="J162" s="14">
        <f t="shared" si="85"/>
        <v>-0.20492047639620423</v>
      </c>
      <c r="K162" s="14">
        <f t="shared" si="85"/>
        <v>6.7549963133374788E-2</v>
      </c>
      <c r="L162" s="14">
        <f t="shared" si="85"/>
        <v>0.29460866274135689</v>
      </c>
      <c r="M162" s="14">
        <f t="shared" si="85"/>
        <v>0.47625562242774266</v>
      </c>
      <c r="N162" s="14">
        <f t="shared" si="85"/>
        <v>0.61249084219253203</v>
      </c>
      <c r="O162" s="14">
        <f t="shared" si="85"/>
        <v>0.70331432203572497</v>
      </c>
      <c r="P162" s="14">
        <f t="shared" si="85"/>
        <v>0.75440252944752129</v>
      </c>
      <c r="Q162" s="14">
        <f t="shared" si="85"/>
        <v>0.75440252944752129</v>
      </c>
      <c r="R162" s="14">
        <f t="shared" si="85"/>
        <v>0.70331432203572541</v>
      </c>
      <c r="S162" s="14">
        <f t="shared" si="85"/>
        <v>0.6124908421925328</v>
      </c>
      <c r="T162" s="14">
        <f t="shared" si="85"/>
        <v>0.47625562242774383</v>
      </c>
      <c r="U162" s="14">
        <f t="shared" si="85"/>
        <v>0.29460866274135833</v>
      </c>
      <c r="V162" s="14">
        <f t="shared" si="85"/>
        <v>6.7549963133375815E-2</v>
      </c>
      <c r="W162" s="14">
        <f t="shared" si="85"/>
        <v>-0.20492047639620317</v>
      </c>
      <c r="X162" s="14">
        <f t="shared" si="85"/>
        <v>-0.52280265584737884</v>
      </c>
      <c r="Y162" s="14">
        <f t="shared" si="85"/>
        <v>-0.88609657522015117</v>
      </c>
      <c r="Z162" s="14">
        <f t="shared" si="85"/>
        <v>-1.29480223451452</v>
      </c>
    </row>
    <row r="163" spans="6:26">
      <c r="F163">
        <v>8</v>
      </c>
      <c r="G163" s="14">
        <f t="shared" ref="G163:Z163" si="86">((G$87-$K$84)/$K$85)*(($G95-$B$96)/$B$97)</f>
        <v>-1.6647457300900974</v>
      </c>
      <c r="H163" s="14">
        <f t="shared" si="86"/>
        <v>-1.1392670252830519</v>
      </c>
      <c r="I163" s="14">
        <f t="shared" si="86"/>
        <v>-0.67217484323234533</v>
      </c>
      <c r="J163" s="14">
        <f t="shared" si="86"/>
        <v>-0.26346918393797686</v>
      </c>
      <c r="K163" s="14">
        <f t="shared" si="86"/>
        <v>8.6849952600053307E-2</v>
      </c>
      <c r="L163" s="14">
        <f t="shared" si="86"/>
        <v>0.37878256638174457</v>
      </c>
      <c r="M163" s="14">
        <f t="shared" si="86"/>
        <v>0.61232865740709774</v>
      </c>
      <c r="N163" s="14">
        <f t="shared" si="86"/>
        <v>0.78748822567611276</v>
      </c>
      <c r="O163" s="14">
        <f t="shared" si="86"/>
        <v>0.9042612711887893</v>
      </c>
      <c r="P163" s="14">
        <f t="shared" si="86"/>
        <v>0.96994610928967018</v>
      </c>
      <c r="Q163" s="14">
        <f t="shared" si="86"/>
        <v>0.96994610928967018</v>
      </c>
      <c r="R163" s="14">
        <f t="shared" si="86"/>
        <v>0.90426127118878996</v>
      </c>
      <c r="S163" s="14">
        <f t="shared" si="86"/>
        <v>0.78748822567611365</v>
      </c>
      <c r="T163" s="14">
        <f t="shared" si="86"/>
        <v>0.6123286574070993</v>
      </c>
      <c r="U163" s="14">
        <f t="shared" si="86"/>
        <v>0.37878256638174645</v>
      </c>
      <c r="V163" s="14">
        <f t="shared" si="86"/>
        <v>8.6849952600054625E-2</v>
      </c>
      <c r="W163" s="14">
        <f t="shared" si="86"/>
        <v>-0.26346918393797553</v>
      </c>
      <c r="X163" s="14">
        <f t="shared" si="86"/>
        <v>-0.67217484323234422</v>
      </c>
      <c r="Y163" s="14">
        <f t="shared" si="86"/>
        <v>-1.1392670252830517</v>
      </c>
      <c r="Z163" s="14">
        <f t="shared" si="86"/>
        <v>-1.6647457300900974</v>
      </c>
    </row>
    <row r="164" spans="6:26">
      <c r="F164">
        <v>9</v>
      </c>
      <c r="G164" s="14">
        <f t="shared" ref="G164:Z164" si="87">((G$87-$K$84)/$K$85)*(($G96-$B$96)/$B$97)</f>
        <v>-1.9113747271404822</v>
      </c>
      <c r="H164" s="14">
        <f t="shared" si="87"/>
        <v>-1.3080473253249856</v>
      </c>
      <c r="I164" s="14">
        <f t="shared" si="87"/>
        <v>-0.7717563014889891</v>
      </c>
      <c r="J164" s="14">
        <f t="shared" si="87"/>
        <v>-0.30250165563249198</v>
      </c>
      <c r="K164" s="14">
        <f t="shared" si="87"/>
        <v>9.9716612244505648E-2</v>
      </c>
      <c r="L164" s="14">
        <f t="shared" si="87"/>
        <v>0.43489850214200304</v>
      </c>
      <c r="M164" s="14">
        <f t="shared" si="87"/>
        <v>0.70304401406000117</v>
      </c>
      <c r="N164" s="14">
        <f t="shared" si="87"/>
        <v>0.90415314799849977</v>
      </c>
      <c r="O164" s="14">
        <f t="shared" si="87"/>
        <v>1.0382259039574988</v>
      </c>
      <c r="P164" s="14">
        <f t="shared" si="87"/>
        <v>1.1136418291844361</v>
      </c>
      <c r="Q164" s="14">
        <f t="shared" si="87"/>
        <v>1.1136418291844361</v>
      </c>
      <c r="R164" s="14">
        <f t="shared" si="87"/>
        <v>1.0382259039574995</v>
      </c>
      <c r="S164" s="14">
        <f t="shared" si="87"/>
        <v>0.90415314799850088</v>
      </c>
      <c r="T164" s="14">
        <f t="shared" si="87"/>
        <v>0.70304401406000283</v>
      </c>
      <c r="U164" s="14">
        <f t="shared" si="87"/>
        <v>0.43489850214200515</v>
      </c>
      <c r="V164" s="14">
        <f t="shared" si="87"/>
        <v>9.9716612244507161E-2</v>
      </c>
      <c r="W164" s="14">
        <f t="shared" si="87"/>
        <v>-0.30250165563249043</v>
      </c>
      <c r="X164" s="14">
        <f t="shared" si="87"/>
        <v>-0.77175630148898777</v>
      </c>
      <c r="Y164" s="14">
        <f t="shared" si="87"/>
        <v>-1.3080473253249851</v>
      </c>
      <c r="Z164" s="14">
        <f t="shared" si="87"/>
        <v>-1.9113747271404822</v>
      </c>
    </row>
    <row r="165" spans="6:26">
      <c r="F165">
        <v>10</v>
      </c>
      <c r="G165" s="14">
        <f t="shared" ref="G165:Z165" si="88">((G$87-$K$84)/$K$85)*(($G97-$B$96)/$B$97)</f>
        <v>-2.0346892256656743</v>
      </c>
      <c r="H165" s="14">
        <f t="shared" si="88"/>
        <v>-1.3924374753459523</v>
      </c>
      <c r="I165" s="14">
        <f t="shared" si="88"/>
        <v>-0.82154703061731094</v>
      </c>
      <c r="J165" s="14">
        <f t="shared" si="88"/>
        <v>-0.32201789147974952</v>
      </c>
      <c r="K165" s="14">
        <f t="shared" si="88"/>
        <v>0.10614994206673183</v>
      </c>
      <c r="L165" s="14">
        <f t="shared" si="88"/>
        <v>0.46295647002213225</v>
      </c>
      <c r="M165" s="14">
        <f t="shared" si="88"/>
        <v>0.74840169238645282</v>
      </c>
      <c r="N165" s="14">
        <f t="shared" si="88"/>
        <v>0.96248560915969328</v>
      </c>
      <c r="O165" s="14">
        <f t="shared" si="88"/>
        <v>1.1052082203418536</v>
      </c>
      <c r="P165" s="14">
        <f t="shared" si="88"/>
        <v>1.1854896891318192</v>
      </c>
      <c r="Q165" s="14">
        <f t="shared" si="88"/>
        <v>1.1854896891318192</v>
      </c>
      <c r="R165" s="14">
        <f t="shared" si="88"/>
        <v>1.1052082203418543</v>
      </c>
      <c r="S165" s="14">
        <f t="shared" si="88"/>
        <v>0.9624856091596945</v>
      </c>
      <c r="T165" s="14">
        <f t="shared" si="88"/>
        <v>0.7484016923864546</v>
      </c>
      <c r="U165" s="14">
        <f t="shared" si="88"/>
        <v>0.46295647002213453</v>
      </c>
      <c r="V165" s="14">
        <f t="shared" si="88"/>
        <v>0.10614994206673342</v>
      </c>
      <c r="W165" s="14">
        <f t="shared" si="88"/>
        <v>-0.32201789147974785</v>
      </c>
      <c r="X165" s="14">
        <f t="shared" si="88"/>
        <v>-0.8215470306173096</v>
      </c>
      <c r="Y165" s="14">
        <f t="shared" si="88"/>
        <v>-1.3924374753459519</v>
      </c>
      <c r="Z165" s="14">
        <f t="shared" si="88"/>
        <v>-2.0346892256656743</v>
      </c>
    </row>
    <row r="166" spans="6:26">
      <c r="F166">
        <v>11</v>
      </c>
      <c r="G166" s="14">
        <f t="shared" ref="G166:Z166" si="89">((G$87-$K$84)/$K$85)*(($G98-$B$96)/$B$97)</f>
        <v>-2.0346892256656743</v>
      </c>
      <c r="H166" s="14">
        <f t="shared" si="89"/>
        <v>-1.3924374753459523</v>
      </c>
      <c r="I166" s="14">
        <f t="shared" si="89"/>
        <v>-0.82154703061731094</v>
      </c>
      <c r="J166" s="14">
        <f t="shared" si="89"/>
        <v>-0.32201789147974952</v>
      </c>
      <c r="K166" s="14">
        <f t="shared" si="89"/>
        <v>0.10614994206673183</v>
      </c>
      <c r="L166" s="14">
        <f t="shared" si="89"/>
        <v>0.46295647002213225</v>
      </c>
      <c r="M166" s="14">
        <f t="shared" si="89"/>
        <v>0.74840169238645282</v>
      </c>
      <c r="N166" s="14">
        <f t="shared" si="89"/>
        <v>0.96248560915969328</v>
      </c>
      <c r="O166" s="14">
        <f t="shared" si="89"/>
        <v>1.1052082203418536</v>
      </c>
      <c r="P166" s="14">
        <f t="shared" si="89"/>
        <v>1.1854896891318192</v>
      </c>
      <c r="Q166" s="14">
        <f t="shared" si="89"/>
        <v>1.1854896891318192</v>
      </c>
      <c r="R166" s="14">
        <f t="shared" si="89"/>
        <v>1.1052082203418543</v>
      </c>
      <c r="S166" s="14">
        <f t="shared" si="89"/>
        <v>0.9624856091596945</v>
      </c>
      <c r="T166" s="14">
        <f t="shared" si="89"/>
        <v>0.7484016923864546</v>
      </c>
      <c r="U166" s="14">
        <f t="shared" si="89"/>
        <v>0.46295647002213453</v>
      </c>
      <c r="V166" s="14">
        <f t="shared" si="89"/>
        <v>0.10614994206673342</v>
      </c>
      <c r="W166" s="14">
        <f t="shared" si="89"/>
        <v>-0.32201789147974785</v>
      </c>
      <c r="X166" s="14">
        <f t="shared" si="89"/>
        <v>-0.8215470306173096</v>
      </c>
      <c r="Y166" s="14">
        <f t="shared" si="89"/>
        <v>-1.3924374753459519</v>
      </c>
      <c r="Z166" s="14">
        <f t="shared" si="89"/>
        <v>-2.0346892256656743</v>
      </c>
    </row>
    <row r="167" spans="6:26">
      <c r="F167">
        <v>12</v>
      </c>
      <c r="G167" s="14">
        <f t="shared" ref="G167:Z167" si="90">((G$87-$K$84)/$K$85)*(($G99-$B$96)/$B$97)</f>
        <v>-1.9113747271404822</v>
      </c>
      <c r="H167" s="14">
        <f t="shared" si="90"/>
        <v>-1.3080473253249856</v>
      </c>
      <c r="I167" s="14">
        <f t="shared" si="90"/>
        <v>-0.7717563014889891</v>
      </c>
      <c r="J167" s="14">
        <f t="shared" si="90"/>
        <v>-0.30250165563249198</v>
      </c>
      <c r="K167" s="14">
        <f t="shared" si="90"/>
        <v>9.9716612244505648E-2</v>
      </c>
      <c r="L167" s="14">
        <f t="shared" si="90"/>
        <v>0.43489850214200304</v>
      </c>
      <c r="M167" s="14">
        <f t="shared" si="90"/>
        <v>0.70304401406000117</v>
      </c>
      <c r="N167" s="14">
        <f t="shared" si="90"/>
        <v>0.90415314799849977</v>
      </c>
      <c r="O167" s="14">
        <f t="shared" si="90"/>
        <v>1.0382259039574988</v>
      </c>
      <c r="P167" s="14">
        <f t="shared" si="90"/>
        <v>1.1136418291844361</v>
      </c>
      <c r="Q167" s="14">
        <f t="shared" si="90"/>
        <v>1.1136418291844361</v>
      </c>
      <c r="R167" s="14">
        <f t="shared" si="90"/>
        <v>1.0382259039574995</v>
      </c>
      <c r="S167" s="14">
        <f t="shared" si="90"/>
        <v>0.90415314799850088</v>
      </c>
      <c r="T167" s="14">
        <f t="shared" si="90"/>
        <v>0.70304401406000283</v>
      </c>
      <c r="U167" s="14">
        <f t="shared" si="90"/>
        <v>0.43489850214200515</v>
      </c>
      <c r="V167" s="14">
        <f t="shared" si="90"/>
        <v>9.9716612244507161E-2</v>
      </c>
      <c r="W167" s="14">
        <f t="shared" si="90"/>
        <v>-0.30250165563249043</v>
      </c>
      <c r="X167" s="14">
        <f t="shared" si="90"/>
        <v>-0.77175630148898777</v>
      </c>
      <c r="Y167" s="14">
        <f t="shared" si="90"/>
        <v>-1.3080473253249851</v>
      </c>
      <c r="Z167" s="14">
        <f t="shared" si="90"/>
        <v>-1.9113747271404822</v>
      </c>
    </row>
    <row r="168" spans="6:26">
      <c r="F168">
        <v>13</v>
      </c>
      <c r="G168" s="14">
        <f t="shared" ref="G168:Z168" si="91">((G$87-$K$84)/$K$85)*(($G100-$B$96)/$B$97)</f>
        <v>-1.6647457300900974</v>
      </c>
      <c r="H168" s="14">
        <f t="shared" si="91"/>
        <v>-1.1392670252830519</v>
      </c>
      <c r="I168" s="14">
        <f t="shared" si="91"/>
        <v>-0.67217484323234533</v>
      </c>
      <c r="J168" s="14">
        <f t="shared" si="91"/>
        <v>-0.26346918393797686</v>
      </c>
      <c r="K168" s="14">
        <f t="shared" si="91"/>
        <v>8.6849952600053307E-2</v>
      </c>
      <c r="L168" s="14">
        <f t="shared" si="91"/>
        <v>0.37878256638174457</v>
      </c>
      <c r="M168" s="14">
        <f t="shared" si="91"/>
        <v>0.61232865740709774</v>
      </c>
      <c r="N168" s="14">
        <f t="shared" si="91"/>
        <v>0.78748822567611276</v>
      </c>
      <c r="O168" s="14">
        <f t="shared" si="91"/>
        <v>0.9042612711887893</v>
      </c>
      <c r="P168" s="14">
        <f t="shared" si="91"/>
        <v>0.96994610928967018</v>
      </c>
      <c r="Q168" s="14">
        <f t="shared" si="91"/>
        <v>0.96994610928967018</v>
      </c>
      <c r="R168" s="14">
        <f t="shared" si="91"/>
        <v>0.90426127118878996</v>
      </c>
      <c r="S168" s="14">
        <f t="shared" si="91"/>
        <v>0.78748822567611365</v>
      </c>
      <c r="T168" s="14">
        <f t="shared" si="91"/>
        <v>0.6123286574070993</v>
      </c>
      <c r="U168" s="14">
        <f t="shared" si="91"/>
        <v>0.37878256638174645</v>
      </c>
      <c r="V168" s="14">
        <f t="shared" si="91"/>
        <v>8.6849952600054625E-2</v>
      </c>
      <c r="W168" s="14">
        <f t="shared" si="91"/>
        <v>-0.26346918393797553</v>
      </c>
      <c r="X168" s="14">
        <f t="shared" si="91"/>
        <v>-0.67217484323234422</v>
      </c>
      <c r="Y168" s="14">
        <f t="shared" si="91"/>
        <v>-1.1392670252830517</v>
      </c>
      <c r="Z168" s="14">
        <f t="shared" si="91"/>
        <v>-1.6647457300900974</v>
      </c>
    </row>
    <row r="169" spans="6:26">
      <c r="F169">
        <v>14</v>
      </c>
      <c r="G169" s="14">
        <f t="shared" ref="G169:Z169" si="92">((G$87-$K$84)/$K$85)*(($G101-$B$96)/$B$97)</f>
        <v>-1.29480223451452</v>
      </c>
      <c r="H169" s="14">
        <f t="shared" si="92"/>
        <v>-0.88609657522015151</v>
      </c>
      <c r="I169" s="14">
        <f t="shared" si="92"/>
        <v>-0.52280265584737962</v>
      </c>
      <c r="J169" s="14">
        <f t="shared" si="92"/>
        <v>-0.20492047639620423</v>
      </c>
      <c r="K169" s="14">
        <f t="shared" si="92"/>
        <v>6.7549963133374788E-2</v>
      </c>
      <c r="L169" s="14">
        <f t="shared" si="92"/>
        <v>0.29460866274135689</v>
      </c>
      <c r="M169" s="14">
        <f t="shared" si="92"/>
        <v>0.47625562242774266</v>
      </c>
      <c r="N169" s="14">
        <f t="shared" si="92"/>
        <v>0.61249084219253203</v>
      </c>
      <c r="O169" s="14">
        <f t="shared" si="92"/>
        <v>0.70331432203572497</v>
      </c>
      <c r="P169" s="14">
        <f t="shared" si="92"/>
        <v>0.75440252944752129</v>
      </c>
      <c r="Q169" s="14">
        <f t="shared" si="92"/>
        <v>0.75440252944752129</v>
      </c>
      <c r="R169" s="14">
        <f t="shared" si="92"/>
        <v>0.70331432203572541</v>
      </c>
      <c r="S169" s="14">
        <f t="shared" si="92"/>
        <v>0.6124908421925328</v>
      </c>
      <c r="T169" s="14">
        <f t="shared" si="92"/>
        <v>0.47625562242774383</v>
      </c>
      <c r="U169" s="14">
        <f t="shared" si="92"/>
        <v>0.29460866274135833</v>
      </c>
      <c r="V169" s="14">
        <f t="shared" si="92"/>
        <v>6.7549963133375815E-2</v>
      </c>
      <c r="W169" s="14">
        <f t="shared" si="92"/>
        <v>-0.20492047639620317</v>
      </c>
      <c r="X169" s="14">
        <f t="shared" si="92"/>
        <v>-0.52280265584737884</v>
      </c>
      <c r="Y169" s="14">
        <f t="shared" si="92"/>
        <v>-0.88609657522015117</v>
      </c>
      <c r="Z169" s="14">
        <f t="shared" si="92"/>
        <v>-1.29480223451452</v>
      </c>
    </row>
    <row r="170" spans="6:26">
      <c r="F170">
        <v>15</v>
      </c>
      <c r="G170" s="14">
        <f t="shared" ref="G170:Z170" si="93">((G$87-$K$84)/$K$85)*(($G102-$B$96)/$B$97)</f>
        <v>-0.80154424041375094</v>
      </c>
      <c r="H170" s="14">
        <f t="shared" si="93"/>
        <v>-0.54853597513628449</v>
      </c>
      <c r="I170" s="14">
        <f t="shared" si="93"/>
        <v>-0.32363973933409235</v>
      </c>
      <c r="J170" s="14">
        <f t="shared" si="93"/>
        <v>-0.12685553300717411</v>
      </c>
      <c r="K170" s="14">
        <f t="shared" si="93"/>
        <v>4.1816643844470133E-2</v>
      </c>
      <c r="L170" s="14">
        <f t="shared" si="93"/>
        <v>0.18237679122084005</v>
      </c>
      <c r="M170" s="14">
        <f t="shared" si="93"/>
        <v>0.2948249091219361</v>
      </c>
      <c r="N170" s="14">
        <f t="shared" si="93"/>
        <v>0.37916099754775812</v>
      </c>
      <c r="O170" s="14">
        <f t="shared" si="93"/>
        <v>0.43538505649830617</v>
      </c>
      <c r="P170" s="14">
        <f t="shared" si="93"/>
        <v>0.46701108965798954</v>
      </c>
      <c r="Q170" s="14">
        <f t="shared" si="93"/>
        <v>0.46701108965798954</v>
      </c>
      <c r="R170" s="14">
        <f t="shared" si="93"/>
        <v>0.43538505649830644</v>
      </c>
      <c r="S170" s="14">
        <f t="shared" si="93"/>
        <v>0.37916099754775862</v>
      </c>
      <c r="T170" s="14">
        <f t="shared" si="93"/>
        <v>0.29482490912193682</v>
      </c>
      <c r="U170" s="14">
        <f t="shared" si="93"/>
        <v>0.18237679122084097</v>
      </c>
      <c r="V170" s="14">
        <f t="shared" si="93"/>
        <v>4.1816643844470758E-2</v>
      </c>
      <c r="W170" s="14">
        <f t="shared" si="93"/>
        <v>-0.12685553300717348</v>
      </c>
      <c r="X170" s="14">
        <f t="shared" si="93"/>
        <v>-0.32363973933409179</v>
      </c>
      <c r="Y170" s="14">
        <f t="shared" si="93"/>
        <v>-0.54853597513628438</v>
      </c>
      <c r="Z170" s="14">
        <f t="shared" si="93"/>
        <v>-0.80154424041375094</v>
      </c>
    </row>
    <row r="171" spans="6:26">
      <c r="F171">
        <v>16</v>
      </c>
      <c r="G171" s="14">
        <f t="shared" ref="G171:Z171" si="94">((G$87-$K$84)/$K$85)*(($G103-$B$96)/$B$97)</f>
        <v>-0.18497174778778896</v>
      </c>
      <c r="H171" s="14">
        <f t="shared" si="94"/>
        <v>-0.12658522503145048</v>
      </c>
      <c r="I171" s="14">
        <f t="shared" si="94"/>
        <v>-7.4686093692482955E-2</v>
      </c>
      <c r="J171" s="14">
        <f t="shared" si="94"/>
        <v>-2.9274353770886375E-2</v>
      </c>
      <c r="K171" s="14">
        <f t="shared" si="94"/>
        <v>9.649994733339275E-3</v>
      </c>
      <c r="L171" s="14">
        <f t="shared" si="94"/>
        <v>4.2086951820193924E-2</v>
      </c>
      <c r="M171" s="14">
        <f t="shared" si="94"/>
        <v>6.8036517489677664E-2</v>
      </c>
      <c r="N171" s="14">
        <f t="shared" si="94"/>
        <v>8.7498691741790466E-2</v>
      </c>
      <c r="O171" s="14">
        <f t="shared" si="94"/>
        <v>0.10047347457653234</v>
      </c>
      <c r="P171" s="14">
        <f t="shared" si="94"/>
        <v>0.10777178992107468</v>
      </c>
      <c r="Q171" s="14">
        <f t="shared" si="94"/>
        <v>0.10777178992107468</v>
      </c>
      <c r="R171" s="14">
        <f t="shared" si="94"/>
        <v>0.10047347457653241</v>
      </c>
      <c r="S171" s="14">
        <f t="shared" si="94"/>
        <v>8.7498691741790577E-2</v>
      </c>
      <c r="T171" s="14">
        <f t="shared" si="94"/>
        <v>6.8036517489677831E-2</v>
      </c>
      <c r="U171" s="14">
        <f t="shared" si="94"/>
        <v>4.2086951820194132E-2</v>
      </c>
      <c r="V171" s="14">
        <f t="shared" si="94"/>
        <v>9.6499947333394207E-3</v>
      </c>
      <c r="W171" s="14">
        <f t="shared" si="94"/>
        <v>-2.9274353770886229E-2</v>
      </c>
      <c r="X171" s="14">
        <f t="shared" si="94"/>
        <v>-7.468609369248283E-2</v>
      </c>
      <c r="Y171" s="14">
        <f t="shared" si="94"/>
        <v>-0.12658522503145042</v>
      </c>
      <c r="Z171" s="14">
        <f t="shared" si="94"/>
        <v>-0.18497174778778896</v>
      </c>
    </row>
    <row r="172" spans="6:26">
      <c r="F172">
        <v>17</v>
      </c>
      <c r="G172" s="14">
        <f t="shared" ref="G172:Z172" si="95">((G$87-$K$84)/$K$85)*(($G104-$B$96)/$B$97)</f>
        <v>0.5549152433633654</v>
      </c>
      <c r="H172" s="14">
        <f t="shared" si="95"/>
        <v>0.37975567509435043</v>
      </c>
      <c r="I172" s="14">
        <f t="shared" si="95"/>
        <v>0.2240582810774483</v>
      </c>
      <c r="J172" s="14">
        <f t="shared" si="95"/>
        <v>8.7823061312658893E-2</v>
      </c>
      <c r="K172" s="14">
        <f t="shared" si="95"/>
        <v>-2.894998420001775E-2</v>
      </c>
      <c r="L172" s="14">
        <f t="shared" si="95"/>
        <v>-0.12626085546058144</v>
      </c>
      <c r="M172" s="14">
        <f t="shared" si="95"/>
        <v>-0.20410955246903245</v>
      </c>
      <c r="N172" s="14">
        <f t="shared" si="95"/>
        <v>-0.26249607522537072</v>
      </c>
      <c r="O172" s="14">
        <f t="shared" si="95"/>
        <v>-0.30142042372959621</v>
      </c>
      <c r="P172" s="14">
        <f t="shared" si="95"/>
        <v>-0.32331536976322317</v>
      </c>
      <c r="Q172" s="14">
        <f t="shared" si="95"/>
        <v>-0.32331536976322317</v>
      </c>
      <c r="R172" s="14">
        <f t="shared" si="95"/>
        <v>-0.30142042372959643</v>
      </c>
      <c r="S172" s="14">
        <f t="shared" si="95"/>
        <v>-0.26249607522537105</v>
      </c>
      <c r="T172" s="14">
        <f t="shared" si="95"/>
        <v>-0.20410955246903295</v>
      </c>
      <c r="U172" s="14">
        <f t="shared" si="95"/>
        <v>-0.12626085546058205</v>
      </c>
      <c r="V172" s="14">
        <f t="shared" si="95"/>
        <v>-2.8949984200018188E-2</v>
      </c>
      <c r="W172" s="14">
        <f t="shared" si="95"/>
        <v>8.7823061312658449E-2</v>
      </c>
      <c r="X172" s="14">
        <f t="shared" si="95"/>
        <v>0.22405828107744791</v>
      </c>
      <c r="Y172" s="14">
        <f t="shared" si="95"/>
        <v>0.37975567509435026</v>
      </c>
      <c r="Z172" s="14">
        <f t="shared" si="95"/>
        <v>0.5549152433633654</v>
      </c>
    </row>
    <row r="173" spans="6:26">
      <c r="F173">
        <v>18</v>
      </c>
      <c r="G173" s="14">
        <f t="shared" ref="G173:Z173" si="96">((G$87-$K$84)/$K$85)*(($G105-$B$96)/$B$97)</f>
        <v>1.4181167330397118</v>
      </c>
      <c r="H173" s="14">
        <f t="shared" si="96"/>
        <v>0.97048672524111779</v>
      </c>
      <c r="I173" s="14">
        <f t="shared" si="96"/>
        <v>0.57259338497570123</v>
      </c>
      <c r="J173" s="14">
        <f t="shared" si="96"/>
        <v>0.22443671224346165</v>
      </c>
      <c r="K173" s="14">
        <f t="shared" si="96"/>
        <v>-7.3983292955600924E-2</v>
      </c>
      <c r="L173" s="14">
        <f t="shared" si="96"/>
        <v>-0.32266663062148593</v>
      </c>
      <c r="M173" s="14">
        <f t="shared" si="96"/>
        <v>-0.5216133007541941</v>
      </c>
      <c r="N173" s="14">
        <f t="shared" si="96"/>
        <v>-0.6708233033537252</v>
      </c>
      <c r="O173" s="14">
        <f t="shared" si="96"/>
        <v>-0.77029663842007934</v>
      </c>
      <c r="P173" s="14">
        <f t="shared" si="96"/>
        <v>-0.82625038939490381</v>
      </c>
      <c r="Q173" s="14">
        <f t="shared" si="96"/>
        <v>-0.82625038939490381</v>
      </c>
      <c r="R173" s="14">
        <f t="shared" si="96"/>
        <v>-0.77029663842007989</v>
      </c>
      <c r="S173" s="14">
        <f t="shared" si="96"/>
        <v>-0.67082330335372609</v>
      </c>
      <c r="T173" s="14">
        <f t="shared" si="96"/>
        <v>-0.52161330075419532</v>
      </c>
      <c r="U173" s="14">
        <f t="shared" si="96"/>
        <v>-0.32266663062148754</v>
      </c>
      <c r="V173" s="14">
        <f t="shared" si="96"/>
        <v>-7.3983292955602034E-2</v>
      </c>
      <c r="W173" s="14">
        <f t="shared" si="96"/>
        <v>0.22443671224346051</v>
      </c>
      <c r="X173" s="14">
        <f t="shared" si="96"/>
        <v>0.57259338497570034</v>
      </c>
      <c r="Y173" s="14">
        <f t="shared" si="96"/>
        <v>0.97048672524111745</v>
      </c>
      <c r="Z173" s="14">
        <f t="shared" si="96"/>
        <v>1.4181167330397118</v>
      </c>
    </row>
    <row r="174" spans="6:26">
      <c r="F174">
        <v>19</v>
      </c>
      <c r="G174" s="14">
        <f t="shared" ref="G174:Z174" si="97">((G$87-$K$84)/$K$85)*(($G106-$B$96)/$B$97)</f>
        <v>2.404632721241251</v>
      </c>
      <c r="H174" s="14">
        <f t="shared" si="97"/>
        <v>1.6456079254088523</v>
      </c>
      <c r="I174" s="14">
        <f t="shared" si="97"/>
        <v>0.97091921800227621</v>
      </c>
      <c r="J174" s="14">
        <f t="shared" si="97"/>
        <v>0.38056659902152201</v>
      </c>
      <c r="K174" s="14">
        <f t="shared" si="97"/>
        <v>-0.1254499315334103</v>
      </c>
      <c r="L174" s="14">
        <f t="shared" si="97"/>
        <v>-0.54713037366251971</v>
      </c>
      <c r="M174" s="14">
        <f t="shared" si="97"/>
        <v>-0.88447472736580757</v>
      </c>
      <c r="N174" s="14">
        <f t="shared" si="97"/>
        <v>-1.1374829926432735</v>
      </c>
      <c r="O174" s="14">
        <f t="shared" si="97"/>
        <v>-1.3061551694949174</v>
      </c>
      <c r="P174" s="14">
        <f t="shared" si="97"/>
        <v>-1.4010332689739675</v>
      </c>
      <c r="Q174" s="14">
        <f t="shared" si="97"/>
        <v>-1.4010332689739675</v>
      </c>
      <c r="R174" s="14">
        <f t="shared" si="97"/>
        <v>-1.3061551694949183</v>
      </c>
      <c r="S174" s="14">
        <f t="shared" si="97"/>
        <v>-1.137482992643275</v>
      </c>
      <c r="T174" s="14">
        <f t="shared" si="97"/>
        <v>-0.88447472736580968</v>
      </c>
      <c r="U174" s="14">
        <f t="shared" si="97"/>
        <v>-0.54713037366252248</v>
      </c>
      <c r="V174" s="14">
        <f t="shared" si="97"/>
        <v>-0.12544993153341219</v>
      </c>
      <c r="W174" s="14">
        <f t="shared" si="97"/>
        <v>0.38056659902152007</v>
      </c>
      <c r="X174" s="14">
        <f t="shared" si="97"/>
        <v>0.97091921800227465</v>
      </c>
      <c r="Y174" s="14">
        <f t="shared" si="97"/>
        <v>1.6456079254088518</v>
      </c>
      <c r="Z174" s="14">
        <f t="shared" si="97"/>
        <v>2.404632721241251</v>
      </c>
    </row>
    <row r="175" spans="6:26">
      <c r="F175">
        <v>20</v>
      </c>
      <c r="G175" s="14">
        <f t="shared" ref="G175:Z175" si="98">((G$87-$K$84)/$K$85)*(($G107-$B$96)/$B$97)</f>
        <v>3.5144632079679829</v>
      </c>
      <c r="H175" s="14">
        <f t="shared" si="98"/>
        <v>2.4051192755975537</v>
      </c>
      <c r="I175" s="14">
        <f t="shared" si="98"/>
        <v>1.4190357801571731</v>
      </c>
      <c r="J175" s="14">
        <f t="shared" si="98"/>
        <v>0.55621272164683999</v>
      </c>
      <c r="K175" s="14">
        <f t="shared" si="98"/>
        <v>-0.18334989993344586</v>
      </c>
      <c r="L175" s="14">
        <f t="shared" si="98"/>
        <v>-0.79965208458368287</v>
      </c>
      <c r="M175" s="14">
        <f t="shared" si="98"/>
        <v>-1.2926938323038728</v>
      </c>
      <c r="N175" s="14">
        <f t="shared" si="98"/>
        <v>-1.6624751430940155</v>
      </c>
      <c r="O175" s="14">
        <f t="shared" si="98"/>
        <v>-1.9089960169541105</v>
      </c>
      <c r="P175" s="14">
        <f t="shared" si="98"/>
        <v>-2.0476640085004147</v>
      </c>
      <c r="Q175" s="14">
        <f t="shared" si="98"/>
        <v>-2.0476640085004147</v>
      </c>
      <c r="R175" s="14">
        <f t="shared" si="98"/>
        <v>-1.9089960169541118</v>
      </c>
      <c r="S175" s="14">
        <f t="shared" si="98"/>
        <v>-1.6624751430940174</v>
      </c>
      <c r="T175" s="14">
        <f t="shared" si="98"/>
        <v>-1.2926938323038759</v>
      </c>
      <c r="U175" s="14">
        <f t="shared" si="98"/>
        <v>-0.79965208458368675</v>
      </c>
      <c r="V175" s="14">
        <f t="shared" si="98"/>
        <v>-0.18334989993344861</v>
      </c>
      <c r="W175" s="14">
        <f t="shared" si="98"/>
        <v>0.55621272164683722</v>
      </c>
      <c r="X175" s="14">
        <f t="shared" si="98"/>
        <v>1.4190357801571709</v>
      </c>
      <c r="Y175" s="14">
        <f t="shared" si="98"/>
        <v>2.4051192755975532</v>
      </c>
      <c r="Z175" s="14">
        <f t="shared" si="98"/>
        <v>3.5144632079679829</v>
      </c>
    </row>
    <row r="181" spans="2:16">
      <c r="G181" t="s">
        <v>97</v>
      </c>
    </row>
    <row r="182" spans="2:16">
      <c r="G182">
        <v>20</v>
      </c>
      <c r="H182">
        <v>25</v>
      </c>
      <c r="I182">
        <v>30</v>
      </c>
      <c r="J182">
        <v>35</v>
      </c>
      <c r="K182">
        <v>40</v>
      </c>
      <c r="L182">
        <v>45</v>
      </c>
      <c r="M182">
        <v>50</v>
      </c>
      <c r="N182">
        <v>55</v>
      </c>
      <c r="O182">
        <v>60</v>
      </c>
      <c r="P182">
        <v>65</v>
      </c>
    </row>
    <row r="183" spans="2:16">
      <c r="B183" t="s">
        <v>98</v>
      </c>
      <c r="F183">
        <v>2</v>
      </c>
      <c r="G183" s="7">
        <f>((MAX($F$183:$F$192)+2)-G$182)*((MAX($G$182:$P$182)+2)-$F183)</f>
        <v>130</v>
      </c>
      <c r="H183" s="7">
        <f t="shared" ref="H183:P183" si="99">((MAX($F$183:$F$192)+2)-H$182)*((MAX($G$182:$P$182)+2)-$F183)</f>
        <v>-195</v>
      </c>
      <c r="I183" s="7">
        <f t="shared" si="99"/>
        <v>-520</v>
      </c>
      <c r="J183" s="7">
        <f t="shared" si="99"/>
        <v>-845</v>
      </c>
      <c r="K183" s="7">
        <f t="shared" si="99"/>
        <v>-1170</v>
      </c>
      <c r="L183" s="7">
        <f t="shared" si="99"/>
        <v>-1495</v>
      </c>
      <c r="M183" s="7">
        <f t="shared" si="99"/>
        <v>-1820</v>
      </c>
      <c r="N183" s="7">
        <f t="shared" si="99"/>
        <v>-2145</v>
      </c>
      <c r="O183" s="7">
        <f t="shared" si="99"/>
        <v>-2470</v>
      </c>
      <c r="P183" s="7">
        <f t="shared" si="99"/>
        <v>-2795</v>
      </c>
    </row>
    <row r="184" spans="2:16">
      <c r="F184">
        <v>4</v>
      </c>
      <c r="G184" s="7">
        <f t="shared" ref="G184:P192" si="100">((MAX($F$183:$F$192)+2)-G$182)*((MAX($G$182:$P$182)+2)-$F184)</f>
        <v>126</v>
      </c>
      <c r="H184" s="7">
        <f t="shared" si="100"/>
        <v>-189</v>
      </c>
      <c r="I184" s="7">
        <f t="shared" si="100"/>
        <v>-504</v>
      </c>
      <c r="J184" s="7">
        <f t="shared" si="100"/>
        <v>-819</v>
      </c>
      <c r="K184" s="7">
        <f t="shared" si="100"/>
        <v>-1134</v>
      </c>
      <c r="L184" s="7">
        <f t="shared" si="100"/>
        <v>-1449</v>
      </c>
      <c r="M184" s="7">
        <f t="shared" si="100"/>
        <v>-1764</v>
      </c>
      <c r="N184" s="7">
        <f t="shared" si="100"/>
        <v>-2079</v>
      </c>
      <c r="O184" s="7">
        <f t="shared" si="100"/>
        <v>-2394</v>
      </c>
      <c r="P184" s="7">
        <f t="shared" si="100"/>
        <v>-2709</v>
      </c>
    </row>
    <row r="185" spans="2:16">
      <c r="F185">
        <v>6</v>
      </c>
      <c r="G185" s="7">
        <f t="shared" si="100"/>
        <v>122</v>
      </c>
      <c r="H185" s="7">
        <f t="shared" si="100"/>
        <v>-183</v>
      </c>
      <c r="I185" s="7">
        <f t="shared" si="100"/>
        <v>-488</v>
      </c>
      <c r="J185" s="7">
        <f t="shared" si="100"/>
        <v>-793</v>
      </c>
      <c r="K185" s="7">
        <f t="shared" si="100"/>
        <v>-1098</v>
      </c>
      <c r="L185" s="7">
        <f t="shared" si="100"/>
        <v>-1403</v>
      </c>
      <c r="M185" s="7">
        <f t="shared" si="100"/>
        <v>-1708</v>
      </c>
      <c r="N185" s="7">
        <f t="shared" si="100"/>
        <v>-2013</v>
      </c>
      <c r="O185" s="7">
        <f t="shared" si="100"/>
        <v>-2318</v>
      </c>
      <c r="P185" s="7">
        <f t="shared" si="100"/>
        <v>-2623</v>
      </c>
    </row>
    <row r="186" spans="2:16">
      <c r="F186">
        <v>8</v>
      </c>
      <c r="G186" s="7">
        <f t="shared" si="100"/>
        <v>118</v>
      </c>
      <c r="H186" s="7">
        <f t="shared" si="100"/>
        <v>-177</v>
      </c>
      <c r="I186" s="7">
        <f t="shared" si="100"/>
        <v>-472</v>
      </c>
      <c r="J186" s="7">
        <f t="shared" si="100"/>
        <v>-767</v>
      </c>
      <c r="K186" s="7">
        <f t="shared" si="100"/>
        <v>-1062</v>
      </c>
      <c r="L186" s="7">
        <f t="shared" si="100"/>
        <v>-1357</v>
      </c>
      <c r="M186" s="7">
        <f t="shared" si="100"/>
        <v>-1652</v>
      </c>
      <c r="N186" s="7">
        <f t="shared" si="100"/>
        <v>-1947</v>
      </c>
      <c r="O186" s="7">
        <f t="shared" si="100"/>
        <v>-2242</v>
      </c>
      <c r="P186" s="7">
        <f t="shared" si="100"/>
        <v>-2537</v>
      </c>
    </row>
    <row r="187" spans="2:16">
      <c r="F187">
        <v>10</v>
      </c>
      <c r="G187" s="7">
        <f t="shared" si="100"/>
        <v>114</v>
      </c>
      <c r="H187" s="7">
        <f t="shared" si="100"/>
        <v>-171</v>
      </c>
      <c r="I187" s="7">
        <f t="shared" si="100"/>
        <v>-456</v>
      </c>
      <c r="J187" s="7">
        <f t="shared" si="100"/>
        <v>-741</v>
      </c>
      <c r="K187" s="7">
        <f t="shared" si="100"/>
        <v>-1026</v>
      </c>
      <c r="L187" s="7">
        <f t="shared" si="100"/>
        <v>-1311</v>
      </c>
      <c r="M187" s="7">
        <f t="shared" si="100"/>
        <v>-1596</v>
      </c>
      <c r="N187" s="7">
        <f t="shared" si="100"/>
        <v>-1881</v>
      </c>
      <c r="O187" s="7">
        <f t="shared" si="100"/>
        <v>-2166</v>
      </c>
      <c r="P187" s="7">
        <f t="shared" si="100"/>
        <v>-2451</v>
      </c>
    </row>
    <row r="188" spans="2:16">
      <c r="F188">
        <v>12</v>
      </c>
      <c r="G188" s="7">
        <f t="shared" si="100"/>
        <v>110</v>
      </c>
      <c r="H188" s="7">
        <f t="shared" si="100"/>
        <v>-165</v>
      </c>
      <c r="I188" s="7">
        <f t="shared" si="100"/>
        <v>-440</v>
      </c>
      <c r="J188" s="7">
        <f t="shared" si="100"/>
        <v>-715</v>
      </c>
      <c r="K188" s="7">
        <f t="shared" si="100"/>
        <v>-990</v>
      </c>
      <c r="L188" s="7">
        <f t="shared" si="100"/>
        <v>-1265</v>
      </c>
      <c r="M188" s="7">
        <f t="shared" si="100"/>
        <v>-1540</v>
      </c>
      <c r="N188" s="7">
        <f t="shared" si="100"/>
        <v>-1815</v>
      </c>
      <c r="O188" s="7">
        <f t="shared" si="100"/>
        <v>-2090</v>
      </c>
      <c r="P188" s="7">
        <f t="shared" si="100"/>
        <v>-2365</v>
      </c>
    </row>
    <row r="189" spans="2:16">
      <c r="F189">
        <v>14</v>
      </c>
      <c r="G189" s="7">
        <f t="shared" si="100"/>
        <v>106</v>
      </c>
      <c r="H189" s="7">
        <f t="shared" si="100"/>
        <v>-159</v>
      </c>
      <c r="I189" s="7">
        <f t="shared" si="100"/>
        <v>-424</v>
      </c>
      <c r="J189" s="7">
        <f t="shared" si="100"/>
        <v>-689</v>
      </c>
      <c r="K189" s="7">
        <f t="shared" si="100"/>
        <v>-954</v>
      </c>
      <c r="L189" s="7">
        <f t="shared" si="100"/>
        <v>-1219</v>
      </c>
      <c r="M189" s="7">
        <f t="shared" si="100"/>
        <v>-1484</v>
      </c>
      <c r="N189" s="7">
        <f t="shared" si="100"/>
        <v>-1749</v>
      </c>
      <c r="O189" s="7">
        <f t="shared" si="100"/>
        <v>-2014</v>
      </c>
      <c r="P189" s="7">
        <f t="shared" si="100"/>
        <v>-2279</v>
      </c>
    </row>
    <row r="190" spans="2:16">
      <c r="F190">
        <v>16</v>
      </c>
      <c r="G190" s="7">
        <f t="shared" si="100"/>
        <v>102</v>
      </c>
      <c r="H190" s="7">
        <f t="shared" si="100"/>
        <v>-153</v>
      </c>
      <c r="I190" s="7">
        <f t="shared" si="100"/>
        <v>-408</v>
      </c>
      <c r="J190" s="7">
        <f t="shared" si="100"/>
        <v>-663</v>
      </c>
      <c r="K190" s="7">
        <f t="shared" si="100"/>
        <v>-918</v>
      </c>
      <c r="L190" s="7">
        <f t="shared" si="100"/>
        <v>-1173</v>
      </c>
      <c r="M190" s="7">
        <f t="shared" si="100"/>
        <v>-1428</v>
      </c>
      <c r="N190" s="7">
        <f t="shared" si="100"/>
        <v>-1683</v>
      </c>
      <c r="O190" s="7">
        <f t="shared" si="100"/>
        <v>-1938</v>
      </c>
      <c r="P190" s="7">
        <f t="shared" si="100"/>
        <v>-2193</v>
      </c>
    </row>
    <row r="191" spans="2:16">
      <c r="F191">
        <v>18</v>
      </c>
      <c r="G191" s="7">
        <f t="shared" si="100"/>
        <v>98</v>
      </c>
      <c r="H191" s="7">
        <f t="shared" si="100"/>
        <v>-147</v>
      </c>
      <c r="I191" s="7">
        <f t="shared" si="100"/>
        <v>-392</v>
      </c>
      <c r="J191" s="7">
        <f t="shared" si="100"/>
        <v>-637</v>
      </c>
      <c r="K191" s="7">
        <f t="shared" si="100"/>
        <v>-882</v>
      </c>
      <c r="L191" s="7">
        <f t="shared" si="100"/>
        <v>-1127</v>
      </c>
      <c r="M191" s="7">
        <f t="shared" si="100"/>
        <v>-1372</v>
      </c>
      <c r="N191" s="7">
        <f t="shared" si="100"/>
        <v>-1617</v>
      </c>
      <c r="O191" s="7">
        <f t="shared" si="100"/>
        <v>-1862</v>
      </c>
      <c r="P191" s="7">
        <f t="shared" si="100"/>
        <v>-2107</v>
      </c>
    </row>
    <row r="192" spans="2:16">
      <c r="F192">
        <v>20</v>
      </c>
      <c r="G192" s="7">
        <f t="shared" si="100"/>
        <v>94</v>
      </c>
      <c r="H192" s="7">
        <f t="shared" si="100"/>
        <v>-141</v>
      </c>
      <c r="I192" s="7">
        <f t="shared" si="100"/>
        <v>-376</v>
      </c>
      <c r="J192" s="7">
        <f t="shared" si="100"/>
        <v>-611</v>
      </c>
      <c r="K192" s="7">
        <f t="shared" si="100"/>
        <v>-846</v>
      </c>
      <c r="L192" s="7">
        <f t="shared" si="100"/>
        <v>-1081</v>
      </c>
      <c r="M192" s="7">
        <f t="shared" si="100"/>
        <v>-1316</v>
      </c>
      <c r="N192" s="7">
        <f t="shared" si="100"/>
        <v>-1551</v>
      </c>
      <c r="O192" s="7">
        <f t="shared" si="100"/>
        <v>-1786</v>
      </c>
      <c r="P192" s="7">
        <f t="shared" si="100"/>
        <v>-2021</v>
      </c>
    </row>
    <row r="193" spans="1:16">
      <c r="G193" s="7"/>
      <c r="H193" s="7"/>
      <c r="I193" s="7"/>
      <c r="J193" s="7"/>
      <c r="K193" s="7"/>
      <c r="L193" s="7"/>
      <c r="M193" s="7"/>
      <c r="N193" s="7"/>
      <c r="O193" s="7"/>
      <c r="P193" s="7"/>
    </row>
    <row r="194" spans="1:16">
      <c r="H194" s="7"/>
      <c r="I194" s="7"/>
      <c r="J194" s="7"/>
      <c r="K194" s="7"/>
      <c r="L194" s="7"/>
      <c r="M194" s="7"/>
      <c r="N194" s="7"/>
      <c r="O194" s="7"/>
      <c r="P194" s="7"/>
    </row>
    <row r="195" spans="1:16">
      <c r="E195" t="s">
        <v>100</v>
      </c>
      <c r="G195">
        <v>30</v>
      </c>
      <c r="H195">
        <v>40</v>
      </c>
      <c r="I195">
        <v>50</v>
      </c>
      <c r="J195">
        <v>60</v>
      </c>
      <c r="K195">
        <v>70</v>
      </c>
    </row>
    <row r="196" spans="1:16">
      <c r="E196" t="s">
        <v>53</v>
      </c>
      <c r="F196" s="7">
        <f>STDEV(G195:K195)</f>
        <v>15.811388300841896</v>
      </c>
    </row>
    <row r="197" spans="1:16">
      <c r="F197" s="8"/>
    </row>
    <row r="198" spans="1:16">
      <c r="G198" s="8"/>
      <c r="H198" t="s">
        <v>101</v>
      </c>
    </row>
    <row r="199" spans="1:16">
      <c r="B199" t="s">
        <v>100</v>
      </c>
      <c r="C199" t="s">
        <v>53</v>
      </c>
      <c r="H199" s="7">
        <f>G$195/$F$196</f>
        <v>1.8973665961010275</v>
      </c>
      <c r="I199" s="7">
        <f t="shared" ref="I199:L199" si="101">H$195/$F$196</f>
        <v>2.5298221281347035</v>
      </c>
      <c r="J199" s="7">
        <f t="shared" si="101"/>
        <v>3.1622776601683795</v>
      </c>
      <c r="K199" s="7">
        <f t="shared" si="101"/>
        <v>3.7947331922020551</v>
      </c>
      <c r="L199" s="7">
        <f t="shared" si="101"/>
        <v>4.4271887242357311</v>
      </c>
      <c r="M199" s="7"/>
    </row>
    <row r="200" spans="1:16">
      <c r="B200">
        <v>1</v>
      </c>
      <c r="C200" s="17">
        <f>STDEV(B200:B219)</f>
        <v>5.9160797830996161</v>
      </c>
      <c r="F200" t="s">
        <v>102</v>
      </c>
      <c r="G200" s="17">
        <f>$B200/$C$200</f>
        <v>0.1690308509457033</v>
      </c>
      <c r="H200" s="7">
        <f t="shared" ref="H200:L209" si="102">H$199*$G200</f>
        <v>0.32071349029490925</v>
      </c>
      <c r="I200" s="7">
        <f t="shared" si="102"/>
        <v>0.42761798705987902</v>
      </c>
      <c r="J200" s="7">
        <f t="shared" si="102"/>
        <v>0.53452248382484879</v>
      </c>
      <c r="K200" s="7">
        <f t="shared" si="102"/>
        <v>0.64142698058981851</v>
      </c>
      <c r="L200" s="7">
        <f t="shared" si="102"/>
        <v>0.74833147735478822</v>
      </c>
    </row>
    <row r="201" spans="1:16">
      <c r="B201">
        <v>2</v>
      </c>
      <c r="G201" s="17">
        <f t="shared" ref="G201:G219" si="103">$B201/$C$200</f>
        <v>0.33806170189140661</v>
      </c>
      <c r="H201" s="7">
        <f t="shared" si="102"/>
        <v>0.64142698058981851</v>
      </c>
      <c r="I201" s="7">
        <f t="shared" si="102"/>
        <v>0.85523597411975805</v>
      </c>
      <c r="J201" s="7">
        <f t="shared" si="102"/>
        <v>1.0690449676496976</v>
      </c>
      <c r="K201" s="7">
        <f t="shared" si="102"/>
        <v>1.282853961179637</v>
      </c>
      <c r="L201" s="7">
        <f t="shared" si="102"/>
        <v>1.4966629547095764</v>
      </c>
    </row>
    <row r="202" spans="1:16">
      <c r="A202" t="s">
        <v>95</v>
      </c>
      <c r="B202">
        <v>3</v>
      </c>
      <c r="G202" s="17">
        <f t="shared" si="103"/>
        <v>0.50709255283710997</v>
      </c>
      <c r="H202" s="7">
        <f t="shared" si="102"/>
        <v>0.96214047088472776</v>
      </c>
      <c r="I202" s="7">
        <f t="shared" si="102"/>
        <v>1.2828539611796372</v>
      </c>
      <c r="J202" s="7">
        <f t="shared" si="102"/>
        <v>1.6035674514745464</v>
      </c>
      <c r="K202" s="7">
        <f t="shared" si="102"/>
        <v>1.9242809417694555</v>
      </c>
      <c r="L202" s="7">
        <f t="shared" si="102"/>
        <v>2.2449944320643649</v>
      </c>
    </row>
    <row r="203" spans="1:16">
      <c r="B203">
        <v>4</v>
      </c>
      <c r="G203" s="17">
        <f t="shared" si="103"/>
        <v>0.67612340378281321</v>
      </c>
      <c r="H203" s="7">
        <f t="shared" si="102"/>
        <v>1.282853961179637</v>
      </c>
      <c r="I203" s="7">
        <f t="shared" si="102"/>
        <v>1.7104719482395161</v>
      </c>
      <c r="J203" s="7">
        <f t="shared" si="102"/>
        <v>2.1380899352993952</v>
      </c>
      <c r="K203" s="7">
        <f t="shared" si="102"/>
        <v>2.565707922359274</v>
      </c>
      <c r="L203" s="7">
        <f t="shared" si="102"/>
        <v>2.9933259094191529</v>
      </c>
    </row>
    <row r="204" spans="1:16">
      <c r="B204">
        <v>5</v>
      </c>
      <c r="G204" s="17">
        <f t="shared" si="103"/>
        <v>0.84515425472851657</v>
      </c>
      <c r="H204" s="7">
        <f t="shared" si="102"/>
        <v>1.6035674514745462</v>
      </c>
      <c r="I204" s="7">
        <f t="shared" si="102"/>
        <v>2.1380899352993952</v>
      </c>
      <c r="J204" s="7">
        <f t="shared" si="102"/>
        <v>2.6726124191242442</v>
      </c>
      <c r="K204" s="7">
        <f t="shared" si="102"/>
        <v>3.2071349029490923</v>
      </c>
      <c r="L204" s="7">
        <f t="shared" si="102"/>
        <v>3.7416573867739413</v>
      </c>
    </row>
    <row r="205" spans="1:16">
      <c r="B205">
        <v>6</v>
      </c>
      <c r="G205" s="17">
        <f t="shared" si="103"/>
        <v>1.0141851056742199</v>
      </c>
      <c r="H205" s="7">
        <f t="shared" si="102"/>
        <v>1.9242809417694555</v>
      </c>
      <c r="I205" s="7">
        <f t="shared" si="102"/>
        <v>2.5657079223592745</v>
      </c>
      <c r="J205" s="7">
        <f t="shared" si="102"/>
        <v>3.2071349029490928</v>
      </c>
      <c r="K205" s="7">
        <f t="shared" si="102"/>
        <v>3.848561883538911</v>
      </c>
      <c r="L205" s="7">
        <f t="shared" si="102"/>
        <v>4.4899888641287298</v>
      </c>
    </row>
    <row r="206" spans="1:16">
      <c r="B206">
        <v>7</v>
      </c>
      <c r="G206" s="17">
        <f t="shared" si="103"/>
        <v>1.1832159566199232</v>
      </c>
      <c r="H206" s="7">
        <f t="shared" si="102"/>
        <v>2.2449944320643649</v>
      </c>
      <c r="I206" s="7">
        <f t="shared" si="102"/>
        <v>2.9933259094191533</v>
      </c>
      <c r="J206" s="7">
        <f t="shared" si="102"/>
        <v>3.7416573867739413</v>
      </c>
      <c r="K206" s="7">
        <f t="shared" si="102"/>
        <v>4.4899888641287298</v>
      </c>
      <c r="L206" s="7">
        <f t="shared" si="102"/>
        <v>5.2383203414835178</v>
      </c>
    </row>
    <row r="207" spans="1:16">
      <c r="B207">
        <v>8</v>
      </c>
      <c r="G207" s="17">
        <f t="shared" si="103"/>
        <v>1.3522468075656264</v>
      </c>
      <c r="H207" s="7">
        <f t="shared" si="102"/>
        <v>2.565707922359274</v>
      </c>
      <c r="I207" s="7">
        <f t="shared" si="102"/>
        <v>3.4209438964790322</v>
      </c>
      <c r="J207" s="7">
        <f t="shared" si="102"/>
        <v>4.2761798705987903</v>
      </c>
      <c r="K207" s="7">
        <f t="shared" si="102"/>
        <v>5.1314158447185481</v>
      </c>
      <c r="L207" s="7">
        <f t="shared" si="102"/>
        <v>5.9866518188383058</v>
      </c>
    </row>
    <row r="208" spans="1:16">
      <c r="B208">
        <v>9</v>
      </c>
      <c r="G208" s="17">
        <f t="shared" si="103"/>
        <v>1.5212776585113299</v>
      </c>
      <c r="H208" s="7">
        <f t="shared" si="102"/>
        <v>2.8864214126541832</v>
      </c>
      <c r="I208" s="7">
        <f t="shared" si="102"/>
        <v>3.8485618835389115</v>
      </c>
      <c r="J208" s="7">
        <f t="shared" si="102"/>
        <v>4.8107023544236398</v>
      </c>
      <c r="K208" s="7">
        <f t="shared" si="102"/>
        <v>5.7728428253083663</v>
      </c>
      <c r="L208" s="7">
        <f t="shared" si="102"/>
        <v>6.7349832961930947</v>
      </c>
    </row>
    <row r="209" spans="2:16">
      <c r="B209">
        <v>10</v>
      </c>
      <c r="G209" s="17">
        <f t="shared" si="103"/>
        <v>1.6903085094570331</v>
      </c>
      <c r="H209" s="7">
        <f t="shared" si="102"/>
        <v>3.2071349029490923</v>
      </c>
      <c r="I209" s="7">
        <f t="shared" si="102"/>
        <v>4.2761798705987903</v>
      </c>
      <c r="J209" s="7">
        <f t="shared" si="102"/>
        <v>5.3452248382484884</v>
      </c>
      <c r="K209" s="7">
        <f t="shared" si="102"/>
        <v>6.4142698058981846</v>
      </c>
      <c r="L209" s="7">
        <f t="shared" si="102"/>
        <v>7.4833147735478827</v>
      </c>
    </row>
    <row r="210" spans="2:16">
      <c r="B210">
        <v>11</v>
      </c>
      <c r="G210" s="17">
        <f t="shared" si="103"/>
        <v>1.8593393604027364</v>
      </c>
      <c r="H210" s="7">
        <f t="shared" ref="H210:L219" si="104">H$199*$G210</f>
        <v>3.5278483932440015</v>
      </c>
      <c r="I210" s="7">
        <f t="shared" si="104"/>
        <v>4.7037978576586692</v>
      </c>
      <c r="J210" s="7">
        <f t="shared" si="104"/>
        <v>5.8797473220733369</v>
      </c>
      <c r="K210" s="7">
        <f t="shared" si="104"/>
        <v>7.0556967864880029</v>
      </c>
      <c r="L210" s="7">
        <f t="shared" si="104"/>
        <v>8.2316462509026707</v>
      </c>
      <c r="M210" s="7"/>
      <c r="N210" s="7"/>
      <c r="O210" s="7"/>
      <c r="P210" s="7"/>
    </row>
    <row r="211" spans="2:16">
      <c r="B211">
        <v>12</v>
      </c>
      <c r="G211" s="17">
        <f t="shared" si="103"/>
        <v>2.0283702113484399</v>
      </c>
      <c r="H211" s="7">
        <f t="shared" si="104"/>
        <v>3.848561883538911</v>
      </c>
      <c r="I211" s="7">
        <f t="shared" si="104"/>
        <v>5.1314158447185489</v>
      </c>
      <c r="J211" s="7">
        <f t="shared" si="104"/>
        <v>6.4142698058981855</v>
      </c>
      <c r="K211" s="7">
        <f t="shared" si="104"/>
        <v>7.6971237670778221</v>
      </c>
      <c r="L211" s="7">
        <f t="shared" si="104"/>
        <v>8.9799777282574595</v>
      </c>
      <c r="M211" s="7"/>
      <c r="N211" s="7"/>
      <c r="O211" s="7"/>
      <c r="P211" s="7"/>
    </row>
    <row r="212" spans="2:16">
      <c r="B212">
        <v>13</v>
      </c>
      <c r="G212" s="17">
        <f t="shared" si="103"/>
        <v>2.1974010622941429</v>
      </c>
      <c r="H212" s="7">
        <f t="shared" si="104"/>
        <v>4.1692753738338197</v>
      </c>
      <c r="I212" s="7">
        <f t="shared" si="104"/>
        <v>5.5590338317784269</v>
      </c>
      <c r="J212" s="7">
        <f t="shared" si="104"/>
        <v>6.9487922897230341</v>
      </c>
      <c r="K212" s="7">
        <f t="shared" si="104"/>
        <v>8.3385507476676395</v>
      </c>
      <c r="L212" s="7">
        <f t="shared" si="104"/>
        <v>9.7283092056122467</v>
      </c>
      <c r="M212" s="7"/>
      <c r="N212" s="7"/>
      <c r="O212" s="7"/>
      <c r="P212" s="7"/>
    </row>
    <row r="213" spans="2:16">
      <c r="B213">
        <v>14</v>
      </c>
      <c r="G213" s="17">
        <f t="shared" si="103"/>
        <v>2.3664319132398464</v>
      </c>
      <c r="H213" s="7">
        <f t="shared" si="104"/>
        <v>4.4899888641287298</v>
      </c>
      <c r="I213" s="7">
        <f t="shared" si="104"/>
        <v>5.9866518188383067</v>
      </c>
      <c r="J213" s="7">
        <f t="shared" si="104"/>
        <v>7.4833147735478827</v>
      </c>
      <c r="K213" s="7">
        <f t="shared" si="104"/>
        <v>8.9799777282574595</v>
      </c>
      <c r="L213" s="7">
        <f t="shared" si="104"/>
        <v>10.476640682967036</v>
      </c>
      <c r="M213" s="7"/>
      <c r="N213" s="7"/>
      <c r="O213" s="7"/>
      <c r="P213" s="7"/>
    </row>
    <row r="214" spans="2:16">
      <c r="B214">
        <v>15</v>
      </c>
      <c r="G214" s="17">
        <f t="shared" si="103"/>
        <v>2.5354627641855498</v>
      </c>
      <c r="H214" s="7">
        <f t="shared" si="104"/>
        <v>4.8107023544236389</v>
      </c>
      <c r="I214" s="7">
        <f t="shared" si="104"/>
        <v>6.4142698058981855</v>
      </c>
      <c r="J214" s="7">
        <f t="shared" si="104"/>
        <v>8.017837257372733</v>
      </c>
      <c r="K214" s="7">
        <f t="shared" si="104"/>
        <v>9.6214047088472778</v>
      </c>
      <c r="L214" s="7">
        <f t="shared" si="104"/>
        <v>11.224972160321824</v>
      </c>
      <c r="M214" s="7"/>
      <c r="N214" s="7"/>
      <c r="O214" s="7"/>
      <c r="P214" s="7"/>
    </row>
    <row r="215" spans="2:16">
      <c r="B215">
        <v>16</v>
      </c>
      <c r="G215" s="17">
        <f t="shared" si="103"/>
        <v>2.7044936151312529</v>
      </c>
      <c r="H215" s="7">
        <f t="shared" si="104"/>
        <v>5.1314158447185481</v>
      </c>
      <c r="I215" s="7">
        <f t="shared" si="104"/>
        <v>6.8418877929580644</v>
      </c>
      <c r="J215" s="7">
        <f t="shared" si="104"/>
        <v>8.5523597411975807</v>
      </c>
      <c r="K215" s="7">
        <f t="shared" si="104"/>
        <v>10.262831689437096</v>
      </c>
      <c r="L215" s="7">
        <f t="shared" si="104"/>
        <v>11.973303637676612</v>
      </c>
      <c r="M215" s="7"/>
      <c r="N215" s="7"/>
      <c r="O215" s="7"/>
      <c r="P215" s="7"/>
    </row>
    <row r="216" spans="2:16">
      <c r="B216">
        <v>17</v>
      </c>
      <c r="G216" s="17">
        <f t="shared" si="103"/>
        <v>2.8735244660769563</v>
      </c>
      <c r="H216" s="7">
        <f t="shared" si="104"/>
        <v>5.4521293350134572</v>
      </c>
      <c r="I216" s="7">
        <f t="shared" si="104"/>
        <v>7.2695057800179432</v>
      </c>
      <c r="J216" s="7">
        <f t="shared" si="104"/>
        <v>9.0868822250224301</v>
      </c>
      <c r="K216" s="7">
        <f t="shared" si="104"/>
        <v>10.904258670026914</v>
      </c>
      <c r="L216" s="7">
        <f t="shared" si="104"/>
        <v>12.7216351150314</v>
      </c>
      <c r="M216" s="7"/>
      <c r="N216" s="7"/>
      <c r="O216" s="7"/>
      <c r="P216" s="7"/>
    </row>
    <row r="217" spans="2:16">
      <c r="B217">
        <v>18</v>
      </c>
      <c r="G217" s="17">
        <f t="shared" si="103"/>
        <v>3.0425553170226598</v>
      </c>
      <c r="H217" s="7">
        <f t="shared" si="104"/>
        <v>5.7728428253083663</v>
      </c>
      <c r="I217" s="7">
        <f t="shared" si="104"/>
        <v>7.697123767077823</v>
      </c>
      <c r="J217" s="7">
        <f t="shared" si="104"/>
        <v>9.6214047088472796</v>
      </c>
      <c r="K217" s="7">
        <f t="shared" si="104"/>
        <v>11.545685650616733</v>
      </c>
      <c r="L217" s="7">
        <f t="shared" si="104"/>
        <v>13.469966592386189</v>
      </c>
      <c r="M217" s="7"/>
      <c r="N217" s="7"/>
      <c r="O217" s="7"/>
      <c r="P217" s="7"/>
    </row>
    <row r="218" spans="2:16">
      <c r="B218">
        <v>19</v>
      </c>
      <c r="G218" s="17">
        <f t="shared" si="103"/>
        <v>3.2115861679683628</v>
      </c>
      <c r="H218" s="7">
        <f t="shared" si="104"/>
        <v>6.0935563156032755</v>
      </c>
      <c r="I218" s="7">
        <f t="shared" si="104"/>
        <v>8.1247417541377018</v>
      </c>
      <c r="J218" s="7">
        <f t="shared" si="104"/>
        <v>10.155927192672127</v>
      </c>
      <c r="K218" s="7">
        <f t="shared" si="104"/>
        <v>12.187112631206551</v>
      </c>
      <c r="L218" s="7">
        <f t="shared" si="104"/>
        <v>14.218298069740976</v>
      </c>
      <c r="M218" s="7"/>
      <c r="N218" s="7"/>
      <c r="O218" s="7"/>
      <c r="P218" s="7"/>
    </row>
    <row r="219" spans="2:16">
      <c r="B219">
        <v>20</v>
      </c>
      <c r="G219" s="17">
        <f t="shared" si="103"/>
        <v>3.3806170189140663</v>
      </c>
      <c r="H219" s="7">
        <f t="shared" si="104"/>
        <v>6.4142698058981846</v>
      </c>
      <c r="I219" s="7">
        <f t="shared" si="104"/>
        <v>8.5523597411975807</v>
      </c>
      <c r="J219" s="7">
        <f t="shared" si="104"/>
        <v>10.690449676496977</v>
      </c>
      <c r="K219" s="7">
        <f t="shared" si="104"/>
        <v>12.828539611796369</v>
      </c>
      <c r="L219" s="7">
        <f t="shared" si="104"/>
        <v>14.966629547095765</v>
      </c>
      <c r="M219" s="7"/>
      <c r="N219" s="7"/>
      <c r="O219" s="7"/>
      <c r="P219" s="7"/>
    </row>
    <row r="220" spans="2:16">
      <c r="B220">
        <v>21</v>
      </c>
      <c r="G220" s="17"/>
      <c r="H220" s="7"/>
      <c r="I220" s="7"/>
      <c r="J220" s="7"/>
      <c r="K220" s="7"/>
      <c r="L220" s="7"/>
      <c r="M220" s="7"/>
      <c r="N220" s="7"/>
      <c r="O220" s="7"/>
      <c r="P220" s="7"/>
    </row>
    <row r="221" spans="2:16">
      <c r="G221" s="7"/>
      <c r="H221" s="7"/>
      <c r="I221" s="7"/>
      <c r="J221" s="7"/>
      <c r="K221" s="7"/>
      <c r="L221" s="7"/>
      <c r="M221" s="7"/>
      <c r="N221" s="7"/>
      <c r="O221" s="7"/>
      <c r="P221" s="7"/>
    </row>
    <row r="222" spans="2:16">
      <c r="G222" s="7"/>
      <c r="H222" s="7"/>
      <c r="I222" s="7"/>
      <c r="J222" s="7"/>
      <c r="K222" s="7"/>
      <c r="L222" s="7"/>
      <c r="M222" s="7"/>
      <c r="N222" s="7"/>
      <c r="O222" s="7"/>
      <c r="P222" s="7"/>
    </row>
    <row r="223" spans="2:16">
      <c r="G223" s="8"/>
      <c r="H223" t="s">
        <v>101</v>
      </c>
      <c r="M223" s="7"/>
      <c r="N223" s="7"/>
      <c r="O223" s="7"/>
      <c r="P223" s="7"/>
    </row>
    <row r="224" spans="2:16">
      <c r="H224" s="7">
        <f>G$195/$F$196</f>
        <v>1.8973665961010275</v>
      </c>
      <c r="I224" s="7">
        <f t="shared" ref="I224:L224" si="105">H$195/$F$196</f>
        <v>2.5298221281347035</v>
      </c>
      <c r="J224" s="7">
        <f t="shared" si="105"/>
        <v>3.1622776601683795</v>
      </c>
      <c r="K224" s="7">
        <f t="shared" si="105"/>
        <v>3.7947331922020551</v>
      </c>
      <c r="L224" s="7">
        <f t="shared" si="105"/>
        <v>4.4271887242357311</v>
      </c>
      <c r="M224" s="7"/>
      <c r="N224" s="7"/>
      <c r="O224" s="7"/>
      <c r="P224" s="7"/>
    </row>
    <row r="225" spans="6:16">
      <c r="F225" t="s">
        <v>102</v>
      </c>
      <c r="G225" s="17">
        <f>$B200/$C$200</f>
        <v>0.1690308509457033</v>
      </c>
      <c r="H225" s="7">
        <f>($G$244-$G225)*($L$224-H$224)</f>
        <v>8.1247417541377018</v>
      </c>
      <c r="I225" s="7">
        <f t="shared" ref="I225:L240" si="106">($G$244-$G225)*($L$224-I$224)</f>
        <v>6.0935563156032755</v>
      </c>
      <c r="J225" s="7">
        <f t="shared" si="106"/>
        <v>4.06237087706885</v>
      </c>
      <c r="K225" s="7">
        <f t="shared" si="106"/>
        <v>2.0311854385344255</v>
      </c>
      <c r="L225" s="7">
        <f t="shared" si="106"/>
        <v>0</v>
      </c>
      <c r="M225" s="7"/>
      <c r="N225" s="7"/>
      <c r="O225" s="7"/>
      <c r="P225" s="7"/>
    </row>
    <row r="226" spans="6:16">
      <c r="G226" s="17">
        <f t="shared" ref="G226:G245" si="107">$B201/$C$200</f>
        <v>0.33806170189140661</v>
      </c>
      <c r="H226" s="7">
        <f t="shared" ref="H226:L244" si="108">($G$244-$G226)*($L$224-H$224)</f>
        <v>7.697123767077823</v>
      </c>
      <c r="I226" s="7">
        <f t="shared" si="106"/>
        <v>5.7728428253083663</v>
      </c>
      <c r="J226" s="7">
        <f t="shared" si="106"/>
        <v>3.8485618835389106</v>
      </c>
      <c r="K226" s="7">
        <f t="shared" si="106"/>
        <v>1.924280941769456</v>
      </c>
      <c r="L226" s="7">
        <f t="shared" si="106"/>
        <v>0</v>
      </c>
      <c r="M226" s="7"/>
      <c r="N226" s="7"/>
      <c r="O226" s="7"/>
      <c r="P226" s="7"/>
    </row>
    <row r="227" spans="6:16">
      <c r="G227" s="17">
        <f t="shared" si="107"/>
        <v>0.50709255283710997</v>
      </c>
      <c r="H227" s="7">
        <f t="shared" si="108"/>
        <v>7.2695057800179432</v>
      </c>
      <c r="I227" s="7">
        <f t="shared" si="106"/>
        <v>5.4521293350134572</v>
      </c>
      <c r="J227" s="7">
        <f t="shared" si="106"/>
        <v>3.6347528900089712</v>
      </c>
      <c r="K227" s="7">
        <f t="shared" si="106"/>
        <v>1.8173764450044863</v>
      </c>
      <c r="L227" s="7">
        <f t="shared" si="106"/>
        <v>0</v>
      </c>
      <c r="M227" s="7"/>
      <c r="N227" s="7"/>
      <c r="O227" s="7"/>
      <c r="P227" s="7"/>
    </row>
    <row r="228" spans="6:16">
      <c r="G228" s="17">
        <f t="shared" si="107"/>
        <v>0.67612340378281321</v>
      </c>
      <c r="H228" s="7">
        <f t="shared" si="108"/>
        <v>6.8418877929580644</v>
      </c>
      <c r="I228" s="7">
        <f t="shared" si="106"/>
        <v>5.1314158447185481</v>
      </c>
      <c r="J228" s="7">
        <f t="shared" si="106"/>
        <v>3.4209438964790313</v>
      </c>
      <c r="K228" s="7">
        <f t="shared" si="106"/>
        <v>1.7104719482395163</v>
      </c>
      <c r="L228" s="7">
        <f t="shared" si="106"/>
        <v>0</v>
      </c>
      <c r="M228" s="7"/>
      <c r="N228" s="7"/>
      <c r="O228" s="7"/>
      <c r="P228" s="7"/>
    </row>
    <row r="229" spans="6:16">
      <c r="G229" s="17">
        <f t="shared" si="107"/>
        <v>0.84515425472851657</v>
      </c>
      <c r="H229" s="7">
        <f t="shared" si="108"/>
        <v>6.4142698058981855</v>
      </c>
      <c r="I229" s="7">
        <f t="shared" si="106"/>
        <v>4.8107023544236389</v>
      </c>
      <c r="J229" s="7">
        <f t="shared" si="106"/>
        <v>3.2071349029490923</v>
      </c>
      <c r="K229" s="7">
        <f t="shared" si="106"/>
        <v>1.6035674514745466</v>
      </c>
      <c r="L229" s="7">
        <f t="shared" si="106"/>
        <v>0</v>
      </c>
      <c r="M229" s="7"/>
      <c r="N229" s="7"/>
      <c r="O229" s="7"/>
      <c r="P229" s="7"/>
    </row>
    <row r="230" spans="6:16">
      <c r="G230" s="17">
        <f t="shared" si="107"/>
        <v>1.0141851056742199</v>
      </c>
      <c r="H230" s="7">
        <f t="shared" si="108"/>
        <v>5.9866518188383067</v>
      </c>
      <c r="I230" s="7">
        <f t="shared" si="106"/>
        <v>4.4899888641287298</v>
      </c>
      <c r="J230" s="7">
        <f t="shared" si="106"/>
        <v>2.9933259094191524</v>
      </c>
      <c r="K230" s="7">
        <f t="shared" si="106"/>
        <v>1.4966629547095769</v>
      </c>
      <c r="L230" s="7">
        <f t="shared" si="106"/>
        <v>0</v>
      </c>
      <c r="M230" s="7"/>
      <c r="N230" s="7"/>
      <c r="O230" s="7"/>
      <c r="P230" s="7"/>
    </row>
    <row r="231" spans="6:16">
      <c r="G231" s="17">
        <f t="shared" si="107"/>
        <v>1.1832159566199232</v>
      </c>
      <c r="H231" s="7">
        <f t="shared" si="108"/>
        <v>5.5590338317784278</v>
      </c>
      <c r="I231" s="7">
        <f t="shared" si="106"/>
        <v>4.1692753738338206</v>
      </c>
      <c r="J231" s="7">
        <f t="shared" si="106"/>
        <v>2.7795169158892135</v>
      </c>
      <c r="K231" s="7">
        <f t="shared" si="106"/>
        <v>1.3897584579446072</v>
      </c>
      <c r="L231" s="7">
        <f t="shared" si="106"/>
        <v>0</v>
      </c>
      <c r="M231" s="7"/>
      <c r="N231" s="7"/>
      <c r="O231" s="7"/>
      <c r="P231" s="7"/>
    </row>
    <row r="232" spans="6:16">
      <c r="G232" s="17">
        <f t="shared" si="107"/>
        <v>1.3522468075656264</v>
      </c>
      <c r="H232" s="7">
        <f t="shared" si="108"/>
        <v>5.1314158447185489</v>
      </c>
      <c r="I232" s="7">
        <f t="shared" si="106"/>
        <v>3.848561883538911</v>
      </c>
      <c r="J232" s="7">
        <f t="shared" si="106"/>
        <v>2.565707922359274</v>
      </c>
      <c r="K232" s="7">
        <f t="shared" si="106"/>
        <v>1.2828539611796375</v>
      </c>
      <c r="L232" s="7">
        <f t="shared" si="106"/>
        <v>0</v>
      </c>
      <c r="M232" s="7"/>
      <c r="N232" s="7"/>
      <c r="O232" s="7"/>
      <c r="P232" s="7"/>
    </row>
    <row r="233" spans="6:16">
      <c r="G233" s="17">
        <f t="shared" si="107"/>
        <v>1.5212776585113299</v>
      </c>
      <c r="H233" s="7">
        <f t="shared" si="108"/>
        <v>4.7037978576586692</v>
      </c>
      <c r="I233" s="7">
        <f t="shared" si="106"/>
        <v>3.5278483932440015</v>
      </c>
      <c r="J233" s="7">
        <f t="shared" si="106"/>
        <v>2.3518989288293342</v>
      </c>
      <c r="K233" s="7">
        <f t="shared" si="106"/>
        <v>1.1759494644146675</v>
      </c>
      <c r="L233" s="7">
        <f t="shared" si="106"/>
        <v>0</v>
      </c>
      <c r="M233" s="7"/>
      <c r="N233" s="7"/>
      <c r="O233" s="7"/>
      <c r="P233" s="7"/>
    </row>
    <row r="234" spans="6:16">
      <c r="G234" s="17">
        <f t="shared" si="107"/>
        <v>1.6903085094570331</v>
      </c>
      <c r="H234" s="7">
        <f t="shared" si="108"/>
        <v>4.2761798705987903</v>
      </c>
      <c r="I234" s="7">
        <f t="shared" si="106"/>
        <v>3.2071349029490923</v>
      </c>
      <c r="J234" s="7">
        <f t="shared" si="106"/>
        <v>2.1380899352993947</v>
      </c>
      <c r="K234" s="7">
        <f t="shared" si="106"/>
        <v>1.0690449676496978</v>
      </c>
      <c r="L234" s="7">
        <f t="shared" si="106"/>
        <v>0</v>
      </c>
      <c r="M234" s="7"/>
      <c r="N234" s="7"/>
      <c r="O234" s="7"/>
      <c r="P234" s="7"/>
    </row>
    <row r="235" spans="6:16">
      <c r="G235" s="17">
        <f t="shared" si="107"/>
        <v>1.8593393604027364</v>
      </c>
      <c r="H235" s="7">
        <f t="shared" si="108"/>
        <v>3.8485618835389115</v>
      </c>
      <c r="I235" s="7">
        <f t="shared" si="106"/>
        <v>2.8864214126541832</v>
      </c>
      <c r="J235" s="7">
        <f t="shared" si="106"/>
        <v>1.9242809417694553</v>
      </c>
      <c r="K235" s="7">
        <f t="shared" si="106"/>
        <v>0.96214047088472798</v>
      </c>
      <c r="L235" s="7">
        <f t="shared" si="106"/>
        <v>0</v>
      </c>
      <c r="M235" s="7"/>
      <c r="N235" s="7"/>
      <c r="O235" s="7"/>
      <c r="P235" s="7"/>
    </row>
    <row r="236" spans="6:16">
      <c r="G236" s="17">
        <f t="shared" si="107"/>
        <v>2.0283702113484399</v>
      </c>
      <c r="H236" s="7">
        <f t="shared" si="108"/>
        <v>3.4209438964790322</v>
      </c>
      <c r="I236" s="7">
        <f t="shared" si="106"/>
        <v>2.565707922359274</v>
      </c>
      <c r="J236" s="7">
        <f t="shared" si="106"/>
        <v>1.7104719482395156</v>
      </c>
      <c r="K236" s="7">
        <f t="shared" si="106"/>
        <v>0.85523597411975816</v>
      </c>
      <c r="L236" s="7">
        <f t="shared" si="106"/>
        <v>0</v>
      </c>
      <c r="M236" s="7"/>
      <c r="N236" s="7"/>
      <c r="O236" s="7"/>
      <c r="P236" s="7"/>
    </row>
    <row r="237" spans="6:16">
      <c r="G237" s="17">
        <f t="shared" si="107"/>
        <v>2.1974010622941429</v>
      </c>
      <c r="H237" s="7">
        <f t="shared" si="108"/>
        <v>2.9933259094191538</v>
      </c>
      <c r="I237" s="7">
        <f t="shared" si="106"/>
        <v>2.2449944320643653</v>
      </c>
      <c r="J237" s="7">
        <f t="shared" si="106"/>
        <v>1.4966629547095767</v>
      </c>
      <c r="K237" s="7">
        <f t="shared" si="106"/>
        <v>0.74833147735478855</v>
      </c>
      <c r="L237" s="7">
        <f t="shared" si="106"/>
        <v>0</v>
      </c>
      <c r="M237" s="7"/>
      <c r="N237" s="7"/>
      <c r="O237" s="7"/>
      <c r="P237" s="7"/>
    </row>
    <row r="238" spans="6:16">
      <c r="G238" s="17">
        <f t="shared" si="107"/>
        <v>2.3664319132398464</v>
      </c>
      <c r="H238" s="7">
        <f t="shared" si="108"/>
        <v>2.5657079223592745</v>
      </c>
      <c r="I238" s="7">
        <f t="shared" si="106"/>
        <v>1.9242809417694555</v>
      </c>
      <c r="J238" s="7">
        <f t="shared" si="106"/>
        <v>1.282853961179637</v>
      </c>
      <c r="K238" s="7">
        <f t="shared" si="106"/>
        <v>0.64142698058981873</v>
      </c>
      <c r="L238" s="7">
        <f t="shared" si="106"/>
        <v>0</v>
      </c>
      <c r="M238" s="7"/>
      <c r="N238" s="7"/>
      <c r="O238" s="7"/>
      <c r="P238" s="7"/>
    </row>
    <row r="239" spans="6:16">
      <c r="G239" s="17">
        <f t="shared" si="107"/>
        <v>2.5354627641855498</v>
      </c>
      <c r="H239" s="7">
        <f t="shared" si="108"/>
        <v>2.1380899352993947</v>
      </c>
      <c r="I239" s="7">
        <f t="shared" si="106"/>
        <v>1.6035674514745459</v>
      </c>
      <c r="J239" s="7">
        <f t="shared" si="106"/>
        <v>1.0690449676496971</v>
      </c>
      <c r="K239" s="7">
        <f t="shared" si="106"/>
        <v>0.53452248382484879</v>
      </c>
      <c r="L239" s="7">
        <f t="shared" si="106"/>
        <v>0</v>
      </c>
      <c r="M239" s="7"/>
      <c r="N239" s="7"/>
      <c r="O239" s="7"/>
      <c r="P239" s="7"/>
    </row>
    <row r="240" spans="6:16">
      <c r="G240" s="17">
        <f t="shared" si="107"/>
        <v>2.7044936151312529</v>
      </c>
      <c r="H240" s="7">
        <f t="shared" si="108"/>
        <v>1.7104719482395165</v>
      </c>
      <c r="I240" s="7">
        <f t="shared" si="106"/>
        <v>1.2828539611796372</v>
      </c>
      <c r="J240" s="7">
        <f t="shared" si="106"/>
        <v>0.85523597411975816</v>
      </c>
      <c r="K240" s="7">
        <f t="shared" si="106"/>
        <v>0.42761798705987919</v>
      </c>
      <c r="L240" s="7">
        <f t="shared" si="106"/>
        <v>0</v>
      </c>
      <c r="M240" s="7"/>
      <c r="N240" s="7"/>
      <c r="O240" s="7"/>
      <c r="P240" s="7"/>
    </row>
    <row r="241" spans="5:16">
      <c r="G241" s="17">
        <f t="shared" si="107"/>
        <v>2.8735244660769563</v>
      </c>
      <c r="H241" s="7">
        <f t="shared" si="108"/>
        <v>1.2828539611796372</v>
      </c>
      <c r="I241" s="7">
        <f t="shared" si="108"/>
        <v>0.96214047088472776</v>
      </c>
      <c r="J241" s="7">
        <f t="shared" si="108"/>
        <v>0.64142698058981851</v>
      </c>
      <c r="K241" s="7">
        <f t="shared" si="108"/>
        <v>0.32071349029490936</v>
      </c>
      <c r="L241" s="7">
        <f t="shared" si="108"/>
        <v>0</v>
      </c>
      <c r="M241" s="7"/>
      <c r="N241" s="7"/>
      <c r="O241" s="7"/>
      <c r="P241" s="7"/>
    </row>
    <row r="242" spans="5:16">
      <c r="G242" s="17">
        <f t="shared" si="107"/>
        <v>3.0425553170226598</v>
      </c>
      <c r="H242" s="7">
        <f t="shared" si="108"/>
        <v>0.85523597411975771</v>
      </c>
      <c r="I242" s="7">
        <f t="shared" si="108"/>
        <v>0.64142698058981829</v>
      </c>
      <c r="J242" s="7">
        <f t="shared" si="108"/>
        <v>0.4276179870598788</v>
      </c>
      <c r="K242" s="7">
        <f t="shared" si="108"/>
        <v>0.21380899352993946</v>
      </c>
      <c r="L242" s="7">
        <f t="shared" si="108"/>
        <v>0</v>
      </c>
      <c r="M242" s="7"/>
      <c r="N242" s="7"/>
      <c r="O242" s="7"/>
      <c r="P242" s="7"/>
    </row>
    <row r="243" spans="5:16">
      <c r="G243" s="17">
        <f t="shared" si="107"/>
        <v>3.2115861679683628</v>
      </c>
      <c r="H243" s="7">
        <f t="shared" si="108"/>
        <v>0.42761798705987941</v>
      </c>
      <c r="I243" s="7">
        <f t="shared" si="108"/>
        <v>0.32071349029490953</v>
      </c>
      <c r="J243" s="7">
        <f t="shared" si="108"/>
        <v>0.21380899352993968</v>
      </c>
      <c r="K243" s="7">
        <f t="shared" si="108"/>
        <v>0.10690449676496987</v>
      </c>
      <c r="L243" s="7">
        <f t="shared" si="108"/>
        <v>0</v>
      </c>
      <c r="M243" s="7"/>
      <c r="N243" s="7"/>
      <c r="O243" s="7"/>
      <c r="P243" s="7"/>
    </row>
    <row r="244" spans="5:16">
      <c r="G244" s="17">
        <f t="shared" si="107"/>
        <v>3.3806170189140663</v>
      </c>
      <c r="H244" s="7">
        <f t="shared" si="108"/>
        <v>0</v>
      </c>
      <c r="I244" s="7">
        <f t="shared" si="108"/>
        <v>0</v>
      </c>
      <c r="J244" s="7">
        <f t="shared" si="108"/>
        <v>0</v>
      </c>
      <c r="K244" s="7">
        <f t="shared" si="108"/>
        <v>0</v>
      </c>
      <c r="L244" s="7">
        <f t="shared" si="108"/>
        <v>0</v>
      </c>
      <c r="M244" s="7"/>
      <c r="N244" s="7"/>
      <c r="O244" s="7"/>
      <c r="P244" s="7"/>
    </row>
    <row r="245" spans="5:16">
      <c r="G245" s="17">
        <f t="shared" si="107"/>
        <v>3.5496478698597698</v>
      </c>
      <c r="H245" s="7"/>
      <c r="I245" s="7"/>
      <c r="J245" s="7"/>
      <c r="K245" s="7"/>
      <c r="L245" s="7"/>
      <c r="M245" s="7"/>
      <c r="N245" s="7"/>
      <c r="O245" s="7"/>
      <c r="P245" s="7"/>
    </row>
    <row r="246" spans="5:16">
      <c r="G246" s="7"/>
      <c r="H246" s="7"/>
      <c r="I246" s="7"/>
      <c r="J246" s="7"/>
      <c r="K246" s="7"/>
      <c r="L246" s="7"/>
      <c r="M246" s="7"/>
      <c r="N246" s="7"/>
      <c r="O246" s="7"/>
      <c r="P246" s="7"/>
    </row>
    <row r="247" spans="5:16">
      <c r="G247" s="7"/>
      <c r="H247" s="7"/>
      <c r="I247" s="7"/>
      <c r="J247" s="7"/>
      <c r="K247" s="7"/>
      <c r="L247" s="7"/>
      <c r="M247" s="7"/>
      <c r="N247" s="7"/>
      <c r="O247" s="7"/>
      <c r="P247" s="7"/>
    </row>
    <row r="248" spans="5:16">
      <c r="G248" s="7"/>
      <c r="H248" s="7">
        <v>30</v>
      </c>
      <c r="I248" s="7">
        <v>40</v>
      </c>
      <c r="J248" s="7">
        <v>50</v>
      </c>
      <c r="K248" s="7">
        <v>60</v>
      </c>
      <c r="L248" s="7">
        <v>70</v>
      </c>
      <c r="M248" s="7"/>
      <c r="N248" s="7"/>
      <c r="O248" s="7"/>
      <c r="P248" s="7"/>
    </row>
    <row r="249" spans="5:16">
      <c r="G249" s="8"/>
      <c r="H249" t="s">
        <v>101</v>
      </c>
      <c r="M249" s="7"/>
      <c r="N249" s="7"/>
      <c r="O249" s="7"/>
      <c r="P249" s="7"/>
    </row>
    <row r="250" spans="5:16">
      <c r="H250" s="7">
        <f>G$195/$F$196</f>
        <v>1.8973665961010275</v>
      </c>
      <c r="I250" s="7">
        <f t="shared" ref="I250:L250" si="109">H$195/$F$196</f>
        <v>2.5298221281347035</v>
      </c>
      <c r="J250" s="7">
        <f t="shared" si="109"/>
        <v>3.1622776601683795</v>
      </c>
      <c r="K250" s="7">
        <f t="shared" si="109"/>
        <v>3.7947331922020551</v>
      </c>
      <c r="L250" s="7">
        <f t="shared" si="109"/>
        <v>4.4271887242357311</v>
      </c>
      <c r="M250" s="7"/>
      <c r="N250" s="7"/>
      <c r="O250" s="7"/>
      <c r="P250" s="7"/>
    </row>
    <row r="251" spans="5:16">
      <c r="E251">
        <v>1</v>
      </c>
      <c r="F251" t="s">
        <v>102</v>
      </c>
      <c r="G251" s="17">
        <f>G225</f>
        <v>0.1690308509457033</v>
      </c>
      <c r="H251" s="7">
        <f>H200+H225</f>
        <v>8.4454552444326119</v>
      </c>
      <c r="I251" s="7">
        <f t="shared" ref="I251:L251" si="110">I200+I225</f>
        <v>6.5211743026631543</v>
      </c>
      <c r="J251" s="7">
        <f t="shared" si="110"/>
        <v>4.5968933608936986</v>
      </c>
      <c r="K251" s="7">
        <f t="shared" si="110"/>
        <v>2.6726124191242437</v>
      </c>
      <c r="L251" s="7">
        <f t="shared" si="110"/>
        <v>0.74833147735478822</v>
      </c>
      <c r="M251" s="7"/>
      <c r="N251" s="7"/>
      <c r="O251" s="7"/>
      <c r="P251" s="7"/>
    </row>
    <row r="252" spans="5:16">
      <c r="E252">
        <v>2</v>
      </c>
      <c r="G252" s="17">
        <f t="shared" ref="G252:G270" si="111">G226</f>
        <v>0.33806170189140661</v>
      </c>
      <c r="H252" s="7">
        <f t="shared" ref="H252:L270" si="112">H201+H226</f>
        <v>8.3385507476676413</v>
      </c>
      <c r="I252" s="7">
        <f t="shared" si="112"/>
        <v>6.6280787994281241</v>
      </c>
      <c r="J252" s="7">
        <f t="shared" si="112"/>
        <v>4.9176068511886086</v>
      </c>
      <c r="K252" s="7">
        <f t="shared" si="112"/>
        <v>3.2071349029490932</v>
      </c>
      <c r="L252" s="7">
        <f t="shared" si="112"/>
        <v>1.4966629547095764</v>
      </c>
      <c r="M252" s="7"/>
      <c r="N252" s="7"/>
      <c r="O252" s="7"/>
      <c r="P252" s="7"/>
    </row>
    <row r="253" spans="5:16">
      <c r="E253">
        <v>3</v>
      </c>
      <c r="G253" s="17">
        <f t="shared" si="111"/>
        <v>0.50709255283710997</v>
      </c>
      <c r="H253" s="7">
        <f t="shared" si="112"/>
        <v>8.2316462509026707</v>
      </c>
      <c r="I253" s="7">
        <f t="shared" si="112"/>
        <v>6.7349832961930947</v>
      </c>
      <c r="J253" s="7">
        <f t="shared" si="112"/>
        <v>5.2383203414835178</v>
      </c>
      <c r="K253" s="7">
        <f t="shared" si="112"/>
        <v>3.7416573867739418</v>
      </c>
      <c r="L253" s="7">
        <f t="shared" si="112"/>
        <v>2.2449944320643649</v>
      </c>
      <c r="M253" s="7"/>
      <c r="N253" s="7"/>
      <c r="O253" s="7"/>
      <c r="P253" s="7"/>
    </row>
    <row r="254" spans="5:16">
      <c r="E254">
        <v>4</v>
      </c>
      <c r="G254" s="17">
        <f t="shared" si="111"/>
        <v>0.67612340378281321</v>
      </c>
      <c r="H254" s="7">
        <f t="shared" si="112"/>
        <v>8.1247417541377018</v>
      </c>
      <c r="I254" s="7">
        <f t="shared" si="112"/>
        <v>6.8418877929580644</v>
      </c>
      <c r="J254" s="7">
        <f t="shared" si="112"/>
        <v>5.5590338317784269</v>
      </c>
      <c r="K254" s="7">
        <f t="shared" si="112"/>
        <v>4.2761798705987903</v>
      </c>
      <c r="L254" s="7">
        <f t="shared" si="112"/>
        <v>2.9933259094191529</v>
      </c>
      <c r="M254" s="7"/>
      <c r="N254" s="7"/>
      <c r="O254" s="7"/>
      <c r="P254" s="7"/>
    </row>
    <row r="255" spans="5:16">
      <c r="E255">
        <v>5</v>
      </c>
      <c r="G255" s="17">
        <f t="shared" si="111"/>
        <v>0.84515425472851657</v>
      </c>
      <c r="H255" s="7">
        <f t="shared" si="112"/>
        <v>8.0178372573727312</v>
      </c>
      <c r="I255" s="7">
        <f t="shared" si="112"/>
        <v>6.9487922897230341</v>
      </c>
      <c r="J255" s="7">
        <f t="shared" si="112"/>
        <v>5.8797473220733369</v>
      </c>
      <c r="K255" s="7">
        <f t="shared" si="112"/>
        <v>4.8107023544236389</v>
      </c>
      <c r="L255" s="7">
        <f t="shared" si="112"/>
        <v>3.7416573867739413</v>
      </c>
      <c r="M255" s="7"/>
      <c r="N255" s="7"/>
      <c r="O255" s="7"/>
      <c r="P255" s="7"/>
    </row>
    <row r="256" spans="5:16">
      <c r="E256">
        <v>6</v>
      </c>
      <c r="G256" s="17">
        <f t="shared" si="111"/>
        <v>1.0141851056742199</v>
      </c>
      <c r="H256" s="7">
        <f t="shared" si="112"/>
        <v>7.9109327606077624</v>
      </c>
      <c r="I256" s="7">
        <f t="shared" si="112"/>
        <v>7.0556967864880047</v>
      </c>
      <c r="J256" s="7">
        <f t="shared" si="112"/>
        <v>6.2004608123682452</v>
      </c>
      <c r="K256" s="7">
        <f t="shared" si="112"/>
        <v>5.3452248382484875</v>
      </c>
      <c r="L256" s="7">
        <f t="shared" si="112"/>
        <v>4.4899888641287298</v>
      </c>
      <c r="M256" s="7"/>
      <c r="N256" s="7"/>
      <c r="O256" s="7"/>
      <c r="P256" s="7"/>
    </row>
    <row r="257" spans="5:16">
      <c r="E257">
        <v>7</v>
      </c>
      <c r="G257" s="17">
        <f t="shared" si="111"/>
        <v>1.1832159566199232</v>
      </c>
      <c r="H257" s="7">
        <f t="shared" si="112"/>
        <v>7.8040282638427927</v>
      </c>
      <c r="I257" s="7">
        <f t="shared" si="112"/>
        <v>7.1626012832529735</v>
      </c>
      <c r="J257" s="7">
        <f t="shared" si="112"/>
        <v>6.5211743026631552</v>
      </c>
      <c r="K257" s="7">
        <f t="shared" si="112"/>
        <v>5.8797473220733369</v>
      </c>
      <c r="L257" s="7">
        <f t="shared" si="112"/>
        <v>5.2383203414835178</v>
      </c>
      <c r="M257" s="7"/>
      <c r="N257" s="7"/>
      <c r="O257" s="7"/>
      <c r="P257" s="7"/>
    </row>
    <row r="258" spans="5:16">
      <c r="E258">
        <v>8</v>
      </c>
      <c r="G258" s="17">
        <f t="shared" si="111"/>
        <v>1.3522468075656264</v>
      </c>
      <c r="H258" s="7">
        <f t="shared" si="112"/>
        <v>7.697123767077823</v>
      </c>
      <c r="I258" s="7">
        <f t="shared" si="112"/>
        <v>7.2695057800179432</v>
      </c>
      <c r="J258" s="7">
        <f t="shared" si="112"/>
        <v>6.8418877929580644</v>
      </c>
      <c r="K258" s="7">
        <f t="shared" si="112"/>
        <v>6.4142698058981855</v>
      </c>
      <c r="L258" s="7">
        <f t="shared" si="112"/>
        <v>5.9866518188383058</v>
      </c>
      <c r="M258" s="7"/>
      <c r="N258" s="7"/>
      <c r="O258" s="7"/>
      <c r="P258" s="7"/>
    </row>
    <row r="259" spans="5:16">
      <c r="E259">
        <v>9</v>
      </c>
      <c r="G259" s="17">
        <f t="shared" si="111"/>
        <v>1.5212776585113299</v>
      </c>
      <c r="H259" s="7">
        <f t="shared" si="112"/>
        <v>7.5902192703128524</v>
      </c>
      <c r="I259" s="7">
        <f t="shared" si="112"/>
        <v>7.3764102767829129</v>
      </c>
      <c r="J259" s="7">
        <f t="shared" si="112"/>
        <v>7.1626012832529735</v>
      </c>
      <c r="K259" s="7">
        <f t="shared" si="112"/>
        <v>6.9487922897230341</v>
      </c>
      <c r="L259" s="7">
        <f t="shared" si="112"/>
        <v>6.7349832961930947</v>
      </c>
      <c r="M259" s="7"/>
      <c r="N259" s="7"/>
      <c r="O259" s="7"/>
      <c r="P259" s="7"/>
    </row>
    <row r="260" spans="5:16">
      <c r="E260">
        <v>10</v>
      </c>
      <c r="G260" s="17">
        <f t="shared" si="111"/>
        <v>1.6903085094570331</v>
      </c>
      <c r="H260" s="7">
        <f t="shared" si="112"/>
        <v>7.4833147735478827</v>
      </c>
      <c r="I260" s="7">
        <f t="shared" si="112"/>
        <v>7.4833147735478827</v>
      </c>
      <c r="J260" s="7">
        <f t="shared" si="112"/>
        <v>7.4833147735478835</v>
      </c>
      <c r="K260" s="7">
        <f t="shared" si="112"/>
        <v>7.4833147735478827</v>
      </c>
      <c r="L260" s="7">
        <f t="shared" si="112"/>
        <v>7.4833147735478827</v>
      </c>
    </row>
    <row r="261" spans="5:16">
      <c r="E261">
        <v>11</v>
      </c>
      <c r="G261" s="17">
        <f t="shared" si="111"/>
        <v>1.8593393604027364</v>
      </c>
      <c r="H261" s="7">
        <f t="shared" si="112"/>
        <v>7.3764102767829129</v>
      </c>
      <c r="I261" s="7">
        <f t="shared" si="112"/>
        <v>7.5902192703128524</v>
      </c>
      <c r="J261" s="7">
        <f t="shared" si="112"/>
        <v>7.8040282638427918</v>
      </c>
      <c r="K261" s="7">
        <f t="shared" si="112"/>
        <v>8.0178372573727312</v>
      </c>
      <c r="L261" s="7">
        <f t="shared" si="112"/>
        <v>8.2316462509026707</v>
      </c>
    </row>
    <row r="262" spans="5:16">
      <c r="E262">
        <v>12</v>
      </c>
      <c r="G262" s="17">
        <f t="shared" si="111"/>
        <v>2.0283702113484399</v>
      </c>
      <c r="H262" s="7">
        <f t="shared" si="112"/>
        <v>7.2695057800179432</v>
      </c>
      <c r="I262" s="7">
        <f t="shared" si="112"/>
        <v>7.697123767077823</v>
      </c>
      <c r="J262" s="7">
        <f t="shared" si="112"/>
        <v>8.1247417541377018</v>
      </c>
      <c r="K262" s="7">
        <f t="shared" si="112"/>
        <v>8.5523597411975807</v>
      </c>
      <c r="L262" s="7">
        <f t="shared" si="112"/>
        <v>8.9799777282574595</v>
      </c>
    </row>
    <row r="263" spans="5:16">
      <c r="E263">
        <v>13</v>
      </c>
      <c r="G263" s="17">
        <f t="shared" si="111"/>
        <v>2.1974010622941429</v>
      </c>
      <c r="H263" s="7">
        <f t="shared" si="112"/>
        <v>7.1626012832529735</v>
      </c>
      <c r="I263" s="7">
        <f t="shared" si="112"/>
        <v>7.8040282638427918</v>
      </c>
      <c r="J263" s="7">
        <f t="shared" si="112"/>
        <v>8.4454552444326101</v>
      </c>
      <c r="K263" s="7">
        <f t="shared" si="112"/>
        <v>9.0868822250224284</v>
      </c>
      <c r="L263" s="7">
        <f t="shared" si="112"/>
        <v>9.7283092056122467</v>
      </c>
    </row>
    <row r="264" spans="5:16">
      <c r="E264">
        <v>14</v>
      </c>
      <c r="G264" s="17">
        <f t="shared" si="111"/>
        <v>2.3664319132398464</v>
      </c>
      <c r="H264" s="7">
        <f t="shared" si="112"/>
        <v>7.0556967864880047</v>
      </c>
      <c r="I264" s="7">
        <f t="shared" si="112"/>
        <v>7.9109327606077624</v>
      </c>
      <c r="J264" s="7">
        <f t="shared" si="112"/>
        <v>8.7661687347275201</v>
      </c>
      <c r="K264" s="7">
        <f t="shared" si="112"/>
        <v>9.6214047088472778</v>
      </c>
      <c r="L264" s="7">
        <f t="shared" si="112"/>
        <v>10.476640682967036</v>
      </c>
    </row>
    <row r="265" spans="5:16">
      <c r="E265">
        <v>15</v>
      </c>
      <c r="G265" s="17">
        <f t="shared" si="111"/>
        <v>2.5354627641855498</v>
      </c>
      <c r="H265" s="7">
        <f t="shared" si="112"/>
        <v>6.9487922897230341</v>
      </c>
      <c r="I265" s="7">
        <f t="shared" si="112"/>
        <v>8.0178372573727312</v>
      </c>
      <c r="J265" s="7">
        <f t="shared" si="112"/>
        <v>9.0868822250224301</v>
      </c>
      <c r="K265" s="7">
        <f t="shared" si="112"/>
        <v>10.155927192672127</v>
      </c>
      <c r="L265" s="7">
        <f t="shared" si="112"/>
        <v>11.224972160321824</v>
      </c>
    </row>
    <row r="266" spans="5:16">
      <c r="E266">
        <v>16</v>
      </c>
      <c r="G266" s="17">
        <f t="shared" si="111"/>
        <v>2.7044936151312529</v>
      </c>
      <c r="H266" s="7">
        <f t="shared" si="112"/>
        <v>6.8418877929580644</v>
      </c>
      <c r="I266" s="7">
        <f t="shared" si="112"/>
        <v>8.1247417541377018</v>
      </c>
      <c r="J266" s="7">
        <f t="shared" si="112"/>
        <v>9.4075957153173384</v>
      </c>
      <c r="K266" s="7">
        <f t="shared" si="112"/>
        <v>10.690449676496975</v>
      </c>
      <c r="L266" s="7">
        <f t="shared" si="112"/>
        <v>11.973303637676612</v>
      </c>
    </row>
    <row r="267" spans="5:16">
      <c r="E267">
        <v>17</v>
      </c>
      <c r="G267" s="17">
        <f t="shared" si="111"/>
        <v>2.8735244660769563</v>
      </c>
      <c r="H267" s="7">
        <f t="shared" si="112"/>
        <v>6.7349832961930947</v>
      </c>
      <c r="I267" s="7">
        <f t="shared" si="112"/>
        <v>8.2316462509026707</v>
      </c>
      <c r="J267" s="7">
        <f t="shared" si="112"/>
        <v>9.7283092056122484</v>
      </c>
      <c r="K267" s="7">
        <f t="shared" si="112"/>
        <v>11.224972160321824</v>
      </c>
      <c r="L267" s="7">
        <f t="shared" si="112"/>
        <v>12.7216351150314</v>
      </c>
    </row>
    <row r="268" spans="5:16">
      <c r="E268">
        <v>18</v>
      </c>
      <c r="G268" s="17">
        <f t="shared" si="111"/>
        <v>3.0425553170226598</v>
      </c>
      <c r="H268" s="7">
        <f t="shared" si="112"/>
        <v>6.6280787994281241</v>
      </c>
      <c r="I268" s="7">
        <f t="shared" si="112"/>
        <v>8.3385507476676413</v>
      </c>
      <c r="J268" s="7">
        <f t="shared" si="112"/>
        <v>10.049022695907158</v>
      </c>
      <c r="K268" s="7">
        <f t="shared" si="112"/>
        <v>11.759494644146672</v>
      </c>
      <c r="L268" s="7">
        <f t="shared" si="112"/>
        <v>13.469966592386189</v>
      </c>
    </row>
    <row r="269" spans="5:16">
      <c r="E269">
        <v>19</v>
      </c>
      <c r="G269" s="17">
        <f t="shared" si="111"/>
        <v>3.2115861679683628</v>
      </c>
      <c r="H269" s="7">
        <f t="shared" si="112"/>
        <v>6.5211743026631552</v>
      </c>
      <c r="I269" s="7">
        <f t="shared" si="112"/>
        <v>8.4454552444326119</v>
      </c>
      <c r="J269" s="7">
        <f t="shared" si="112"/>
        <v>10.369736186202067</v>
      </c>
      <c r="K269" s="7">
        <f t="shared" si="112"/>
        <v>12.294017127971522</v>
      </c>
      <c r="L269" s="7">
        <f t="shared" si="112"/>
        <v>14.218298069740976</v>
      </c>
    </row>
    <row r="270" spans="5:16">
      <c r="E270">
        <v>20</v>
      </c>
      <c r="G270" s="17">
        <f t="shared" si="111"/>
        <v>3.3806170189140663</v>
      </c>
      <c r="H270" s="7">
        <f t="shared" si="112"/>
        <v>6.4142698058981846</v>
      </c>
      <c r="I270" s="7">
        <f t="shared" si="112"/>
        <v>8.5523597411975807</v>
      </c>
      <c r="J270" s="7">
        <f t="shared" si="112"/>
        <v>10.690449676496977</v>
      </c>
      <c r="K270" s="7">
        <f t="shared" si="112"/>
        <v>12.828539611796369</v>
      </c>
      <c r="L270" s="7">
        <f t="shared" si="112"/>
        <v>14.966629547095765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7"/>
  <sheetViews>
    <sheetView workbookViewId="0">
      <selection activeCell="T18" sqref="T18"/>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4">
      <c r="A1" t="s">
        <v>17</v>
      </c>
    </row>
    <row r="2" spans="1:24">
      <c r="B2" t="s">
        <v>69</v>
      </c>
      <c r="C2" t="s">
        <v>132</v>
      </c>
      <c r="J2" t="s">
        <v>112</v>
      </c>
      <c r="K2" t="s">
        <v>155</v>
      </c>
    </row>
    <row r="3" spans="1:24">
      <c r="C3" t="s">
        <v>120</v>
      </c>
      <c r="K3" t="s">
        <v>157</v>
      </c>
    </row>
    <row r="4" spans="1:24">
      <c r="C4" t="s">
        <v>134</v>
      </c>
    </row>
    <row r="5" spans="1:24">
      <c r="K5" t="s">
        <v>183</v>
      </c>
    </row>
    <row r="6" spans="1:24">
      <c r="K6" t="s">
        <v>184</v>
      </c>
    </row>
    <row r="7" spans="1:24">
      <c r="B7" t="s">
        <v>72</v>
      </c>
      <c r="C7" t="s">
        <v>119</v>
      </c>
      <c r="K7" t="s">
        <v>185</v>
      </c>
    </row>
    <row r="8" spans="1:24">
      <c r="C8" t="s">
        <v>133</v>
      </c>
      <c r="K8" t="s">
        <v>186</v>
      </c>
    </row>
    <row r="9" spans="1:24">
      <c r="C9" t="s">
        <v>156</v>
      </c>
      <c r="L9" t="s">
        <v>187</v>
      </c>
    </row>
    <row r="10" spans="1:24">
      <c r="C10" t="s">
        <v>131</v>
      </c>
      <c r="L10" t="s">
        <v>188</v>
      </c>
    </row>
    <row r="11" spans="1:24">
      <c r="L11" t="s">
        <v>189</v>
      </c>
    </row>
    <row r="12" spans="1:24">
      <c r="G12" t="s">
        <v>124</v>
      </c>
      <c r="P12" t="s">
        <v>97</v>
      </c>
      <c r="T12" t="s">
        <v>98</v>
      </c>
    </row>
    <row r="13" spans="1:24">
      <c r="G13" t="s">
        <v>121</v>
      </c>
      <c r="H13" t="s">
        <v>122</v>
      </c>
      <c r="I13" t="s">
        <v>123</v>
      </c>
      <c r="J13" t="s">
        <v>60</v>
      </c>
      <c r="P13" t="s">
        <v>125</v>
      </c>
      <c r="Q13" t="s">
        <v>126</v>
      </c>
      <c r="T13" t="s">
        <v>127</v>
      </c>
      <c r="U13" t="s">
        <v>128</v>
      </c>
      <c r="V13" t="s">
        <v>129</v>
      </c>
      <c r="W13" t="s">
        <v>130</v>
      </c>
      <c r="X13" t="s">
        <v>135</v>
      </c>
    </row>
    <row r="14" spans="1:24" s="1" customFormat="1">
      <c r="A14" s="1" t="s">
        <v>0</v>
      </c>
      <c r="G14" s="6">
        <v>58.277777777777779</v>
      </c>
      <c r="H14" s="6">
        <v>61.003048780487802</v>
      </c>
      <c r="I14" s="4">
        <f>G14-'speed 2'!G14</f>
        <v>-6.1145051804215811</v>
      </c>
      <c r="J14" s="5">
        <f>H14-G14</f>
        <v>2.7252710027100235</v>
      </c>
      <c r="P14" s="3">
        <f>T14/G14</f>
        <v>48.910641713913002</v>
      </c>
      <c r="Q14" s="4">
        <f>U14/H14</f>
        <v>49.936678494677402</v>
      </c>
      <c r="R14" s="4"/>
      <c r="S14" s="4"/>
      <c r="T14" s="6">
        <v>2850.4035087719299</v>
      </c>
      <c r="U14" s="6">
        <v>3046.2896341463415</v>
      </c>
      <c r="V14" s="5">
        <f>T14-(G14*50)</f>
        <v>-63.485380116959277</v>
      </c>
      <c r="W14" s="4">
        <f>T14-'speed 2'!U14</f>
        <v>-309.38748801263591</v>
      </c>
      <c r="X14" s="5">
        <f>W14-(I14*P14)</f>
        <v>-10.32311587517097</v>
      </c>
    </row>
    <row r="15" spans="1:24" s="1" customFormat="1">
      <c r="A15" s="1" t="s">
        <v>45</v>
      </c>
      <c r="G15" s="6">
        <v>90.413919413919416</v>
      </c>
      <c r="H15" s="6">
        <v>71.12747875354107</v>
      </c>
      <c r="I15" s="4">
        <f>G15-'speed 2'!G15</f>
        <v>15.069304029304035</v>
      </c>
      <c r="J15" s="5">
        <f t="shared" ref="J15:J24" si="0">H15-G15</f>
        <v>-19.286440660378346</v>
      </c>
      <c r="P15" s="3">
        <f t="shared" ref="P15:P24" si="1">T15/G15</f>
        <v>48.968237248308554</v>
      </c>
      <c r="Q15" s="4">
        <f t="shared" ref="Q15:Q24" si="2">U15/H15</f>
        <v>49.427473315278007</v>
      </c>
      <c r="R15" s="4"/>
      <c r="S15" s="4"/>
      <c r="T15" s="6">
        <v>4427.4102564102568</v>
      </c>
      <c r="U15" s="6">
        <v>3515.6515580736545</v>
      </c>
      <c r="V15" s="5">
        <f t="shared" ref="V15:V24" si="3">T15-(G15*50)</f>
        <v>-93.285714285713766</v>
      </c>
      <c r="W15" s="4">
        <f>T15-'speed 2'!U15</f>
        <v>755.71179487179506</v>
      </c>
      <c r="X15" s="5">
        <f>W15-(I15*P15)</f>
        <v>17.794539997943048</v>
      </c>
    </row>
    <row r="16" spans="1:24" s="1" customFormat="1">
      <c r="A16" s="1" t="s">
        <v>46</v>
      </c>
      <c r="G16" s="6">
        <v>147.90855457227138</v>
      </c>
      <c r="H16" s="6">
        <v>151.23442136498517</v>
      </c>
      <c r="I16" s="4">
        <f>G16-'speed 2'!G16</f>
        <v>37.581120943952797</v>
      </c>
      <c r="J16" s="5">
        <f t="shared" si="0"/>
        <v>3.3258667927137822</v>
      </c>
      <c r="P16" s="3">
        <f t="shared" si="1"/>
        <v>49.358967711054824</v>
      </c>
      <c r="Q16" s="4">
        <f t="shared" si="2"/>
        <v>51.239274378765558</v>
      </c>
      <c r="R16" s="4"/>
      <c r="S16" s="4"/>
      <c r="T16" s="6">
        <v>7300.6135693215338</v>
      </c>
      <c r="U16" s="6">
        <v>7749.1420118343194</v>
      </c>
      <c r="V16" s="5">
        <f t="shared" si="3"/>
        <v>-94.814159292035583</v>
      </c>
      <c r="W16" s="4">
        <f>T16-'speed 2'!U16</f>
        <v>341.42376762181721</v>
      </c>
      <c r="X16" s="5">
        <f>W16-(I16*P16)</f>
        <v>-1513.541567595995</v>
      </c>
    </row>
    <row r="17" spans="1:24" s="1" customFormat="1">
      <c r="A17" s="1" t="s">
        <v>47</v>
      </c>
      <c r="G17" s="6">
        <v>284.01149425287355</v>
      </c>
      <c r="H17" s="6">
        <v>272.3131868131868</v>
      </c>
      <c r="I17" s="4">
        <f>G17-'speed 2'!G17</f>
        <v>34.75901900534879</v>
      </c>
      <c r="J17" s="5">
        <f t="shared" si="0"/>
        <v>-11.698307439686744</v>
      </c>
      <c r="P17" s="3">
        <f t="shared" si="1"/>
        <v>50.372597029422479</v>
      </c>
      <c r="Q17" s="4">
        <f t="shared" si="2"/>
        <v>54.799378543612924</v>
      </c>
      <c r="R17" s="4"/>
      <c r="S17" s="4"/>
      <c r="T17" s="6">
        <v>14306.396551724138</v>
      </c>
      <c r="U17" s="6">
        <v>14922.593406593407</v>
      </c>
      <c r="V17" s="5">
        <f t="shared" si="3"/>
        <v>105.82183908045954</v>
      </c>
      <c r="W17" s="4">
        <f>T17-'speed 2'!U17</f>
        <v>1685.8519972686918</v>
      </c>
      <c r="X17" s="5">
        <f t="shared" ref="X17:X24" si="4">W17-(I17*P17)</f>
        <v>-65.050060225780271</v>
      </c>
    </row>
    <row r="18" spans="1:24" s="1" customFormat="1">
      <c r="A18" s="1" t="s">
        <v>51</v>
      </c>
      <c r="G18" s="6">
        <v>343.29931972789115</v>
      </c>
      <c r="H18" s="6">
        <v>395.5</v>
      </c>
      <c r="I18" s="4">
        <f>G18-'speed 2'!G18</f>
        <v>44.540283583312828</v>
      </c>
      <c r="J18" s="5">
        <f t="shared" si="0"/>
        <v>52.200680272108855</v>
      </c>
      <c r="P18" s="3">
        <f t="shared" si="1"/>
        <v>51.98957693450906</v>
      </c>
      <c r="Q18" s="4">
        <f t="shared" si="2"/>
        <v>56.667055151706698</v>
      </c>
      <c r="R18" s="4"/>
      <c r="S18" s="4"/>
      <c r="T18" s="6">
        <v>17847.986394557822</v>
      </c>
      <c r="U18" s="6">
        <v>22411.8203125</v>
      </c>
      <c r="V18" s="5">
        <f t="shared" si="3"/>
        <v>683.02040816326553</v>
      </c>
      <c r="W18" s="4">
        <f>T18-'speed 2'!U18</f>
        <v>2290.8659126301118</v>
      </c>
      <c r="X18" s="5">
        <f t="shared" si="4"/>
        <v>-24.76458740938142</v>
      </c>
    </row>
    <row r="19" spans="1:24" s="1" customFormat="1">
      <c r="A19" s="1" t="s">
        <v>48</v>
      </c>
      <c r="G19" s="6">
        <v>346.88732394366195</v>
      </c>
      <c r="H19" s="6">
        <v>503.64646464646466</v>
      </c>
      <c r="I19" s="4">
        <f>G19-'speed 2'!G19</f>
        <v>35.717512622907236</v>
      </c>
      <c r="J19" s="5">
        <f t="shared" si="0"/>
        <v>156.75914070280271</v>
      </c>
      <c r="P19" s="3">
        <f t="shared" si="1"/>
        <v>53.265885744447601</v>
      </c>
      <c r="Q19" s="4">
        <f t="shared" si="2"/>
        <v>56.289685325204069</v>
      </c>
      <c r="R19" s="4"/>
      <c r="S19" s="4"/>
      <c r="T19" s="6">
        <v>18477.260563380281</v>
      </c>
      <c r="U19" s="6">
        <v>28350.101010101011</v>
      </c>
      <c r="V19" s="5">
        <f t="shared" si="3"/>
        <v>1132.8943661971825</v>
      </c>
      <c r="W19" s="4">
        <f>T19-'speed 2'!U19</f>
        <v>1916.5043133802828</v>
      </c>
      <c r="X19" s="5">
        <f t="shared" si="4"/>
        <v>13.979366932641142</v>
      </c>
    </row>
    <row r="20" spans="1:24" s="1" customFormat="1">
      <c r="A20" s="1" t="s">
        <v>22</v>
      </c>
      <c r="G20" s="6">
        <v>285.74157303370788</v>
      </c>
      <c r="H20" s="6">
        <v>489.78431372549022</v>
      </c>
      <c r="I20" s="4">
        <f>G20-'speed 2'!G20</f>
        <v>-169.95212065998584</v>
      </c>
      <c r="J20" s="5">
        <f t="shared" si="0"/>
        <v>204.04274069178234</v>
      </c>
      <c r="P20" s="3">
        <f t="shared" si="1"/>
        <v>53.601608273367148</v>
      </c>
      <c r="Q20" s="4">
        <f t="shared" si="2"/>
        <v>56.49467552744305</v>
      </c>
      <c r="R20" s="4"/>
      <c r="S20" s="4"/>
      <c r="T20" s="6">
        <v>15316.207865168539</v>
      </c>
      <c r="U20" s="6">
        <v>27670.205882352941</v>
      </c>
      <c r="V20" s="5">
        <f t="shared" si="3"/>
        <v>1029.1292134831456</v>
      </c>
      <c r="W20" s="4">
        <f>T20-'speed 2'!U20</f>
        <v>-9331.7921348314612</v>
      </c>
      <c r="X20" s="5">
        <f t="shared" si="4"/>
        <v>-222.08513798687272</v>
      </c>
    </row>
    <row r="21" spans="1:24" s="1" customFormat="1">
      <c r="A21" s="1" t="s">
        <v>54</v>
      </c>
      <c r="G21" s="6">
        <v>477.76699029126212</v>
      </c>
      <c r="H21" s="6">
        <v>409.69354838709677</v>
      </c>
      <c r="I21" s="4">
        <f>G21-'speed 2'!G21</f>
        <v>-3.0097087378641163</v>
      </c>
      <c r="J21" s="5">
        <f t="shared" si="0"/>
        <v>-68.07344190416535</v>
      </c>
      <c r="P21" s="3">
        <f t="shared" si="1"/>
        <v>55.2681568786832</v>
      </c>
      <c r="Q21" s="4">
        <f t="shared" si="2"/>
        <v>56.323884886421794</v>
      </c>
      <c r="R21" s="4"/>
      <c r="S21" s="4"/>
      <c r="T21" s="6">
        <v>26405.300970873788</v>
      </c>
      <c r="U21" s="6">
        <v>23075.532258064515</v>
      </c>
      <c r="V21" s="5">
        <f t="shared" si="3"/>
        <v>2516.9514563106823</v>
      </c>
      <c r="W21" s="4">
        <f>T21-'speed 2'!U21</f>
        <v>-371.26213592232671</v>
      </c>
      <c r="X21" s="5">
        <f t="shared" si="4"/>
        <v>-204.92108123890912</v>
      </c>
    </row>
    <row r="22" spans="1:24" s="1" customFormat="1">
      <c r="A22" s="1" t="s">
        <v>56</v>
      </c>
      <c r="G22" s="6">
        <v>481.15686274509807</v>
      </c>
      <c r="H22" s="6">
        <v>389.54615384615386</v>
      </c>
      <c r="I22" s="4">
        <f>G22-'speed 2'!G22</f>
        <v>-139.50980392156856</v>
      </c>
      <c r="J22" s="5">
        <f t="shared" si="0"/>
        <v>-91.61070889894421</v>
      </c>
      <c r="P22" s="3">
        <f t="shared" si="1"/>
        <v>55.36395126125759</v>
      </c>
      <c r="Q22" s="4">
        <f t="shared" si="2"/>
        <v>58.512114689678327</v>
      </c>
      <c r="R22" s="4"/>
      <c r="S22" s="4"/>
      <c r="T22" s="6">
        <v>26638.745098039217</v>
      </c>
      <c r="U22" s="6">
        <v>22793.169230769232</v>
      </c>
      <c r="V22" s="5">
        <f t="shared" si="3"/>
        <v>2580.9019607843147</v>
      </c>
      <c r="W22" s="4">
        <f>T22-'speed 2'!U22</f>
        <v>-8320.4030501089292</v>
      </c>
      <c r="X22" s="5">
        <f t="shared" si="4"/>
        <v>-596.58906532760466</v>
      </c>
    </row>
    <row r="23" spans="1:24" s="1" customFormat="1">
      <c r="A23" s="1" t="s">
        <v>55</v>
      </c>
      <c r="G23" s="6">
        <v>395.25384615384615</v>
      </c>
      <c r="H23" s="6">
        <v>419.42608695652171</v>
      </c>
      <c r="I23" s="4">
        <f>G23-'speed 2'!G23</f>
        <v>7.3153846153846303</v>
      </c>
      <c r="J23" s="5">
        <f t="shared" si="0"/>
        <v>24.17224080267556</v>
      </c>
      <c r="P23" s="3">
        <f t="shared" si="1"/>
        <v>54.421676429947652</v>
      </c>
      <c r="Q23" s="4">
        <f t="shared" si="2"/>
        <v>63.781544138989098</v>
      </c>
      <c r="R23" s="4"/>
      <c r="S23" s="4"/>
      <c r="T23" s="6">
        <v>21510.376923076925</v>
      </c>
      <c r="U23" s="6">
        <v>26751.64347826087</v>
      </c>
      <c r="V23" s="5">
        <f t="shared" si="3"/>
        <v>1747.6846153846163</v>
      </c>
      <c r="W23" s="4">
        <f>T23-'speed 2'!U23</f>
        <v>-536.63846153845952</v>
      </c>
      <c r="X23" s="5">
        <f t="shared" si="4"/>
        <v>-934.75395603753896</v>
      </c>
    </row>
    <row r="24" spans="1:24" s="1" customFormat="1">
      <c r="A24" s="1" t="s">
        <v>49</v>
      </c>
      <c r="G24" s="6">
        <v>572.93103448275861</v>
      </c>
      <c r="H24" s="6">
        <f>AVERAGE(H26:H137)</f>
        <v>445.21428571428572</v>
      </c>
      <c r="I24" s="4">
        <f>G24-'speed 2'!G24</f>
        <v>-45.785014899957446</v>
      </c>
      <c r="J24" s="5">
        <f t="shared" si="0"/>
        <v>-127.71674876847288</v>
      </c>
      <c r="P24" s="3">
        <f t="shared" si="1"/>
        <v>55.868151268933694</v>
      </c>
      <c r="Q24" s="4">
        <f t="shared" si="2"/>
        <v>65.572757901492054</v>
      </c>
      <c r="R24" s="4"/>
      <c r="S24" s="4"/>
      <c r="T24" s="6">
        <v>32008.597701149425</v>
      </c>
      <c r="U24" s="6">
        <f>AVERAGE(T26:T137)</f>
        <v>29193.928571428572</v>
      </c>
      <c r="V24" s="18">
        <f t="shared" si="3"/>
        <v>3362.045977011494</v>
      </c>
      <c r="W24" s="4">
        <f>T24-'speed 2'!U24</f>
        <v>-3190.2911877394654</v>
      </c>
      <c r="X24" s="5">
        <f t="shared" si="4"/>
        <v>-632.36704945825977</v>
      </c>
    </row>
    <row r="25" spans="1:24">
      <c r="T25">
        <f>H25*Q25</f>
        <v>0</v>
      </c>
      <c r="V25" s="19">
        <f>V24/T24</f>
        <v>0.10503571597860918</v>
      </c>
    </row>
    <row r="26" spans="1:24">
      <c r="A26" t="s">
        <v>2</v>
      </c>
      <c r="B26">
        <v>3817</v>
      </c>
      <c r="C26" t="s">
        <v>3</v>
      </c>
      <c r="D26">
        <v>650069</v>
      </c>
      <c r="E26" t="s">
        <v>4</v>
      </c>
      <c r="F26">
        <v>0.1</v>
      </c>
      <c r="G26" t="s">
        <v>5</v>
      </c>
      <c r="H26">
        <v>724</v>
      </c>
      <c r="I26" t="s">
        <v>6</v>
      </c>
      <c r="J26">
        <v>9431</v>
      </c>
      <c r="K26" t="s">
        <v>7</v>
      </c>
      <c r="L26">
        <v>11673</v>
      </c>
      <c r="M26" t="s">
        <v>8</v>
      </c>
      <c r="N26">
        <v>9938</v>
      </c>
      <c r="O26" t="s">
        <v>9</v>
      </c>
      <c r="P26" t="s">
        <v>10</v>
      </c>
      <c r="Q26">
        <v>67</v>
      </c>
      <c r="R26" t="s">
        <v>11</v>
      </c>
      <c r="S26">
        <v>44</v>
      </c>
      <c r="T26">
        <f t="shared" ref="T26:T89" si="5">H26*Q26</f>
        <v>48508</v>
      </c>
    </row>
    <row r="27" spans="1:24">
      <c r="A27" t="s">
        <v>2</v>
      </c>
      <c r="B27">
        <v>3817</v>
      </c>
      <c r="C27" t="s">
        <v>3</v>
      </c>
      <c r="D27">
        <v>651927</v>
      </c>
      <c r="E27" t="s">
        <v>4</v>
      </c>
      <c r="F27">
        <v>0.1</v>
      </c>
      <c r="G27" t="s">
        <v>5</v>
      </c>
      <c r="H27">
        <v>1858</v>
      </c>
      <c r="I27" t="s">
        <v>6</v>
      </c>
      <c r="J27">
        <v>25075</v>
      </c>
      <c r="K27" t="s">
        <v>7</v>
      </c>
      <c r="L27">
        <v>30213</v>
      </c>
      <c r="M27" t="s">
        <v>8</v>
      </c>
      <c r="N27">
        <v>25580</v>
      </c>
      <c r="O27" t="s">
        <v>9</v>
      </c>
      <c r="P27" t="s">
        <v>10</v>
      </c>
      <c r="Q27">
        <v>67</v>
      </c>
      <c r="R27" t="s">
        <v>11</v>
      </c>
      <c r="S27">
        <v>45</v>
      </c>
      <c r="T27">
        <f t="shared" si="5"/>
        <v>124486</v>
      </c>
    </row>
    <row r="28" spans="1:24">
      <c r="A28" t="s">
        <v>2</v>
      </c>
      <c r="B28">
        <v>3817</v>
      </c>
      <c r="C28" t="s">
        <v>3</v>
      </c>
      <c r="D28">
        <v>652650</v>
      </c>
      <c r="E28" t="s">
        <v>4</v>
      </c>
      <c r="F28">
        <v>0.1</v>
      </c>
      <c r="G28" t="s">
        <v>5</v>
      </c>
      <c r="H28">
        <v>723</v>
      </c>
      <c r="I28" t="s">
        <v>6</v>
      </c>
      <c r="J28">
        <v>8487</v>
      </c>
      <c r="K28" t="s">
        <v>7</v>
      </c>
      <c r="L28">
        <v>10519</v>
      </c>
      <c r="M28" t="s">
        <v>8</v>
      </c>
      <c r="N28">
        <v>8990</v>
      </c>
      <c r="O28" t="s">
        <v>9</v>
      </c>
      <c r="P28" t="s">
        <v>10</v>
      </c>
      <c r="Q28">
        <v>66</v>
      </c>
      <c r="R28" t="s">
        <v>11</v>
      </c>
      <c r="S28">
        <v>46</v>
      </c>
      <c r="T28">
        <f t="shared" si="5"/>
        <v>47718</v>
      </c>
    </row>
    <row r="29" spans="1:24">
      <c r="A29" t="s">
        <v>2</v>
      </c>
      <c r="B29">
        <v>3817</v>
      </c>
      <c r="C29" t="s">
        <v>3</v>
      </c>
      <c r="D29">
        <v>652659</v>
      </c>
      <c r="E29" t="s">
        <v>4</v>
      </c>
      <c r="F29">
        <v>0.1</v>
      </c>
      <c r="G29" t="s">
        <v>5</v>
      </c>
      <c r="H29">
        <v>9</v>
      </c>
      <c r="I29" t="s">
        <v>6</v>
      </c>
      <c r="J29">
        <v>-454</v>
      </c>
      <c r="K29" t="s">
        <v>7</v>
      </c>
      <c r="L29">
        <v>41</v>
      </c>
      <c r="M29" t="s">
        <v>8</v>
      </c>
      <c r="N29">
        <v>48</v>
      </c>
      <c r="O29" t="s">
        <v>9</v>
      </c>
      <c r="P29" t="s">
        <v>10</v>
      </c>
      <c r="Q29">
        <v>58</v>
      </c>
      <c r="R29" t="s">
        <v>11</v>
      </c>
      <c r="S29">
        <v>45</v>
      </c>
      <c r="T29">
        <f t="shared" si="5"/>
        <v>522</v>
      </c>
    </row>
    <row r="30" spans="1:24">
      <c r="A30" t="s">
        <v>2</v>
      </c>
      <c r="B30">
        <v>3817</v>
      </c>
      <c r="C30" t="s">
        <v>3</v>
      </c>
      <c r="D30">
        <v>652660</v>
      </c>
      <c r="E30" t="s">
        <v>4</v>
      </c>
      <c r="F30">
        <v>0.1</v>
      </c>
      <c r="G30" t="s">
        <v>5</v>
      </c>
      <c r="H30">
        <v>1</v>
      </c>
      <c r="I30" t="s">
        <v>6</v>
      </c>
      <c r="J30">
        <v>-500</v>
      </c>
      <c r="K30" t="s">
        <v>7</v>
      </c>
      <c r="L30">
        <v>1</v>
      </c>
      <c r="M30" t="s">
        <v>8</v>
      </c>
      <c r="N30">
        <v>3</v>
      </c>
      <c r="O30" t="s">
        <v>9</v>
      </c>
      <c r="P30" t="s">
        <v>10</v>
      </c>
      <c r="Q30">
        <v>60</v>
      </c>
      <c r="R30" t="s">
        <v>11</v>
      </c>
      <c r="S30">
        <v>33</v>
      </c>
      <c r="T30">
        <f t="shared" si="5"/>
        <v>60</v>
      </c>
    </row>
    <row r="31" spans="1:24">
      <c r="A31" t="s">
        <v>2</v>
      </c>
      <c r="B31">
        <v>3817</v>
      </c>
      <c r="C31" t="s">
        <v>3</v>
      </c>
      <c r="D31">
        <v>652985</v>
      </c>
      <c r="E31" t="s">
        <v>4</v>
      </c>
      <c r="F31">
        <v>0.1</v>
      </c>
      <c r="G31" t="s">
        <v>5</v>
      </c>
      <c r="H31">
        <v>325</v>
      </c>
      <c r="I31" t="s">
        <v>6</v>
      </c>
      <c r="J31">
        <v>3828</v>
      </c>
      <c r="K31" t="s">
        <v>7</v>
      </c>
      <c r="L31">
        <v>5125</v>
      </c>
      <c r="M31" t="s">
        <v>8</v>
      </c>
      <c r="N31">
        <v>4331</v>
      </c>
      <c r="O31" t="s">
        <v>9</v>
      </c>
      <c r="P31" t="s">
        <v>10</v>
      </c>
      <c r="Q31">
        <v>67</v>
      </c>
      <c r="R31" t="s">
        <v>11</v>
      </c>
      <c r="S31">
        <v>45</v>
      </c>
      <c r="T31">
        <f t="shared" si="5"/>
        <v>21775</v>
      </c>
    </row>
    <row r="32" spans="1:24">
      <c r="A32" t="s">
        <v>2</v>
      </c>
      <c r="B32">
        <v>3817</v>
      </c>
      <c r="C32" t="s">
        <v>3</v>
      </c>
      <c r="D32">
        <v>653272</v>
      </c>
      <c r="E32" t="s">
        <v>4</v>
      </c>
      <c r="F32">
        <v>0.1</v>
      </c>
      <c r="G32" t="s">
        <v>5</v>
      </c>
      <c r="H32">
        <v>287</v>
      </c>
      <c r="I32" t="s">
        <v>6</v>
      </c>
      <c r="J32">
        <v>3057</v>
      </c>
      <c r="K32" t="s">
        <v>7</v>
      </c>
      <c r="L32">
        <v>4211</v>
      </c>
      <c r="M32" t="s">
        <v>8</v>
      </c>
      <c r="N32">
        <v>3560</v>
      </c>
      <c r="O32" t="s">
        <v>9</v>
      </c>
      <c r="P32" t="s">
        <v>10</v>
      </c>
      <c r="Q32">
        <v>65</v>
      </c>
      <c r="R32" t="s">
        <v>11</v>
      </c>
      <c r="S32">
        <v>45</v>
      </c>
      <c r="T32">
        <f t="shared" si="5"/>
        <v>18655</v>
      </c>
    </row>
    <row r="33" spans="1:20">
      <c r="A33" t="s">
        <v>2</v>
      </c>
      <c r="B33">
        <v>3817</v>
      </c>
      <c r="C33" t="s">
        <v>3</v>
      </c>
      <c r="D33">
        <v>653293</v>
      </c>
      <c r="E33" t="s">
        <v>4</v>
      </c>
      <c r="F33">
        <v>0.1</v>
      </c>
      <c r="G33" t="s">
        <v>5</v>
      </c>
      <c r="H33">
        <v>21</v>
      </c>
      <c r="I33" t="s">
        <v>6</v>
      </c>
      <c r="J33">
        <v>-389</v>
      </c>
      <c r="K33" t="s">
        <v>7</v>
      </c>
      <c r="L33">
        <v>85</v>
      </c>
      <c r="M33" t="s">
        <v>8</v>
      </c>
      <c r="N33">
        <v>113</v>
      </c>
      <c r="O33" t="s">
        <v>9</v>
      </c>
      <c r="P33" t="s">
        <v>10</v>
      </c>
      <c r="Q33">
        <v>56</v>
      </c>
      <c r="R33" t="s">
        <v>11</v>
      </c>
      <c r="S33">
        <v>44</v>
      </c>
      <c r="T33">
        <f t="shared" si="5"/>
        <v>1176</v>
      </c>
    </row>
    <row r="34" spans="1:20">
      <c r="A34" t="s">
        <v>2</v>
      </c>
      <c r="B34">
        <v>3817</v>
      </c>
      <c r="C34" t="s">
        <v>3</v>
      </c>
      <c r="D34">
        <v>653306</v>
      </c>
      <c r="E34" t="s">
        <v>4</v>
      </c>
      <c r="F34">
        <v>0.1</v>
      </c>
      <c r="G34" t="s">
        <v>5</v>
      </c>
      <c r="H34">
        <v>13</v>
      </c>
      <c r="I34" t="s">
        <v>6</v>
      </c>
      <c r="J34">
        <v>-447</v>
      </c>
      <c r="K34" t="s">
        <v>7</v>
      </c>
      <c r="L34">
        <v>39</v>
      </c>
      <c r="M34" t="s">
        <v>8</v>
      </c>
      <c r="N34">
        <v>55</v>
      </c>
      <c r="O34" t="s">
        <v>9</v>
      </c>
      <c r="P34" t="s">
        <v>10</v>
      </c>
      <c r="Q34">
        <v>60</v>
      </c>
      <c r="R34" t="s">
        <v>11</v>
      </c>
      <c r="S34">
        <v>44</v>
      </c>
      <c r="T34">
        <f t="shared" si="5"/>
        <v>780</v>
      </c>
    </row>
    <row r="35" spans="1:20">
      <c r="A35" t="s">
        <v>2</v>
      </c>
      <c r="B35">
        <v>3817</v>
      </c>
      <c r="C35" t="s">
        <v>3</v>
      </c>
      <c r="D35">
        <v>653318</v>
      </c>
      <c r="E35" t="s">
        <v>4</v>
      </c>
      <c r="F35">
        <v>0.1</v>
      </c>
      <c r="G35" t="s">
        <v>5</v>
      </c>
      <c r="H35">
        <v>12</v>
      </c>
      <c r="I35" t="s">
        <v>6</v>
      </c>
      <c r="J35">
        <v>-457</v>
      </c>
      <c r="K35" t="s">
        <v>7</v>
      </c>
      <c r="L35">
        <v>36</v>
      </c>
      <c r="M35" t="s">
        <v>8</v>
      </c>
      <c r="N35">
        <v>45</v>
      </c>
      <c r="O35" t="s">
        <v>9</v>
      </c>
      <c r="P35" t="s">
        <v>10</v>
      </c>
      <c r="Q35">
        <v>62</v>
      </c>
      <c r="R35" t="s">
        <v>11</v>
      </c>
      <c r="S35">
        <v>42</v>
      </c>
      <c r="T35">
        <f t="shared" si="5"/>
        <v>744</v>
      </c>
    </row>
    <row r="36" spans="1:20">
      <c r="A36" t="s">
        <v>2</v>
      </c>
      <c r="B36">
        <v>3817</v>
      </c>
      <c r="C36" t="s">
        <v>3</v>
      </c>
      <c r="D36">
        <v>653496</v>
      </c>
      <c r="E36" t="s">
        <v>4</v>
      </c>
      <c r="F36">
        <v>0.1</v>
      </c>
      <c r="G36" t="s">
        <v>5</v>
      </c>
      <c r="H36">
        <v>178</v>
      </c>
      <c r="I36" t="s">
        <v>6</v>
      </c>
      <c r="J36">
        <v>1481</v>
      </c>
      <c r="K36" t="s">
        <v>7</v>
      </c>
      <c r="L36">
        <v>2294</v>
      </c>
      <c r="M36" t="s">
        <v>8</v>
      </c>
      <c r="N36">
        <v>1986</v>
      </c>
      <c r="O36" t="s">
        <v>9</v>
      </c>
      <c r="P36" t="s">
        <v>10</v>
      </c>
      <c r="Q36">
        <v>66</v>
      </c>
      <c r="R36" t="s">
        <v>11</v>
      </c>
      <c r="S36">
        <v>46</v>
      </c>
      <c r="T36">
        <f t="shared" si="5"/>
        <v>11748</v>
      </c>
    </row>
    <row r="37" spans="1:20">
      <c r="A37" t="s">
        <v>2</v>
      </c>
      <c r="B37">
        <v>3817</v>
      </c>
      <c r="C37" t="s">
        <v>3</v>
      </c>
      <c r="D37">
        <v>653514</v>
      </c>
      <c r="E37" t="s">
        <v>4</v>
      </c>
      <c r="F37">
        <v>0.1</v>
      </c>
      <c r="G37" t="s">
        <v>5</v>
      </c>
      <c r="H37">
        <v>18</v>
      </c>
      <c r="I37" t="s">
        <v>6</v>
      </c>
      <c r="J37">
        <v>-397</v>
      </c>
      <c r="K37" t="s">
        <v>7</v>
      </c>
      <c r="L37">
        <v>92</v>
      </c>
      <c r="M37" t="s">
        <v>8</v>
      </c>
      <c r="N37">
        <v>108</v>
      </c>
      <c r="O37" t="s">
        <v>9</v>
      </c>
      <c r="P37" t="s">
        <v>10</v>
      </c>
      <c r="Q37">
        <v>57</v>
      </c>
      <c r="R37" t="s">
        <v>11</v>
      </c>
      <c r="S37">
        <v>44</v>
      </c>
      <c r="T37">
        <f t="shared" si="5"/>
        <v>1026</v>
      </c>
    </row>
    <row r="38" spans="1:20">
      <c r="A38" t="s">
        <v>2</v>
      </c>
      <c r="B38">
        <v>3817</v>
      </c>
      <c r="C38" t="s">
        <v>3</v>
      </c>
      <c r="D38">
        <v>653539</v>
      </c>
      <c r="E38" t="s">
        <v>4</v>
      </c>
      <c r="F38">
        <v>0.1</v>
      </c>
      <c r="G38" t="s">
        <v>5</v>
      </c>
      <c r="H38">
        <v>25</v>
      </c>
      <c r="I38" t="s">
        <v>6</v>
      </c>
      <c r="J38">
        <v>-377</v>
      </c>
      <c r="K38" t="s">
        <v>7</v>
      </c>
      <c r="L38">
        <v>78</v>
      </c>
      <c r="M38" t="s">
        <v>8</v>
      </c>
      <c r="N38">
        <v>130</v>
      </c>
      <c r="O38" t="s">
        <v>9</v>
      </c>
      <c r="P38" t="s">
        <v>10</v>
      </c>
      <c r="Q38">
        <v>55</v>
      </c>
      <c r="R38" t="s">
        <v>11</v>
      </c>
      <c r="S38">
        <v>45</v>
      </c>
      <c r="T38">
        <f t="shared" si="5"/>
        <v>1375</v>
      </c>
    </row>
    <row r="39" spans="1:20">
      <c r="A39" t="s">
        <v>2</v>
      </c>
      <c r="B39">
        <v>3817</v>
      </c>
      <c r="C39" t="s">
        <v>3</v>
      </c>
      <c r="D39">
        <v>653540</v>
      </c>
      <c r="E39" t="s">
        <v>4</v>
      </c>
      <c r="F39">
        <v>0.1</v>
      </c>
      <c r="G39" t="s">
        <v>5</v>
      </c>
      <c r="H39">
        <v>1</v>
      </c>
      <c r="I39" t="s">
        <v>6</v>
      </c>
      <c r="J39">
        <v>-500</v>
      </c>
      <c r="K39" t="s">
        <v>7</v>
      </c>
      <c r="L39">
        <v>1</v>
      </c>
      <c r="M39" t="s">
        <v>8</v>
      </c>
      <c r="N39">
        <v>7</v>
      </c>
      <c r="O39" t="s">
        <v>9</v>
      </c>
      <c r="P39" t="s">
        <v>10</v>
      </c>
      <c r="Q39">
        <v>40</v>
      </c>
      <c r="R39" t="s">
        <v>11</v>
      </c>
      <c r="S39">
        <v>32</v>
      </c>
      <c r="T39">
        <f t="shared" si="5"/>
        <v>40</v>
      </c>
    </row>
    <row r="40" spans="1:20">
      <c r="A40" t="s">
        <v>2</v>
      </c>
      <c r="B40">
        <v>3817</v>
      </c>
      <c r="C40" t="s">
        <v>3</v>
      </c>
      <c r="D40">
        <v>653554</v>
      </c>
      <c r="E40" t="s">
        <v>4</v>
      </c>
      <c r="F40">
        <v>0.1</v>
      </c>
      <c r="G40" t="s">
        <v>5</v>
      </c>
      <c r="H40">
        <v>14</v>
      </c>
      <c r="I40" t="s">
        <v>6</v>
      </c>
      <c r="J40">
        <v>-415</v>
      </c>
      <c r="K40" t="s">
        <v>7</v>
      </c>
      <c r="L40">
        <v>88</v>
      </c>
      <c r="M40" t="s">
        <v>8</v>
      </c>
      <c r="N40">
        <v>88</v>
      </c>
      <c r="O40" t="s">
        <v>9</v>
      </c>
      <c r="P40" t="s">
        <v>10</v>
      </c>
      <c r="Q40">
        <v>60</v>
      </c>
      <c r="R40" t="s">
        <v>11</v>
      </c>
      <c r="S40">
        <v>43</v>
      </c>
      <c r="T40">
        <f t="shared" si="5"/>
        <v>840</v>
      </c>
    </row>
    <row r="41" spans="1:20">
      <c r="A41" t="s">
        <v>2</v>
      </c>
      <c r="B41">
        <v>3817</v>
      </c>
      <c r="C41" t="s">
        <v>3</v>
      </c>
      <c r="D41">
        <v>655231</v>
      </c>
      <c r="E41" t="s">
        <v>4</v>
      </c>
      <c r="F41">
        <v>0.1</v>
      </c>
      <c r="G41" t="s">
        <v>5</v>
      </c>
      <c r="H41">
        <v>1677</v>
      </c>
      <c r="I41" t="s">
        <v>6</v>
      </c>
      <c r="J41">
        <v>22443</v>
      </c>
      <c r="K41" t="s">
        <v>7</v>
      </c>
      <c r="L41">
        <v>26971</v>
      </c>
      <c r="M41" t="s">
        <v>8</v>
      </c>
      <c r="N41">
        <v>22949</v>
      </c>
      <c r="O41" t="s">
        <v>9</v>
      </c>
      <c r="P41" t="s">
        <v>10</v>
      </c>
      <c r="Q41">
        <v>67</v>
      </c>
      <c r="R41" t="s">
        <v>11</v>
      </c>
      <c r="S41">
        <v>46</v>
      </c>
      <c r="T41">
        <f t="shared" si="5"/>
        <v>112359</v>
      </c>
    </row>
    <row r="42" spans="1:20">
      <c r="A42" t="s">
        <v>2</v>
      </c>
      <c r="B42">
        <v>3817</v>
      </c>
      <c r="C42" t="s">
        <v>3</v>
      </c>
      <c r="D42">
        <v>658112</v>
      </c>
      <c r="E42" t="s">
        <v>4</v>
      </c>
      <c r="F42">
        <v>0.1</v>
      </c>
      <c r="G42" t="s">
        <v>5</v>
      </c>
      <c r="H42">
        <v>2881</v>
      </c>
      <c r="I42" t="s">
        <v>6</v>
      </c>
      <c r="J42">
        <v>40739</v>
      </c>
      <c r="K42" t="s">
        <v>7</v>
      </c>
      <c r="L42">
        <v>48688</v>
      </c>
      <c r="M42" t="s">
        <v>8</v>
      </c>
      <c r="N42">
        <v>41240</v>
      </c>
      <c r="O42" t="s">
        <v>9</v>
      </c>
      <c r="P42" t="s">
        <v>10</v>
      </c>
      <c r="Q42">
        <v>68</v>
      </c>
      <c r="R42" t="s">
        <v>11</v>
      </c>
      <c r="S42">
        <v>46</v>
      </c>
      <c r="T42">
        <f t="shared" si="5"/>
        <v>195908</v>
      </c>
    </row>
    <row r="43" spans="1:20">
      <c r="A43" t="s">
        <v>2</v>
      </c>
      <c r="B43">
        <v>3817</v>
      </c>
      <c r="C43" t="s">
        <v>3</v>
      </c>
      <c r="D43">
        <v>661762</v>
      </c>
      <c r="E43" t="s">
        <v>4</v>
      </c>
      <c r="F43">
        <v>0.1</v>
      </c>
      <c r="G43" t="s">
        <v>5</v>
      </c>
      <c r="H43">
        <v>3650</v>
      </c>
      <c r="I43" t="s">
        <v>6</v>
      </c>
      <c r="J43">
        <v>50748</v>
      </c>
      <c r="K43" t="s">
        <v>7</v>
      </c>
      <c r="L43">
        <v>60299</v>
      </c>
      <c r="M43" t="s">
        <v>8</v>
      </c>
      <c r="N43">
        <v>51249</v>
      </c>
      <c r="O43" t="s">
        <v>9</v>
      </c>
      <c r="P43" t="s">
        <v>10</v>
      </c>
      <c r="Q43">
        <v>67</v>
      </c>
      <c r="R43" t="s">
        <v>11</v>
      </c>
      <c r="S43">
        <v>46</v>
      </c>
      <c r="T43">
        <f t="shared" si="5"/>
        <v>244550</v>
      </c>
    </row>
    <row r="44" spans="1:20">
      <c r="A44" t="s">
        <v>2</v>
      </c>
      <c r="B44">
        <v>3817</v>
      </c>
      <c r="C44" t="s">
        <v>3</v>
      </c>
      <c r="D44">
        <v>661763</v>
      </c>
      <c r="E44" t="s">
        <v>4</v>
      </c>
      <c r="F44">
        <v>0.1</v>
      </c>
      <c r="G44" t="s">
        <v>5</v>
      </c>
      <c r="H44">
        <v>1</v>
      </c>
      <c r="I44" t="s">
        <v>6</v>
      </c>
      <c r="J44">
        <v>-500</v>
      </c>
      <c r="K44" t="s">
        <v>7</v>
      </c>
      <c r="L44">
        <v>1</v>
      </c>
      <c r="M44" t="s">
        <v>8</v>
      </c>
      <c r="N44">
        <v>0</v>
      </c>
      <c r="O44" t="s">
        <v>9</v>
      </c>
      <c r="P44" t="s">
        <v>10</v>
      </c>
      <c r="Q44">
        <v>70</v>
      </c>
      <c r="R44" t="s">
        <v>11</v>
      </c>
      <c r="S44">
        <v>34</v>
      </c>
      <c r="T44">
        <f t="shared" si="5"/>
        <v>70</v>
      </c>
    </row>
    <row r="45" spans="1:20">
      <c r="A45" t="s">
        <v>2</v>
      </c>
      <c r="B45">
        <v>3817</v>
      </c>
      <c r="C45" t="s">
        <v>3</v>
      </c>
      <c r="D45">
        <v>661813</v>
      </c>
      <c r="E45" t="s">
        <v>4</v>
      </c>
      <c r="F45">
        <v>0.1</v>
      </c>
      <c r="G45" t="s">
        <v>5</v>
      </c>
      <c r="H45">
        <v>50</v>
      </c>
      <c r="I45" t="s">
        <v>6</v>
      </c>
      <c r="J45">
        <v>-121</v>
      </c>
      <c r="K45" t="s">
        <v>7</v>
      </c>
      <c r="L45">
        <v>257</v>
      </c>
      <c r="M45" t="s">
        <v>8</v>
      </c>
      <c r="N45">
        <v>381</v>
      </c>
      <c r="O45" t="s">
        <v>9</v>
      </c>
      <c r="P45" t="s">
        <v>10</v>
      </c>
      <c r="Q45">
        <v>46</v>
      </c>
      <c r="R45" t="s">
        <v>11</v>
      </c>
      <c r="S45">
        <v>45</v>
      </c>
      <c r="T45">
        <f t="shared" si="5"/>
        <v>2300</v>
      </c>
    </row>
    <row r="46" spans="1:20">
      <c r="A46" t="s">
        <v>2</v>
      </c>
      <c r="B46">
        <v>3817</v>
      </c>
      <c r="C46" t="s">
        <v>3</v>
      </c>
      <c r="D46">
        <v>661814</v>
      </c>
      <c r="E46" t="s">
        <v>4</v>
      </c>
      <c r="F46">
        <v>0.1</v>
      </c>
      <c r="G46" t="s">
        <v>5</v>
      </c>
      <c r="H46">
        <v>1</v>
      </c>
      <c r="I46" t="s">
        <v>6</v>
      </c>
      <c r="J46">
        <v>-500</v>
      </c>
      <c r="K46" t="s">
        <v>7</v>
      </c>
      <c r="L46">
        <v>1</v>
      </c>
      <c r="M46" t="s">
        <v>8</v>
      </c>
      <c r="N46">
        <v>7</v>
      </c>
      <c r="O46" t="s">
        <v>9</v>
      </c>
      <c r="P46" t="s">
        <v>10</v>
      </c>
      <c r="Q46">
        <v>40</v>
      </c>
      <c r="R46" t="s">
        <v>11</v>
      </c>
      <c r="S46">
        <v>37</v>
      </c>
      <c r="T46">
        <f t="shared" si="5"/>
        <v>40</v>
      </c>
    </row>
    <row r="47" spans="1:20">
      <c r="A47" t="s">
        <v>2</v>
      </c>
      <c r="B47">
        <v>3817</v>
      </c>
      <c r="C47" t="s">
        <v>3</v>
      </c>
      <c r="D47">
        <v>661834</v>
      </c>
      <c r="E47" t="s">
        <v>4</v>
      </c>
      <c r="F47">
        <v>0.1</v>
      </c>
      <c r="G47" t="s">
        <v>5</v>
      </c>
      <c r="H47">
        <v>20</v>
      </c>
      <c r="I47" t="s">
        <v>6</v>
      </c>
      <c r="J47">
        <v>-343</v>
      </c>
      <c r="K47" t="s">
        <v>7</v>
      </c>
      <c r="L47">
        <v>85</v>
      </c>
      <c r="M47" t="s">
        <v>8</v>
      </c>
      <c r="N47">
        <v>159</v>
      </c>
      <c r="O47" t="s">
        <v>9</v>
      </c>
      <c r="P47" t="s">
        <v>10</v>
      </c>
      <c r="Q47">
        <v>40</v>
      </c>
      <c r="R47" t="s">
        <v>11</v>
      </c>
      <c r="S47">
        <v>45</v>
      </c>
      <c r="T47">
        <f t="shared" si="5"/>
        <v>800</v>
      </c>
    </row>
    <row r="48" spans="1:20">
      <c r="A48" t="s">
        <v>2</v>
      </c>
      <c r="B48">
        <v>3817</v>
      </c>
      <c r="C48" t="s">
        <v>3</v>
      </c>
      <c r="D48">
        <v>661836</v>
      </c>
      <c r="E48" t="s">
        <v>4</v>
      </c>
      <c r="F48">
        <v>0.1</v>
      </c>
      <c r="G48" t="s">
        <v>5</v>
      </c>
      <c r="H48">
        <v>2</v>
      </c>
      <c r="I48" t="s">
        <v>6</v>
      </c>
      <c r="J48">
        <v>-496</v>
      </c>
      <c r="K48" t="s">
        <v>7</v>
      </c>
      <c r="L48">
        <v>3</v>
      </c>
      <c r="M48" t="s">
        <v>8</v>
      </c>
      <c r="N48">
        <v>6</v>
      </c>
      <c r="O48" t="s">
        <v>9</v>
      </c>
      <c r="P48" t="s">
        <v>10</v>
      </c>
      <c r="Q48">
        <v>60</v>
      </c>
      <c r="R48" t="s">
        <v>11</v>
      </c>
      <c r="S48">
        <v>38</v>
      </c>
      <c r="T48">
        <f t="shared" si="5"/>
        <v>120</v>
      </c>
    </row>
    <row r="49" spans="1:20">
      <c r="A49" t="s">
        <v>2</v>
      </c>
      <c r="B49">
        <v>3817</v>
      </c>
      <c r="C49" t="s">
        <v>3</v>
      </c>
      <c r="D49">
        <v>662853</v>
      </c>
      <c r="E49" t="s">
        <v>4</v>
      </c>
      <c r="F49">
        <v>0.1</v>
      </c>
      <c r="G49" t="s">
        <v>5</v>
      </c>
      <c r="H49">
        <v>1017</v>
      </c>
      <c r="I49" t="s">
        <v>6</v>
      </c>
      <c r="J49">
        <v>13177</v>
      </c>
      <c r="K49" t="s">
        <v>7</v>
      </c>
      <c r="L49">
        <v>16121</v>
      </c>
      <c r="M49" t="s">
        <v>8</v>
      </c>
      <c r="N49">
        <v>13682</v>
      </c>
      <c r="O49" t="s">
        <v>9</v>
      </c>
      <c r="P49" t="s">
        <v>10</v>
      </c>
      <c r="Q49">
        <v>67</v>
      </c>
      <c r="R49" t="s">
        <v>11</v>
      </c>
      <c r="S49">
        <v>46</v>
      </c>
      <c r="T49">
        <f t="shared" si="5"/>
        <v>68139</v>
      </c>
    </row>
    <row r="50" spans="1:20">
      <c r="A50" t="s">
        <v>2</v>
      </c>
      <c r="B50">
        <v>3817</v>
      </c>
      <c r="C50" t="s">
        <v>3</v>
      </c>
      <c r="D50">
        <v>663015</v>
      </c>
      <c r="E50" t="s">
        <v>4</v>
      </c>
      <c r="F50">
        <v>0.1</v>
      </c>
      <c r="G50" t="s">
        <v>5</v>
      </c>
      <c r="H50">
        <v>162</v>
      </c>
      <c r="I50" t="s">
        <v>6</v>
      </c>
      <c r="J50">
        <v>981</v>
      </c>
      <c r="K50" t="s">
        <v>7</v>
      </c>
      <c r="L50">
        <v>1621</v>
      </c>
      <c r="M50" t="s">
        <v>8</v>
      </c>
      <c r="N50">
        <v>1489</v>
      </c>
      <c r="O50" t="s">
        <v>9</v>
      </c>
      <c r="P50" t="s">
        <v>10</v>
      </c>
      <c r="Q50">
        <v>64</v>
      </c>
      <c r="R50" t="s">
        <v>11</v>
      </c>
      <c r="S50">
        <v>46</v>
      </c>
      <c r="T50">
        <f t="shared" si="5"/>
        <v>10368</v>
      </c>
    </row>
    <row r="51" spans="1:20">
      <c r="A51" t="s">
        <v>2</v>
      </c>
      <c r="B51">
        <v>3817</v>
      </c>
      <c r="C51" t="s">
        <v>3</v>
      </c>
      <c r="D51">
        <v>663142</v>
      </c>
      <c r="E51" t="s">
        <v>4</v>
      </c>
      <c r="F51">
        <v>0.1</v>
      </c>
      <c r="G51" t="s">
        <v>5</v>
      </c>
      <c r="H51">
        <v>127</v>
      </c>
      <c r="I51" t="s">
        <v>6</v>
      </c>
      <c r="J51">
        <v>891</v>
      </c>
      <c r="K51" t="s">
        <v>7</v>
      </c>
      <c r="L51">
        <v>1457</v>
      </c>
      <c r="M51" t="s">
        <v>8</v>
      </c>
      <c r="N51">
        <v>1401</v>
      </c>
      <c r="O51" t="s">
        <v>9</v>
      </c>
      <c r="P51" t="s">
        <v>10</v>
      </c>
      <c r="Q51">
        <v>62</v>
      </c>
      <c r="R51" t="s">
        <v>11</v>
      </c>
      <c r="S51">
        <v>45</v>
      </c>
      <c r="T51">
        <f t="shared" si="5"/>
        <v>7874</v>
      </c>
    </row>
    <row r="52" spans="1:20">
      <c r="A52" t="s">
        <v>2</v>
      </c>
      <c r="B52">
        <v>3817</v>
      </c>
      <c r="C52" t="s">
        <v>3</v>
      </c>
      <c r="D52">
        <v>663159</v>
      </c>
      <c r="E52" t="s">
        <v>4</v>
      </c>
      <c r="F52">
        <v>0.1</v>
      </c>
      <c r="G52" t="s">
        <v>5</v>
      </c>
      <c r="H52">
        <v>17</v>
      </c>
      <c r="I52" t="s">
        <v>6</v>
      </c>
      <c r="J52">
        <v>-387</v>
      </c>
      <c r="K52" t="s">
        <v>7</v>
      </c>
      <c r="L52">
        <v>46</v>
      </c>
      <c r="M52" t="s">
        <v>8</v>
      </c>
      <c r="N52">
        <v>117</v>
      </c>
      <c r="O52" t="s">
        <v>9</v>
      </c>
      <c r="P52" t="s">
        <v>10</v>
      </c>
      <c r="Q52">
        <v>44</v>
      </c>
      <c r="R52" t="s">
        <v>11</v>
      </c>
      <c r="S52">
        <v>44</v>
      </c>
      <c r="T52">
        <f t="shared" si="5"/>
        <v>748</v>
      </c>
    </row>
    <row r="53" spans="1:20">
      <c r="A53" t="s">
        <v>2</v>
      </c>
      <c r="B53">
        <v>3817</v>
      </c>
      <c r="C53" t="s">
        <v>3</v>
      </c>
      <c r="D53">
        <v>663392</v>
      </c>
      <c r="E53" t="s">
        <v>4</v>
      </c>
      <c r="F53">
        <v>0.1</v>
      </c>
      <c r="G53" t="s">
        <v>5</v>
      </c>
      <c r="H53">
        <v>233</v>
      </c>
      <c r="I53" t="s">
        <v>6</v>
      </c>
      <c r="J53">
        <v>2286</v>
      </c>
      <c r="K53" t="s">
        <v>7</v>
      </c>
      <c r="L53">
        <v>3276</v>
      </c>
      <c r="M53" t="s">
        <v>8</v>
      </c>
      <c r="N53">
        <v>2792</v>
      </c>
      <c r="O53" t="s">
        <v>9</v>
      </c>
      <c r="P53" t="s">
        <v>10</v>
      </c>
      <c r="Q53">
        <v>66</v>
      </c>
      <c r="R53" t="s">
        <v>11</v>
      </c>
      <c r="S53">
        <v>45</v>
      </c>
      <c r="T53">
        <f t="shared" si="5"/>
        <v>15378</v>
      </c>
    </row>
    <row r="54" spans="1:20">
      <c r="A54" t="s">
        <v>2</v>
      </c>
      <c r="B54">
        <v>3817</v>
      </c>
      <c r="C54" t="s">
        <v>3</v>
      </c>
      <c r="D54">
        <v>664123</v>
      </c>
      <c r="E54" t="s">
        <v>4</v>
      </c>
      <c r="F54">
        <v>0.1</v>
      </c>
      <c r="G54" t="s">
        <v>5</v>
      </c>
      <c r="H54">
        <v>731</v>
      </c>
      <c r="I54" t="s">
        <v>6</v>
      </c>
      <c r="J54">
        <v>9651</v>
      </c>
      <c r="K54" t="s">
        <v>7</v>
      </c>
      <c r="L54">
        <v>11971</v>
      </c>
      <c r="M54" t="s">
        <v>8</v>
      </c>
      <c r="N54">
        <v>10151</v>
      </c>
      <c r="O54" t="s">
        <v>9</v>
      </c>
      <c r="P54" t="s">
        <v>10</v>
      </c>
      <c r="Q54">
        <v>68</v>
      </c>
      <c r="R54" t="s">
        <v>11</v>
      </c>
      <c r="S54">
        <v>46</v>
      </c>
      <c r="T54">
        <f t="shared" si="5"/>
        <v>49708</v>
      </c>
    </row>
    <row r="55" spans="1:20">
      <c r="A55" t="s">
        <v>2</v>
      </c>
      <c r="B55">
        <v>3817</v>
      </c>
      <c r="C55" t="s">
        <v>3</v>
      </c>
      <c r="D55">
        <v>664352</v>
      </c>
      <c r="E55" t="s">
        <v>4</v>
      </c>
      <c r="F55">
        <v>0.1</v>
      </c>
      <c r="G55" t="s">
        <v>5</v>
      </c>
      <c r="H55">
        <v>229</v>
      </c>
      <c r="I55" t="s">
        <v>6</v>
      </c>
      <c r="J55">
        <v>2283</v>
      </c>
      <c r="K55" t="s">
        <v>7</v>
      </c>
      <c r="L55">
        <v>2924</v>
      </c>
      <c r="M55" t="s">
        <v>8</v>
      </c>
      <c r="N55">
        <v>2790</v>
      </c>
      <c r="O55" t="s">
        <v>9</v>
      </c>
      <c r="P55" t="s">
        <v>10</v>
      </c>
      <c r="Q55">
        <v>58</v>
      </c>
      <c r="R55" t="s">
        <v>11</v>
      </c>
      <c r="S55">
        <v>44</v>
      </c>
      <c r="T55">
        <f t="shared" si="5"/>
        <v>13282</v>
      </c>
    </row>
    <row r="56" spans="1:20">
      <c r="A56" t="s">
        <v>2</v>
      </c>
      <c r="B56">
        <v>3817</v>
      </c>
      <c r="C56" t="s">
        <v>3</v>
      </c>
      <c r="D56">
        <v>664353</v>
      </c>
      <c r="E56" t="s">
        <v>4</v>
      </c>
      <c r="F56">
        <v>0.1</v>
      </c>
      <c r="G56" t="s">
        <v>5</v>
      </c>
      <c r="H56">
        <v>1</v>
      </c>
      <c r="I56" t="s">
        <v>6</v>
      </c>
      <c r="J56">
        <v>-500</v>
      </c>
      <c r="K56" t="s">
        <v>7</v>
      </c>
      <c r="L56">
        <v>1</v>
      </c>
      <c r="M56" t="s">
        <v>8</v>
      </c>
      <c r="N56">
        <v>7</v>
      </c>
      <c r="O56" t="s">
        <v>9</v>
      </c>
      <c r="P56" t="s">
        <v>10</v>
      </c>
      <c r="Q56">
        <v>40</v>
      </c>
      <c r="R56" t="s">
        <v>11</v>
      </c>
      <c r="S56">
        <v>35</v>
      </c>
      <c r="T56">
        <f t="shared" si="5"/>
        <v>40</v>
      </c>
    </row>
    <row r="57" spans="1:20">
      <c r="A57" t="s">
        <v>2</v>
      </c>
      <c r="B57">
        <v>3817</v>
      </c>
      <c r="C57" t="s">
        <v>3</v>
      </c>
      <c r="D57">
        <v>664429</v>
      </c>
      <c r="E57" t="s">
        <v>4</v>
      </c>
      <c r="F57">
        <v>0.1</v>
      </c>
      <c r="G57" t="s">
        <v>5</v>
      </c>
      <c r="H57">
        <v>76</v>
      </c>
      <c r="I57" t="s">
        <v>6</v>
      </c>
      <c r="J57">
        <v>80</v>
      </c>
      <c r="K57" t="s">
        <v>7</v>
      </c>
      <c r="L57">
        <v>294</v>
      </c>
      <c r="M57" t="s">
        <v>8</v>
      </c>
      <c r="N57">
        <v>583</v>
      </c>
      <c r="O57" t="s">
        <v>9</v>
      </c>
      <c r="P57" t="s">
        <v>10</v>
      </c>
      <c r="Q57">
        <v>39</v>
      </c>
      <c r="R57" t="s">
        <v>11</v>
      </c>
      <c r="S57">
        <v>46</v>
      </c>
      <c r="T57">
        <f t="shared" si="5"/>
        <v>2964</v>
      </c>
    </row>
    <row r="58" spans="1:20">
      <c r="A58" t="s">
        <v>2</v>
      </c>
      <c r="B58">
        <v>3817</v>
      </c>
      <c r="C58" t="s">
        <v>3</v>
      </c>
      <c r="D58">
        <v>664430</v>
      </c>
      <c r="E58" t="s">
        <v>4</v>
      </c>
      <c r="F58">
        <v>0.1</v>
      </c>
      <c r="G58" t="s">
        <v>5</v>
      </c>
      <c r="H58">
        <v>1</v>
      </c>
      <c r="I58" t="s">
        <v>6</v>
      </c>
      <c r="J58">
        <v>-500</v>
      </c>
      <c r="K58" t="s">
        <v>7</v>
      </c>
      <c r="L58">
        <v>1</v>
      </c>
      <c r="M58" t="s">
        <v>8</v>
      </c>
      <c r="N58">
        <v>3</v>
      </c>
      <c r="O58" t="s">
        <v>9</v>
      </c>
      <c r="P58" t="s">
        <v>10</v>
      </c>
      <c r="Q58">
        <v>60</v>
      </c>
      <c r="R58" t="s">
        <v>11</v>
      </c>
      <c r="S58">
        <v>30</v>
      </c>
      <c r="T58">
        <f t="shared" si="5"/>
        <v>60</v>
      </c>
    </row>
    <row r="59" spans="1:20">
      <c r="A59" t="s">
        <v>2</v>
      </c>
      <c r="B59">
        <v>3817</v>
      </c>
      <c r="C59" t="s">
        <v>3</v>
      </c>
      <c r="D59">
        <v>664445</v>
      </c>
      <c r="E59" t="s">
        <v>4</v>
      </c>
      <c r="F59">
        <v>0.1</v>
      </c>
      <c r="G59" t="s">
        <v>5</v>
      </c>
      <c r="H59">
        <v>15</v>
      </c>
      <c r="I59" t="s">
        <v>6</v>
      </c>
      <c r="J59">
        <v>-426</v>
      </c>
      <c r="K59" t="s">
        <v>7</v>
      </c>
      <c r="L59">
        <v>41</v>
      </c>
      <c r="M59" t="s">
        <v>8</v>
      </c>
      <c r="N59">
        <v>76</v>
      </c>
      <c r="O59" t="s">
        <v>9</v>
      </c>
      <c r="P59" t="s">
        <v>10</v>
      </c>
      <c r="Q59">
        <v>54</v>
      </c>
      <c r="R59" t="s">
        <v>11</v>
      </c>
      <c r="S59">
        <v>45</v>
      </c>
      <c r="T59">
        <f t="shared" si="5"/>
        <v>810</v>
      </c>
    </row>
    <row r="60" spans="1:20">
      <c r="A60" t="s">
        <v>2</v>
      </c>
      <c r="B60">
        <v>3817</v>
      </c>
      <c r="C60" t="s">
        <v>3</v>
      </c>
      <c r="D60">
        <v>664451</v>
      </c>
      <c r="E60" t="s">
        <v>4</v>
      </c>
      <c r="F60">
        <v>0.1</v>
      </c>
      <c r="G60" t="s">
        <v>5</v>
      </c>
      <c r="H60">
        <v>6</v>
      </c>
      <c r="I60" t="s">
        <v>6</v>
      </c>
      <c r="J60">
        <v>-477</v>
      </c>
      <c r="K60" t="s">
        <v>7</v>
      </c>
      <c r="L60">
        <v>15</v>
      </c>
      <c r="M60" t="s">
        <v>8</v>
      </c>
      <c r="N60">
        <v>25</v>
      </c>
      <c r="O60" t="s">
        <v>9</v>
      </c>
      <c r="P60" t="s">
        <v>10</v>
      </c>
      <c r="Q60">
        <v>58</v>
      </c>
      <c r="R60" t="s">
        <v>11</v>
      </c>
      <c r="S60">
        <v>43</v>
      </c>
      <c r="T60">
        <f t="shared" si="5"/>
        <v>348</v>
      </c>
    </row>
    <row r="61" spans="1:20">
      <c r="A61" t="s">
        <v>2</v>
      </c>
      <c r="B61">
        <v>3817</v>
      </c>
      <c r="C61" t="s">
        <v>3</v>
      </c>
      <c r="D61">
        <v>664452</v>
      </c>
      <c r="E61" t="s">
        <v>4</v>
      </c>
      <c r="F61">
        <v>0.1</v>
      </c>
      <c r="G61" t="s">
        <v>5</v>
      </c>
      <c r="H61">
        <v>1</v>
      </c>
      <c r="I61" t="s">
        <v>6</v>
      </c>
      <c r="J61">
        <v>-500</v>
      </c>
      <c r="K61" t="s">
        <v>7</v>
      </c>
      <c r="L61">
        <v>1</v>
      </c>
      <c r="M61" t="s">
        <v>8</v>
      </c>
      <c r="N61">
        <v>3</v>
      </c>
      <c r="O61" t="s">
        <v>9</v>
      </c>
      <c r="P61" t="s">
        <v>10</v>
      </c>
      <c r="Q61">
        <v>60</v>
      </c>
      <c r="R61" t="s">
        <v>11</v>
      </c>
      <c r="S61">
        <v>33</v>
      </c>
      <c r="T61">
        <f t="shared" si="5"/>
        <v>60</v>
      </c>
    </row>
    <row r="62" spans="1:20">
      <c r="A62" t="s">
        <v>2</v>
      </c>
      <c r="B62">
        <v>3817</v>
      </c>
      <c r="C62" t="s">
        <v>3</v>
      </c>
      <c r="D62">
        <v>664477</v>
      </c>
      <c r="E62" t="s">
        <v>4</v>
      </c>
      <c r="F62">
        <v>0.1</v>
      </c>
      <c r="G62" t="s">
        <v>5</v>
      </c>
      <c r="H62">
        <v>25</v>
      </c>
      <c r="I62" t="s">
        <v>6</v>
      </c>
      <c r="J62">
        <v>-315</v>
      </c>
      <c r="K62" t="s">
        <v>7</v>
      </c>
      <c r="L62">
        <v>102</v>
      </c>
      <c r="M62" t="s">
        <v>8</v>
      </c>
      <c r="N62">
        <v>194</v>
      </c>
      <c r="O62" t="s">
        <v>9</v>
      </c>
      <c r="P62" t="s">
        <v>10</v>
      </c>
      <c r="Q62">
        <v>40</v>
      </c>
      <c r="R62" t="s">
        <v>11</v>
      </c>
      <c r="S62">
        <v>44</v>
      </c>
      <c r="T62">
        <f t="shared" si="5"/>
        <v>1000</v>
      </c>
    </row>
    <row r="63" spans="1:20">
      <c r="A63" t="s">
        <v>2</v>
      </c>
      <c r="B63">
        <v>3817</v>
      </c>
      <c r="C63" t="s">
        <v>3</v>
      </c>
      <c r="D63">
        <v>665206</v>
      </c>
      <c r="E63" t="s">
        <v>4</v>
      </c>
      <c r="F63">
        <v>0.1</v>
      </c>
      <c r="G63" t="s">
        <v>5</v>
      </c>
      <c r="H63">
        <v>729</v>
      </c>
      <c r="I63" t="s">
        <v>6</v>
      </c>
      <c r="J63">
        <v>8865</v>
      </c>
      <c r="K63" t="s">
        <v>7</v>
      </c>
      <c r="L63">
        <v>10759</v>
      </c>
      <c r="M63" t="s">
        <v>8</v>
      </c>
      <c r="N63">
        <v>9365</v>
      </c>
      <c r="O63" t="s">
        <v>9</v>
      </c>
      <c r="P63" t="s">
        <v>10</v>
      </c>
      <c r="Q63">
        <v>66</v>
      </c>
      <c r="R63" t="s">
        <v>11</v>
      </c>
      <c r="S63">
        <v>46</v>
      </c>
      <c r="T63">
        <f t="shared" si="5"/>
        <v>48114</v>
      </c>
    </row>
    <row r="64" spans="1:20">
      <c r="A64" t="s">
        <v>2</v>
      </c>
      <c r="B64">
        <v>3817</v>
      </c>
      <c r="C64" t="s">
        <v>3</v>
      </c>
      <c r="D64">
        <v>665480</v>
      </c>
      <c r="E64" t="s">
        <v>4</v>
      </c>
      <c r="F64">
        <v>0.1</v>
      </c>
      <c r="G64" t="s">
        <v>5</v>
      </c>
      <c r="H64">
        <v>274</v>
      </c>
      <c r="I64" t="s">
        <v>6</v>
      </c>
      <c r="J64">
        <v>3068</v>
      </c>
      <c r="K64" t="s">
        <v>7</v>
      </c>
      <c r="L64">
        <v>4199</v>
      </c>
      <c r="M64" t="s">
        <v>8</v>
      </c>
      <c r="N64">
        <v>3577</v>
      </c>
      <c r="O64" t="s">
        <v>9</v>
      </c>
      <c r="P64" t="s">
        <v>10</v>
      </c>
      <c r="Q64">
        <v>68</v>
      </c>
      <c r="R64" t="s">
        <v>11</v>
      </c>
      <c r="S64">
        <v>45</v>
      </c>
      <c r="T64">
        <f t="shared" si="5"/>
        <v>18632</v>
      </c>
    </row>
    <row r="65" spans="1:20">
      <c r="A65" t="s">
        <v>2</v>
      </c>
      <c r="B65">
        <v>3817</v>
      </c>
      <c r="C65" t="s">
        <v>3</v>
      </c>
      <c r="D65">
        <v>665947</v>
      </c>
      <c r="E65" t="s">
        <v>4</v>
      </c>
      <c r="F65">
        <v>0.1</v>
      </c>
      <c r="G65" t="s">
        <v>5</v>
      </c>
      <c r="H65">
        <v>467</v>
      </c>
      <c r="I65" t="s">
        <v>6</v>
      </c>
      <c r="J65">
        <v>6017</v>
      </c>
      <c r="K65" t="s">
        <v>7</v>
      </c>
      <c r="L65">
        <v>7774</v>
      </c>
      <c r="M65" t="s">
        <v>8</v>
      </c>
      <c r="N65">
        <v>6520</v>
      </c>
      <c r="O65" t="s">
        <v>9</v>
      </c>
      <c r="P65" t="s">
        <v>10</v>
      </c>
      <c r="Q65">
        <v>67</v>
      </c>
      <c r="R65" t="s">
        <v>11</v>
      </c>
      <c r="S65">
        <v>45</v>
      </c>
      <c r="T65">
        <f t="shared" si="5"/>
        <v>31289</v>
      </c>
    </row>
    <row r="66" spans="1:20">
      <c r="A66" t="s">
        <v>2</v>
      </c>
      <c r="B66">
        <v>3817</v>
      </c>
      <c r="C66" t="s">
        <v>3</v>
      </c>
      <c r="D66">
        <v>667774</v>
      </c>
      <c r="E66" t="s">
        <v>4</v>
      </c>
      <c r="F66">
        <v>0.1</v>
      </c>
      <c r="G66" t="s">
        <v>5</v>
      </c>
      <c r="H66">
        <v>1827</v>
      </c>
      <c r="I66" t="s">
        <v>6</v>
      </c>
      <c r="J66">
        <v>24042</v>
      </c>
      <c r="K66" t="s">
        <v>7</v>
      </c>
      <c r="L66">
        <v>28871</v>
      </c>
      <c r="M66" t="s">
        <v>8</v>
      </c>
      <c r="N66">
        <v>24545</v>
      </c>
      <c r="O66" t="s">
        <v>9</v>
      </c>
      <c r="P66" t="s">
        <v>10</v>
      </c>
      <c r="Q66">
        <v>67</v>
      </c>
      <c r="R66" t="s">
        <v>11</v>
      </c>
      <c r="S66">
        <v>46</v>
      </c>
      <c r="T66">
        <f t="shared" si="5"/>
        <v>122409</v>
      </c>
    </row>
    <row r="67" spans="1:20">
      <c r="A67" t="s">
        <v>2</v>
      </c>
      <c r="B67">
        <v>3817</v>
      </c>
      <c r="C67" t="s">
        <v>3</v>
      </c>
      <c r="D67">
        <v>667780</v>
      </c>
      <c r="E67" t="s">
        <v>4</v>
      </c>
      <c r="F67">
        <v>0.1</v>
      </c>
      <c r="G67" t="s">
        <v>5</v>
      </c>
      <c r="H67">
        <v>6</v>
      </c>
      <c r="I67" t="s">
        <v>6</v>
      </c>
      <c r="J67">
        <v>-475</v>
      </c>
      <c r="K67" t="s">
        <v>7</v>
      </c>
      <c r="L67">
        <v>13</v>
      </c>
      <c r="M67" t="s">
        <v>8</v>
      </c>
      <c r="N67">
        <v>34</v>
      </c>
      <c r="O67" t="s">
        <v>9</v>
      </c>
      <c r="P67" t="s">
        <v>10</v>
      </c>
      <c r="Q67">
        <v>50</v>
      </c>
      <c r="R67" t="s">
        <v>11</v>
      </c>
      <c r="S67">
        <v>35</v>
      </c>
      <c r="T67">
        <f t="shared" si="5"/>
        <v>300</v>
      </c>
    </row>
    <row r="68" spans="1:20">
      <c r="A68" t="s">
        <v>2</v>
      </c>
      <c r="B68">
        <v>3817</v>
      </c>
      <c r="C68" t="s">
        <v>3</v>
      </c>
      <c r="D68">
        <v>668493</v>
      </c>
      <c r="E68" t="s">
        <v>4</v>
      </c>
      <c r="F68">
        <v>0.1</v>
      </c>
      <c r="G68" t="s">
        <v>5</v>
      </c>
      <c r="H68">
        <v>713</v>
      </c>
      <c r="I68" t="s">
        <v>6</v>
      </c>
      <c r="J68">
        <v>8318</v>
      </c>
      <c r="K68" t="s">
        <v>7</v>
      </c>
      <c r="L68">
        <v>10398</v>
      </c>
      <c r="M68" t="s">
        <v>8</v>
      </c>
      <c r="N68">
        <v>8826</v>
      </c>
      <c r="O68" t="s">
        <v>9</v>
      </c>
      <c r="P68" t="s">
        <v>10</v>
      </c>
      <c r="Q68">
        <v>67</v>
      </c>
      <c r="R68" t="s">
        <v>11</v>
      </c>
      <c r="S68">
        <v>46</v>
      </c>
      <c r="T68">
        <f t="shared" si="5"/>
        <v>47771</v>
      </c>
    </row>
    <row r="69" spans="1:20">
      <c r="A69" t="s">
        <v>2</v>
      </c>
      <c r="B69">
        <v>3817</v>
      </c>
      <c r="C69" t="s">
        <v>3</v>
      </c>
      <c r="D69">
        <v>668510</v>
      </c>
      <c r="E69" t="s">
        <v>4</v>
      </c>
      <c r="F69">
        <v>0.1</v>
      </c>
      <c r="G69" t="s">
        <v>5</v>
      </c>
      <c r="H69">
        <v>17</v>
      </c>
      <c r="I69" t="s">
        <v>6</v>
      </c>
      <c r="J69">
        <v>-381</v>
      </c>
      <c r="K69" t="s">
        <v>7</v>
      </c>
      <c r="L69">
        <v>41</v>
      </c>
      <c r="M69" t="s">
        <v>8</v>
      </c>
      <c r="N69">
        <v>126</v>
      </c>
      <c r="O69" t="s">
        <v>9</v>
      </c>
      <c r="P69" t="s">
        <v>10</v>
      </c>
      <c r="Q69">
        <v>41</v>
      </c>
      <c r="R69" t="s">
        <v>11</v>
      </c>
      <c r="S69">
        <v>45</v>
      </c>
      <c r="T69">
        <f t="shared" si="5"/>
        <v>697</v>
      </c>
    </row>
    <row r="70" spans="1:20">
      <c r="A70" t="s">
        <v>2</v>
      </c>
      <c r="B70">
        <v>3817</v>
      </c>
      <c r="C70" t="s">
        <v>3</v>
      </c>
      <c r="D70">
        <v>669251</v>
      </c>
      <c r="E70" t="s">
        <v>4</v>
      </c>
      <c r="F70">
        <v>0.1</v>
      </c>
      <c r="G70" t="s">
        <v>5</v>
      </c>
      <c r="H70">
        <v>741</v>
      </c>
      <c r="I70" t="s">
        <v>6</v>
      </c>
      <c r="J70">
        <v>9812</v>
      </c>
      <c r="K70" t="s">
        <v>7</v>
      </c>
      <c r="L70">
        <v>12253</v>
      </c>
      <c r="M70" t="s">
        <v>8</v>
      </c>
      <c r="N70">
        <v>10318</v>
      </c>
      <c r="O70" t="s">
        <v>9</v>
      </c>
      <c r="P70" t="s">
        <v>10</v>
      </c>
      <c r="Q70">
        <v>68</v>
      </c>
      <c r="R70" t="s">
        <v>11</v>
      </c>
      <c r="S70">
        <v>46</v>
      </c>
      <c r="T70">
        <f t="shared" si="5"/>
        <v>50388</v>
      </c>
    </row>
    <row r="71" spans="1:20">
      <c r="A71" t="s">
        <v>2</v>
      </c>
      <c r="B71">
        <v>3817</v>
      </c>
      <c r="C71" t="s">
        <v>3</v>
      </c>
      <c r="D71">
        <v>670027</v>
      </c>
      <c r="E71" t="s">
        <v>4</v>
      </c>
      <c r="F71">
        <v>0.1</v>
      </c>
      <c r="G71" t="s">
        <v>5</v>
      </c>
      <c r="H71">
        <v>776</v>
      </c>
      <c r="I71" t="s">
        <v>6</v>
      </c>
      <c r="J71">
        <v>9957</v>
      </c>
      <c r="K71" t="s">
        <v>7</v>
      </c>
      <c r="L71">
        <v>12387</v>
      </c>
      <c r="M71" t="s">
        <v>8</v>
      </c>
      <c r="N71">
        <v>10458</v>
      </c>
      <c r="O71" t="s">
        <v>9</v>
      </c>
      <c r="P71" t="s">
        <v>10</v>
      </c>
      <c r="Q71">
        <v>68</v>
      </c>
      <c r="R71" t="s">
        <v>11</v>
      </c>
      <c r="S71">
        <v>46</v>
      </c>
      <c r="T71">
        <f t="shared" si="5"/>
        <v>52768</v>
      </c>
    </row>
    <row r="72" spans="1:20">
      <c r="A72" t="s">
        <v>2</v>
      </c>
      <c r="B72">
        <v>3817</v>
      </c>
      <c r="C72" t="s">
        <v>3</v>
      </c>
      <c r="D72">
        <v>670171</v>
      </c>
      <c r="E72" t="s">
        <v>4</v>
      </c>
      <c r="F72">
        <v>0.1</v>
      </c>
      <c r="G72" t="s">
        <v>5</v>
      </c>
      <c r="H72">
        <v>144</v>
      </c>
      <c r="I72" t="s">
        <v>6</v>
      </c>
      <c r="J72">
        <v>1005</v>
      </c>
      <c r="K72" t="s">
        <v>7</v>
      </c>
      <c r="L72">
        <v>1732</v>
      </c>
      <c r="M72" t="s">
        <v>8</v>
      </c>
      <c r="N72">
        <v>1510</v>
      </c>
      <c r="O72" t="s">
        <v>9</v>
      </c>
      <c r="P72" t="s">
        <v>10</v>
      </c>
      <c r="Q72">
        <v>66</v>
      </c>
      <c r="R72" t="s">
        <v>11</v>
      </c>
      <c r="S72">
        <v>45</v>
      </c>
      <c r="T72">
        <f t="shared" si="5"/>
        <v>9504</v>
      </c>
    </row>
    <row r="73" spans="1:20">
      <c r="A73" t="s">
        <v>2</v>
      </c>
      <c r="B73">
        <v>3817</v>
      </c>
      <c r="C73" t="s">
        <v>3</v>
      </c>
      <c r="D73">
        <v>670172</v>
      </c>
      <c r="E73" t="s">
        <v>4</v>
      </c>
      <c r="F73">
        <v>0.1</v>
      </c>
      <c r="G73" t="s">
        <v>5</v>
      </c>
      <c r="H73">
        <v>1</v>
      </c>
      <c r="I73" t="s">
        <v>6</v>
      </c>
      <c r="J73">
        <v>-500</v>
      </c>
      <c r="K73" t="s">
        <v>7</v>
      </c>
      <c r="L73">
        <v>1</v>
      </c>
      <c r="M73" t="s">
        <v>8</v>
      </c>
      <c r="N73">
        <v>5</v>
      </c>
      <c r="O73" t="s">
        <v>9</v>
      </c>
      <c r="P73" t="s">
        <v>10</v>
      </c>
      <c r="Q73">
        <v>50</v>
      </c>
      <c r="R73" t="s">
        <v>11</v>
      </c>
      <c r="S73">
        <v>35</v>
      </c>
      <c r="T73">
        <f t="shared" si="5"/>
        <v>50</v>
      </c>
    </row>
    <row r="74" spans="1:20">
      <c r="A74" t="s">
        <v>2</v>
      </c>
      <c r="B74">
        <v>3817</v>
      </c>
      <c r="C74" t="s">
        <v>3</v>
      </c>
      <c r="D74">
        <v>670173</v>
      </c>
      <c r="E74" t="s">
        <v>4</v>
      </c>
      <c r="F74">
        <v>0.1</v>
      </c>
      <c r="G74" t="s">
        <v>5</v>
      </c>
      <c r="H74">
        <v>1</v>
      </c>
      <c r="I74" t="s">
        <v>6</v>
      </c>
      <c r="J74">
        <v>-500</v>
      </c>
      <c r="K74" t="s">
        <v>7</v>
      </c>
      <c r="L74">
        <v>1</v>
      </c>
      <c r="M74" t="s">
        <v>8</v>
      </c>
      <c r="N74">
        <v>5</v>
      </c>
      <c r="O74" t="s">
        <v>9</v>
      </c>
      <c r="P74" t="s">
        <v>10</v>
      </c>
      <c r="Q74">
        <v>50</v>
      </c>
      <c r="R74" t="s">
        <v>11</v>
      </c>
      <c r="S74">
        <v>34</v>
      </c>
      <c r="T74">
        <f t="shared" si="5"/>
        <v>50</v>
      </c>
    </row>
    <row r="75" spans="1:20">
      <c r="A75" t="s">
        <v>2</v>
      </c>
      <c r="B75">
        <v>3817</v>
      </c>
      <c r="C75" t="s">
        <v>3</v>
      </c>
      <c r="D75">
        <v>670179</v>
      </c>
      <c r="E75" t="s">
        <v>4</v>
      </c>
      <c r="F75">
        <v>0.1</v>
      </c>
      <c r="G75" t="s">
        <v>5</v>
      </c>
      <c r="H75">
        <v>6</v>
      </c>
      <c r="I75" t="s">
        <v>6</v>
      </c>
      <c r="J75">
        <v>-471</v>
      </c>
      <c r="K75" t="s">
        <v>7</v>
      </c>
      <c r="L75">
        <v>13</v>
      </c>
      <c r="M75" t="s">
        <v>8</v>
      </c>
      <c r="N75">
        <v>34</v>
      </c>
      <c r="O75" t="s">
        <v>9</v>
      </c>
      <c r="P75" t="s">
        <v>10</v>
      </c>
      <c r="Q75">
        <v>50</v>
      </c>
      <c r="R75" t="s">
        <v>11</v>
      </c>
      <c r="S75">
        <v>39</v>
      </c>
      <c r="T75">
        <f t="shared" si="5"/>
        <v>300</v>
      </c>
    </row>
    <row r="76" spans="1:20">
      <c r="A76" t="s">
        <v>2</v>
      </c>
      <c r="B76">
        <v>3817</v>
      </c>
      <c r="C76" t="s">
        <v>3</v>
      </c>
      <c r="D76">
        <v>671565</v>
      </c>
      <c r="E76" t="s">
        <v>4</v>
      </c>
      <c r="F76">
        <v>0.1</v>
      </c>
      <c r="G76" t="s">
        <v>5</v>
      </c>
      <c r="H76">
        <v>1386</v>
      </c>
      <c r="I76" t="s">
        <v>6</v>
      </c>
      <c r="J76">
        <v>17696</v>
      </c>
      <c r="K76" t="s">
        <v>7</v>
      </c>
      <c r="L76">
        <v>21543</v>
      </c>
      <c r="M76" t="s">
        <v>8</v>
      </c>
      <c r="N76">
        <v>18197</v>
      </c>
      <c r="O76" t="s">
        <v>9</v>
      </c>
      <c r="P76" t="s">
        <v>10</v>
      </c>
      <c r="Q76">
        <v>68</v>
      </c>
      <c r="R76" t="s">
        <v>11</v>
      </c>
      <c r="S76">
        <v>46</v>
      </c>
      <c r="T76">
        <f t="shared" si="5"/>
        <v>94248</v>
      </c>
    </row>
    <row r="77" spans="1:20">
      <c r="A77" t="s">
        <v>2</v>
      </c>
      <c r="B77">
        <v>3817</v>
      </c>
      <c r="C77" t="s">
        <v>3</v>
      </c>
      <c r="D77">
        <v>671895</v>
      </c>
      <c r="E77" t="s">
        <v>4</v>
      </c>
      <c r="F77">
        <v>0.1</v>
      </c>
      <c r="G77" t="s">
        <v>5</v>
      </c>
      <c r="H77">
        <v>330</v>
      </c>
      <c r="I77" t="s">
        <v>6</v>
      </c>
      <c r="J77">
        <v>3514</v>
      </c>
      <c r="K77" t="s">
        <v>7</v>
      </c>
      <c r="L77">
        <v>4736</v>
      </c>
      <c r="M77" t="s">
        <v>8</v>
      </c>
      <c r="N77">
        <v>4015</v>
      </c>
      <c r="O77" t="s">
        <v>9</v>
      </c>
      <c r="P77" t="s">
        <v>10</v>
      </c>
      <c r="Q77">
        <v>67</v>
      </c>
      <c r="R77" t="s">
        <v>11</v>
      </c>
      <c r="S77">
        <v>45</v>
      </c>
      <c r="T77">
        <f t="shared" si="5"/>
        <v>22110</v>
      </c>
    </row>
    <row r="78" spans="1:20">
      <c r="A78" t="s">
        <v>2</v>
      </c>
      <c r="B78">
        <v>3817</v>
      </c>
      <c r="C78" t="s">
        <v>3</v>
      </c>
      <c r="D78">
        <v>672900</v>
      </c>
      <c r="E78" t="s">
        <v>4</v>
      </c>
      <c r="F78">
        <v>0.1</v>
      </c>
      <c r="G78" t="s">
        <v>5</v>
      </c>
      <c r="H78">
        <v>1005</v>
      </c>
      <c r="I78" t="s">
        <v>6</v>
      </c>
      <c r="J78">
        <v>11977</v>
      </c>
      <c r="K78" t="s">
        <v>7</v>
      </c>
      <c r="L78">
        <v>14661</v>
      </c>
      <c r="M78" t="s">
        <v>8</v>
      </c>
      <c r="N78">
        <v>12478</v>
      </c>
      <c r="O78" t="s">
        <v>9</v>
      </c>
      <c r="P78" t="s">
        <v>10</v>
      </c>
      <c r="Q78">
        <v>67</v>
      </c>
      <c r="R78" t="s">
        <v>11</v>
      </c>
      <c r="S78">
        <v>46</v>
      </c>
      <c r="T78">
        <f t="shared" si="5"/>
        <v>67335</v>
      </c>
    </row>
    <row r="79" spans="1:20">
      <c r="A79" t="s">
        <v>2</v>
      </c>
      <c r="B79">
        <v>3817</v>
      </c>
      <c r="C79" t="s">
        <v>3</v>
      </c>
      <c r="D79">
        <v>673062</v>
      </c>
      <c r="E79" t="s">
        <v>4</v>
      </c>
      <c r="F79">
        <v>0.1</v>
      </c>
      <c r="G79" t="s">
        <v>5</v>
      </c>
      <c r="H79">
        <v>162</v>
      </c>
      <c r="I79" t="s">
        <v>6</v>
      </c>
      <c r="J79">
        <v>945</v>
      </c>
      <c r="K79" t="s">
        <v>7</v>
      </c>
      <c r="L79">
        <v>1617</v>
      </c>
      <c r="M79" t="s">
        <v>8</v>
      </c>
      <c r="N79">
        <v>1454</v>
      </c>
      <c r="O79" t="s">
        <v>9</v>
      </c>
      <c r="P79" t="s">
        <v>10</v>
      </c>
      <c r="Q79">
        <v>65</v>
      </c>
      <c r="R79" t="s">
        <v>11</v>
      </c>
      <c r="S79">
        <v>46</v>
      </c>
      <c r="T79">
        <f t="shared" si="5"/>
        <v>10530</v>
      </c>
    </row>
    <row r="80" spans="1:20">
      <c r="A80" t="s">
        <v>2</v>
      </c>
      <c r="B80">
        <v>3817</v>
      </c>
      <c r="C80" t="s">
        <v>3</v>
      </c>
      <c r="D80">
        <v>673418</v>
      </c>
      <c r="E80" t="s">
        <v>4</v>
      </c>
      <c r="F80">
        <v>0.1</v>
      </c>
      <c r="G80" t="s">
        <v>5</v>
      </c>
      <c r="H80">
        <v>356</v>
      </c>
      <c r="I80" t="s">
        <v>6</v>
      </c>
      <c r="J80">
        <v>3748</v>
      </c>
      <c r="K80" t="s">
        <v>7</v>
      </c>
      <c r="L80">
        <v>4988</v>
      </c>
      <c r="M80" t="s">
        <v>8</v>
      </c>
      <c r="N80">
        <v>4256</v>
      </c>
      <c r="O80" t="s">
        <v>9</v>
      </c>
      <c r="P80" t="s">
        <v>10</v>
      </c>
      <c r="Q80">
        <v>67</v>
      </c>
      <c r="R80" t="s">
        <v>11</v>
      </c>
      <c r="S80">
        <v>45</v>
      </c>
      <c r="T80">
        <f t="shared" si="5"/>
        <v>23852</v>
      </c>
    </row>
    <row r="81" spans="1:20">
      <c r="A81" t="s">
        <v>2</v>
      </c>
      <c r="B81">
        <v>3817</v>
      </c>
      <c r="C81" t="s">
        <v>3</v>
      </c>
      <c r="D81">
        <v>673436</v>
      </c>
      <c r="E81" t="s">
        <v>4</v>
      </c>
      <c r="F81">
        <v>0.1</v>
      </c>
      <c r="G81" t="s">
        <v>5</v>
      </c>
      <c r="H81">
        <v>18</v>
      </c>
      <c r="I81" t="s">
        <v>6</v>
      </c>
      <c r="J81">
        <v>-394</v>
      </c>
      <c r="K81" t="s">
        <v>7</v>
      </c>
      <c r="L81">
        <v>103</v>
      </c>
      <c r="M81" t="s">
        <v>8</v>
      </c>
      <c r="N81">
        <v>115</v>
      </c>
      <c r="O81" t="s">
        <v>9</v>
      </c>
      <c r="P81" t="s">
        <v>10</v>
      </c>
      <c r="Q81">
        <v>61</v>
      </c>
      <c r="R81" t="s">
        <v>11</v>
      </c>
      <c r="S81">
        <v>44</v>
      </c>
      <c r="T81">
        <f t="shared" si="5"/>
        <v>1098</v>
      </c>
    </row>
    <row r="82" spans="1:20">
      <c r="A82" t="s">
        <v>2</v>
      </c>
      <c r="B82">
        <v>3817</v>
      </c>
      <c r="C82" t="s">
        <v>3</v>
      </c>
      <c r="D82">
        <v>673437</v>
      </c>
      <c r="E82" t="s">
        <v>4</v>
      </c>
      <c r="F82">
        <v>0.1</v>
      </c>
      <c r="G82" t="s">
        <v>5</v>
      </c>
      <c r="H82">
        <v>1</v>
      </c>
      <c r="I82" t="s">
        <v>6</v>
      </c>
      <c r="J82">
        <v>-500</v>
      </c>
      <c r="K82" t="s">
        <v>7</v>
      </c>
      <c r="L82">
        <v>1</v>
      </c>
      <c r="M82" t="s">
        <v>8</v>
      </c>
      <c r="N82">
        <v>7</v>
      </c>
      <c r="O82" t="s">
        <v>9</v>
      </c>
      <c r="P82" t="s">
        <v>10</v>
      </c>
      <c r="Q82">
        <v>40</v>
      </c>
      <c r="R82" t="s">
        <v>11</v>
      </c>
      <c r="S82">
        <v>32</v>
      </c>
      <c r="T82">
        <f t="shared" si="5"/>
        <v>40</v>
      </c>
    </row>
    <row r="83" spans="1:20">
      <c r="A83" t="s">
        <v>2</v>
      </c>
      <c r="B83">
        <v>3817</v>
      </c>
      <c r="C83" t="s">
        <v>3</v>
      </c>
      <c r="D83">
        <v>674075</v>
      </c>
      <c r="E83" t="s">
        <v>4</v>
      </c>
      <c r="F83">
        <v>0.1</v>
      </c>
      <c r="G83" t="s">
        <v>5</v>
      </c>
      <c r="H83">
        <v>638</v>
      </c>
      <c r="I83" t="s">
        <v>6</v>
      </c>
      <c r="J83">
        <v>6227</v>
      </c>
      <c r="K83" t="s">
        <v>7</v>
      </c>
      <c r="L83">
        <v>7853</v>
      </c>
      <c r="M83" t="s">
        <v>8</v>
      </c>
      <c r="N83">
        <v>6728</v>
      </c>
      <c r="O83" t="s">
        <v>9</v>
      </c>
      <c r="P83" t="s">
        <v>10</v>
      </c>
      <c r="Q83">
        <v>68</v>
      </c>
      <c r="R83" t="s">
        <v>11</v>
      </c>
      <c r="S83">
        <v>46</v>
      </c>
      <c r="T83">
        <f t="shared" si="5"/>
        <v>43384</v>
      </c>
    </row>
    <row r="84" spans="1:20">
      <c r="A84" t="s">
        <v>2</v>
      </c>
      <c r="B84">
        <v>3817</v>
      </c>
      <c r="C84" t="s">
        <v>3</v>
      </c>
      <c r="D84">
        <v>674435</v>
      </c>
      <c r="E84" t="s">
        <v>4</v>
      </c>
      <c r="F84">
        <v>0.1</v>
      </c>
      <c r="G84" t="s">
        <v>5</v>
      </c>
      <c r="H84">
        <v>360</v>
      </c>
      <c r="I84" t="s">
        <v>6</v>
      </c>
      <c r="J84">
        <v>3783</v>
      </c>
      <c r="K84" t="s">
        <v>7</v>
      </c>
      <c r="L84">
        <v>5026</v>
      </c>
      <c r="M84" t="s">
        <v>8</v>
      </c>
      <c r="N84">
        <v>4284</v>
      </c>
      <c r="O84" t="s">
        <v>9</v>
      </c>
      <c r="P84" t="s">
        <v>10</v>
      </c>
      <c r="Q84">
        <v>67</v>
      </c>
      <c r="R84" t="s">
        <v>11</v>
      </c>
      <c r="S84">
        <v>45</v>
      </c>
      <c r="T84">
        <f t="shared" si="5"/>
        <v>24120</v>
      </c>
    </row>
    <row r="85" spans="1:20">
      <c r="A85" t="s">
        <v>2</v>
      </c>
      <c r="B85">
        <v>3817</v>
      </c>
      <c r="C85" t="s">
        <v>3</v>
      </c>
      <c r="D85">
        <v>674437</v>
      </c>
      <c r="E85" t="s">
        <v>4</v>
      </c>
      <c r="F85">
        <v>0.1</v>
      </c>
      <c r="G85" t="s">
        <v>5</v>
      </c>
      <c r="H85">
        <v>2</v>
      </c>
      <c r="I85" t="s">
        <v>6</v>
      </c>
      <c r="J85">
        <v>-498</v>
      </c>
      <c r="K85" t="s">
        <v>7</v>
      </c>
      <c r="L85">
        <v>3</v>
      </c>
      <c r="M85" t="s">
        <v>8</v>
      </c>
      <c r="N85">
        <v>2</v>
      </c>
      <c r="O85" t="s">
        <v>9</v>
      </c>
      <c r="P85" t="s">
        <v>10</v>
      </c>
      <c r="Q85">
        <v>70</v>
      </c>
      <c r="R85" t="s">
        <v>11</v>
      </c>
      <c r="S85">
        <v>39</v>
      </c>
      <c r="T85">
        <f t="shared" si="5"/>
        <v>140</v>
      </c>
    </row>
    <row r="86" spans="1:20">
      <c r="A86" t="s">
        <v>2</v>
      </c>
      <c r="B86">
        <v>3817</v>
      </c>
      <c r="C86" t="s">
        <v>3</v>
      </c>
      <c r="D86">
        <v>675227</v>
      </c>
      <c r="E86" t="s">
        <v>4</v>
      </c>
      <c r="F86">
        <v>0.1</v>
      </c>
      <c r="G86" t="s">
        <v>5</v>
      </c>
      <c r="H86">
        <v>790</v>
      </c>
      <c r="I86" t="s">
        <v>6</v>
      </c>
      <c r="J86">
        <v>8533</v>
      </c>
      <c r="K86" t="s">
        <v>7</v>
      </c>
      <c r="L86">
        <v>10505</v>
      </c>
      <c r="M86" t="s">
        <v>8</v>
      </c>
      <c r="N86">
        <v>9034</v>
      </c>
      <c r="O86" t="s">
        <v>9</v>
      </c>
      <c r="P86" t="s">
        <v>10</v>
      </c>
      <c r="Q86">
        <v>67</v>
      </c>
      <c r="R86" t="s">
        <v>11</v>
      </c>
      <c r="S86">
        <v>46</v>
      </c>
      <c r="T86">
        <f t="shared" si="5"/>
        <v>52930</v>
      </c>
    </row>
    <row r="87" spans="1:20">
      <c r="A87" t="s">
        <v>2</v>
      </c>
      <c r="B87">
        <v>3817</v>
      </c>
      <c r="C87" t="s">
        <v>3</v>
      </c>
      <c r="D87">
        <v>675347</v>
      </c>
      <c r="E87" t="s">
        <v>4</v>
      </c>
      <c r="F87">
        <v>0.1</v>
      </c>
      <c r="G87" t="s">
        <v>5</v>
      </c>
      <c r="H87">
        <v>120</v>
      </c>
      <c r="I87" t="s">
        <v>6</v>
      </c>
      <c r="J87">
        <v>572</v>
      </c>
      <c r="K87" t="s">
        <v>7</v>
      </c>
      <c r="L87">
        <v>1170</v>
      </c>
      <c r="M87" t="s">
        <v>8</v>
      </c>
      <c r="N87">
        <v>1079</v>
      </c>
      <c r="O87" t="s">
        <v>9</v>
      </c>
      <c r="P87" t="s">
        <v>10</v>
      </c>
      <c r="Q87">
        <v>64</v>
      </c>
      <c r="R87" t="s">
        <v>11</v>
      </c>
      <c r="S87">
        <v>46</v>
      </c>
      <c r="T87">
        <f t="shared" si="5"/>
        <v>7680</v>
      </c>
    </row>
    <row r="88" spans="1:20">
      <c r="A88" t="s">
        <v>2</v>
      </c>
      <c r="B88">
        <v>3817</v>
      </c>
      <c r="C88" t="s">
        <v>3</v>
      </c>
      <c r="D88">
        <v>675482</v>
      </c>
      <c r="E88" t="s">
        <v>4</v>
      </c>
      <c r="F88">
        <v>0.1</v>
      </c>
      <c r="G88" t="s">
        <v>5</v>
      </c>
      <c r="H88">
        <v>135</v>
      </c>
      <c r="I88" t="s">
        <v>6</v>
      </c>
      <c r="J88">
        <v>890</v>
      </c>
      <c r="K88" t="s">
        <v>7</v>
      </c>
      <c r="L88">
        <v>1575</v>
      </c>
      <c r="M88" t="s">
        <v>8</v>
      </c>
      <c r="N88">
        <v>1400</v>
      </c>
      <c r="O88" t="s">
        <v>9</v>
      </c>
      <c r="P88" t="s">
        <v>10</v>
      </c>
      <c r="Q88">
        <v>66</v>
      </c>
      <c r="R88" t="s">
        <v>11</v>
      </c>
      <c r="S88">
        <v>46</v>
      </c>
      <c r="T88">
        <f t="shared" si="5"/>
        <v>8910</v>
      </c>
    </row>
    <row r="89" spans="1:20">
      <c r="A89" t="s">
        <v>2</v>
      </c>
      <c r="B89">
        <v>3817</v>
      </c>
      <c r="C89" t="s">
        <v>3</v>
      </c>
      <c r="D89">
        <v>675742</v>
      </c>
      <c r="E89" t="s">
        <v>4</v>
      </c>
      <c r="F89">
        <v>0.1</v>
      </c>
      <c r="G89" t="s">
        <v>5</v>
      </c>
      <c r="H89">
        <v>260</v>
      </c>
      <c r="I89" t="s">
        <v>6</v>
      </c>
      <c r="J89">
        <v>2778</v>
      </c>
      <c r="K89" t="s">
        <v>7</v>
      </c>
      <c r="L89">
        <v>3784</v>
      </c>
      <c r="M89" t="s">
        <v>8</v>
      </c>
      <c r="N89">
        <v>3288</v>
      </c>
      <c r="O89" t="s">
        <v>9</v>
      </c>
      <c r="P89" t="s">
        <v>10</v>
      </c>
      <c r="Q89">
        <v>66</v>
      </c>
      <c r="R89" t="s">
        <v>11</v>
      </c>
      <c r="S89">
        <v>46</v>
      </c>
      <c r="T89">
        <f t="shared" si="5"/>
        <v>17160</v>
      </c>
    </row>
    <row r="90" spans="1:20">
      <c r="A90" t="s">
        <v>2</v>
      </c>
      <c r="B90">
        <v>3817</v>
      </c>
      <c r="C90" t="s">
        <v>3</v>
      </c>
      <c r="D90">
        <v>675760</v>
      </c>
      <c r="E90" t="s">
        <v>4</v>
      </c>
      <c r="F90">
        <v>0.1</v>
      </c>
      <c r="G90" t="s">
        <v>5</v>
      </c>
      <c r="H90">
        <v>18</v>
      </c>
      <c r="I90" t="s">
        <v>6</v>
      </c>
      <c r="J90">
        <v>-374</v>
      </c>
      <c r="K90" t="s">
        <v>7</v>
      </c>
      <c r="L90">
        <v>45</v>
      </c>
      <c r="M90" t="s">
        <v>8</v>
      </c>
      <c r="N90">
        <v>134</v>
      </c>
      <c r="O90" t="s">
        <v>9</v>
      </c>
      <c r="P90" t="s">
        <v>10</v>
      </c>
      <c r="Q90">
        <v>42</v>
      </c>
      <c r="R90" t="s">
        <v>11</v>
      </c>
      <c r="S90">
        <v>44</v>
      </c>
      <c r="T90">
        <f t="shared" ref="T90:T137" si="6">H90*Q90</f>
        <v>756</v>
      </c>
    </row>
    <row r="91" spans="1:20">
      <c r="A91" t="s">
        <v>2</v>
      </c>
      <c r="B91">
        <v>3817</v>
      </c>
      <c r="C91" t="s">
        <v>3</v>
      </c>
      <c r="D91">
        <v>677421</v>
      </c>
      <c r="E91" t="s">
        <v>4</v>
      </c>
      <c r="F91">
        <v>0.1</v>
      </c>
      <c r="G91" t="s">
        <v>5</v>
      </c>
      <c r="H91">
        <v>1661</v>
      </c>
      <c r="I91" t="s">
        <v>6</v>
      </c>
      <c r="J91">
        <v>23382</v>
      </c>
      <c r="K91" t="s">
        <v>7</v>
      </c>
      <c r="L91">
        <v>28232</v>
      </c>
      <c r="M91" t="s">
        <v>8</v>
      </c>
      <c r="N91">
        <v>23892</v>
      </c>
      <c r="O91" t="s">
        <v>9</v>
      </c>
      <c r="P91" t="s">
        <v>10</v>
      </c>
      <c r="Q91">
        <v>68</v>
      </c>
      <c r="R91" t="s">
        <v>11</v>
      </c>
      <c r="S91">
        <v>46</v>
      </c>
      <c r="T91">
        <f t="shared" si="6"/>
        <v>112948</v>
      </c>
    </row>
    <row r="92" spans="1:20">
      <c r="A92" t="s">
        <v>2</v>
      </c>
      <c r="B92">
        <v>3817</v>
      </c>
      <c r="C92" t="s">
        <v>3</v>
      </c>
      <c r="D92">
        <v>679426</v>
      </c>
      <c r="E92" t="s">
        <v>4</v>
      </c>
      <c r="F92">
        <v>0.1</v>
      </c>
      <c r="G92" t="s">
        <v>5</v>
      </c>
      <c r="H92">
        <v>2005</v>
      </c>
      <c r="I92" t="s">
        <v>6</v>
      </c>
      <c r="J92">
        <v>27070</v>
      </c>
      <c r="K92" t="s">
        <v>7</v>
      </c>
      <c r="L92">
        <v>32594</v>
      </c>
      <c r="M92" t="s">
        <v>8</v>
      </c>
      <c r="N92">
        <v>27571</v>
      </c>
      <c r="O92" t="s">
        <v>9</v>
      </c>
      <c r="P92" t="s">
        <v>10</v>
      </c>
      <c r="Q92">
        <v>67</v>
      </c>
      <c r="R92" t="s">
        <v>11</v>
      </c>
      <c r="S92">
        <v>46</v>
      </c>
      <c r="T92">
        <f t="shared" si="6"/>
        <v>134335</v>
      </c>
    </row>
    <row r="93" spans="1:20">
      <c r="A93" t="s">
        <v>2</v>
      </c>
      <c r="B93">
        <v>3817</v>
      </c>
      <c r="C93" t="s">
        <v>3</v>
      </c>
      <c r="D93">
        <v>679461</v>
      </c>
      <c r="E93" t="s">
        <v>4</v>
      </c>
      <c r="F93">
        <v>0.1</v>
      </c>
      <c r="G93" t="s">
        <v>5</v>
      </c>
      <c r="H93">
        <v>35</v>
      </c>
      <c r="I93" t="s">
        <v>6</v>
      </c>
      <c r="J93">
        <v>-229</v>
      </c>
      <c r="K93" t="s">
        <v>7</v>
      </c>
      <c r="L93">
        <v>179</v>
      </c>
      <c r="M93" t="s">
        <v>8</v>
      </c>
      <c r="N93">
        <v>270</v>
      </c>
      <c r="O93" t="s">
        <v>9</v>
      </c>
      <c r="P93" t="s">
        <v>10</v>
      </c>
      <c r="Q93">
        <v>47</v>
      </c>
      <c r="R93" t="s">
        <v>11</v>
      </c>
      <c r="S93">
        <v>46</v>
      </c>
      <c r="T93">
        <f t="shared" si="6"/>
        <v>1645</v>
      </c>
    </row>
    <row r="94" spans="1:20">
      <c r="A94" t="s">
        <v>2</v>
      </c>
      <c r="B94">
        <v>3817</v>
      </c>
      <c r="C94" t="s">
        <v>3</v>
      </c>
      <c r="D94">
        <v>679510</v>
      </c>
      <c r="E94" t="s">
        <v>4</v>
      </c>
      <c r="F94">
        <v>0.1</v>
      </c>
      <c r="G94" t="s">
        <v>5</v>
      </c>
      <c r="H94">
        <v>49</v>
      </c>
      <c r="I94" t="s">
        <v>6</v>
      </c>
      <c r="J94">
        <v>-157</v>
      </c>
      <c r="K94" t="s">
        <v>7</v>
      </c>
      <c r="L94">
        <v>392</v>
      </c>
      <c r="M94" t="s">
        <v>8</v>
      </c>
      <c r="N94">
        <v>345</v>
      </c>
      <c r="O94" t="s">
        <v>9</v>
      </c>
      <c r="P94" t="s">
        <v>10</v>
      </c>
      <c r="Q94">
        <v>66</v>
      </c>
      <c r="R94" t="s">
        <v>11</v>
      </c>
      <c r="S94">
        <v>45</v>
      </c>
      <c r="T94">
        <f t="shared" si="6"/>
        <v>3234</v>
      </c>
    </row>
    <row r="95" spans="1:20">
      <c r="A95" t="s">
        <v>2</v>
      </c>
      <c r="B95">
        <v>3817</v>
      </c>
      <c r="C95" t="s">
        <v>3</v>
      </c>
      <c r="D95">
        <v>679708</v>
      </c>
      <c r="E95" t="s">
        <v>4</v>
      </c>
      <c r="F95">
        <v>0.1</v>
      </c>
      <c r="G95" t="s">
        <v>5</v>
      </c>
      <c r="H95">
        <v>198</v>
      </c>
      <c r="I95" t="s">
        <v>6</v>
      </c>
      <c r="J95">
        <v>1211</v>
      </c>
      <c r="K95" t="s">
        <v>7</v>
      </c>
      <c r="L95">
        <v>1910</v>
      </c>
      <c r="M95" t="s">
        <v>8</v>
      </c>
      <c r="N95">
        <v>1712</v>
      </c>
      <c r="O95" t="s">
        <v>9</v>
      </c>
      <c r="P95" t="s">
        <v>10</v>
      </c>
      <c r="Q95">
        <v>64</v>
      </c>
      <c r="R95" t="s">
        <v>11</v>
      </c>
      <c r="S95">
        <v>46</v>
      </c>
      <c r="T95">
        <f t="shared" si="6"/>
        <v>12672</v>
      </c>
    </row>
    <row r="96" spans="1:20">
      <c r="A96" t="s">
        <v>2</v>
      </c>
      <c r="B96">
        <v>3817</v>
      </c>
      <c r="C96" t="s">
        <v>3</v>
      </c>
      <c r="D96">
        <v>680094</v>
      </c>
      <c r="E96" t="s">
        <v>4</v>
      </c>
      <c r="F96">
        <v>0.1</v>
      </c>
      <c r="G96" t="s">
        <v>5</v>
      </c>
      <c r="H96">
        <v>386</v>
      </c>
      <c r="I96" t="s">
        <v>6</v>
      </c>
      <c r="J96">
        <v>4197</v>
      </c>
      <c r="K96" t="s">
        <v>7</v>
      </c>
      <c r="L96">
        <v>5472</v>
      </c>
      <c r="M96" t="s">
        <v>8</v>
      </c>
      <c r="N96">
        <v>4706</v>
      </c>
      <c r="O96" t="s">
        <v>9</v>
      </c>
      <c r="P96" t="s">
        <v>10</v>
      </c>
      <c r="Q96">
        <v>67</v>
      </c>
      <c r="R96" t="s">
        <v>11</v>
      </c>
      <c r="S96">
        <v>46</v>
      </c>
      <c r="T96">
        <f t="shared" si="6"/>
        <v>25862</v>
      </c>
    </row>
    <row r="97" spans="1:20">
      <c r="A97" t="s">
        <v>2</v>
      </c>
      <c r="B97">
        <v>3817</v>
      </c>
      <c r="C97" t="s">
        <v>3</v>
      </c>
      <c r="D97">
        <v>680588</v>
      </c>
      <c r="E97" t="s">
        <v>4</v>
      </c>
      <c r="F97">
        <v>0.1</v>
      </c>
      <c r="G97" t="s">
        <v>5</v>
      </c>
      <c r="H97">
        <v>494</v>
      </c>
      <c r="I97" t="s">
        <v>6</v>
      </c>
      <c r="J97">
        <v>5599</v>
      </c>
      <c r="K97" t="s">
        <v>7</v>
      </c>
      <c r="L97">
        <v>6990</v>
      </c>
      <c r="M97" t="s">
        <v>8</v>
      </c>
      <c r="N97">
        <v>6109</v>
      </c>
      <c r="O97" t="s">
        <v>9</v>
      </c>
      <c r="P97" t="s">
        <v>10</v>
      </c>
      <c r="Q97">
        <v>64</v>
      </c>
      <c r="R97" t="s">
        <v>11</v>
      </c>
      <c r="S97">
        <v>46</v>
      </c>
      <c r="T97">
        <f t="shared" si="6"/>
        <v>31616</v>
      </c>
    </row>
    <row r="98" spans="1:20">
      <c r="A98" t="s">
        <v>2</v>
      </c>
      <c r="B98">
        <v>3817</v>
      </c>
      <c r="C98" t="s">
        <v>3</v>
      </c>
      <c r="D98">
        <v>680796</v>
      </c>
      <c r="E98" t="s">
        <v>4</v>
      </c>
      <c r="F98">
        <v>0.1</v>
      </c>
      <c r="G98" t="s">
        <v>5</v>
      </c>
      <c r="H98">
        <v>208</v>
      </c>
      <c r="I98" t="s">
        <v>6</v>
      </c>
      <c r="J98">
        <v>2203</v>
      </c>
      <c r="K98" t="s">
        <v>7</v>
      </c>
      <c r="L98">
        <v>3218</v>
      </c>
      <c r="M98" t="s">
        <v>8</v>
      </c>
      <c r="N98">
        <v>2706</v>
      </c>
      <c r="O98" t="s">
        <v>9</v>
      </c>
      <c r="P98" t="s">
        <v>10</v>
      </c>
      <c r="Q98">
        <v>66</v>
      </c>
      <c r="R98" t="s">
        <v>11</v>
      </c>
      <c r="S98">
        <v>45</v>
      </c>
      <c r="T98">
        <f t="shared" si="6"/>
        <v>13728</v>
      </c>
    </row>
    <row r="99" spans="1:20">
      <c r="A99" t="s">
        <v>2</v>
      </c>
      <c r="B99">
        <v>3817</v>
      </c>
      <c r="C99" t="s">
        <v>3</v>
      </c>
      <c r="D99">
        <v>680816</v>
      </c>
      <c r="E99" t="s">
        <v>4</v>
      </c>
      <c r="F99">
        <v>0.1</v>
      </c>
      <c r="G99" t="s">
        <v>5</v>
      </c>
      <c r="H99">
        <v>20</v>
      </c>
      <c r="I99" t="s">
        <v>6</v>
      </c>
      <c r="J99">
        <v>-342</v>
      </c>
      <c r="K99" t="s">
        <v>7</v>
      </c>
      <c r="L99">
        <v>63</v>
      </c>
      <c r="M99" t="s">
        <v>8</v>
      </c>
      <c r="N99">
        <v>163</v>
      </c>
      <c r="O99" t="s">
        <v>9</v>
      </c>
      <c r="P99" t="s">
        <v>10</v>
      </c>
      <c r="Q99">
        <v>37</v>
      </c>
      <c r="R99" t="s">
        <v>11</v>
      </c>
      <c r="S99">
        <v>43</v>
      </c>
      <c r="T99">
        <f t="shared" si="6"/>
        <v>740</v>
      </c>
    </row>
    <row r="100" spans="1:20">
      <c r="A100" t="s">
        <v>2</v>
      </c>
      <c r="B100">
        <v>3817</v>
      </c>
      <c r="C100" t="s">
        <v>3</v>
      </c>
      <c r="D100">
        <v>680893</v>
      </c>
      <c r="E100" t="s">
        <v>4</v>
      </c>
      <c r="F100">
        <v>0.1</v>
      </c>
      <c r="G100" t="s">
        <v>5</v>
      </c>
      <c r="H100">
        <v>77</v>
      </c>
      <c r="I100" t="s">
        <v>6</v>
      </c>
      <c r="J100">
        <v>287</v>
      </c>
      <c r="K100" t="s">
        <v>7</v>
      </c>
      <c r="L100">
        <v>804</v>
      </c>
      <c r="M100" t="s">
        <v>8</v>
      </c>
      <c r="N100">
        <v>797</v>
      </c>
      <c r="O100" t="s">
        <v>9</v>
      </c>
      <c r="P100" t="s">
        <v>10</v>
      </c>
      <c r="Q100">
        <v>55</v>
      </c>
      <c r="R100" t="s">
        <v>11</v>
      </c>
      <c r="S100">
        <v>45</v>
      </c>
      <c r="T100">
        <f t="shared" si="6"/>
        <v>4235</v>
      </c>
    </row>
    <row r="101" spans="1:20">
      <c r="A101" t="s">
        <v>2</v>
      </c>
      <c r="B101">
        <v>3817</v>
      </c>
      <c r="C101" t="s">
        <v>3</v>
      </c>
      <c r="D101">
        <v>680904</v>
      </c>
      <c r="E101" t="s">
        <v>4</v>
      </c>
      <c r="F101">
        <v>0.1</v>
      </c>
      <c r="G101" t="s">
        <v>5</v>
      </c>
      <c r="H101">
        <v>11</v>
      </c>
      <c r="I101" t="s">
        <v>6</v>
      </c>
      <c r="J101">
        <v>-427</v>
      </c>
      <c r="K101" t="s">
        <v>7</v>
      </c>
      <c r="L101">
        <v>23</v>
      </c>
      <c r="M101" t="s">
        <v>8</v>
      </c>
      <c r="N101">
        <v>82</v>
      </c>
      <c r="O101" t="s">
        <v>9</v>
      </c>
      <c r="P101" t="s">
        <v>10</v>
      </c>
      <c r="Q101">
        <v>40</v>
      </c>
      <c r="R101" t="s">
        <v>11</v>
      </c>
      <c r="S101">
        <v>44</v>
      </c>
      <c r="T101">
        <f t="shared" si="6"/>
        <v>440</v>
      </c>
    </row>
    <row r="102" spans="1:20">
      <c r="A102" t="s">
        <v>2</v>
      </c>
      <c r="B102">
        <v>3817</v>
      </c>
      <c r="C102" t="s">
        <v>3</v>
      </c>
      <c r="D102">
        <v>681383</v>
      </c>
      <c r="E102" t="s">
        <v>4</v>
      </c>
      <c r="F102">
        <v>0.1</v>
      </c>
      <c r="G102" t="s">
        <v>5</v>
      </c>
      <c r="H102">
        <v>479</v>
      </c>
      <c r="I102" t="s">
        <v>6</v>
      </c>
      <c r="J102">
        <v>5065</v>
      </c>
      <c r="K102" t="s">
        <v>7</v>
      </c>
      <c r="L102">
        <v>6298</v>
      </c>
      <c r="M102" t="s">
        <v>8</v>
      </c>
      <c r="N102">
        <v>5566</v>
      </c>
      <c r="O102" t="s">
        <v>9</v>
      </c>
      <c r="P102" t="s">
        <v>10</v>
      </c>
      <c r="Q102">
        <v>63</v>
      </c>
      <c r="R102" t="s">
        <v>11</v>
      </c>
      <c r="S102">
        <v>46</v>
      </c>
      <c r="T102">
        <f t="shared" si="6"/>
        <v>30177</v>
      </c>
    </row>
    <row r="103" spans="1:20">
      <c r="A103" t="s">
        <v>2</v>
      </c>
      <c r="B103">
        <v>3817</v>
      </c>
      <c r="C103" t="s">
        <v>3</v>
      </c>
      <c r="D103">
        <v>682211</v>
      </c>
      <c r="E103" t="s">
        <v>4</v>
      </c>
      <c r="F103">
        <v>0.1</v>
      </c>
      <c r="G103" t="s">
        <v>5</v>
      </c>
      <c r="H103">
        <v>828</v>
      </c>
      <c r="I103" t="s">
        <v>6</v>
      </c>
      <c r="J103">
        <v>10100</v>
      </c>
      <c r="K103" t="s">
        <v>7</v>
      </c>
      <c r="L103">
        <v>12482</v>
      </c>
      <c r="M103" t="s">
        <v>8</v>
      </c>
      <c r="N103">
        <v>10610</v>
      </c>
      <c r="O103" t="s">
        <v>9</v>
      </c>
      <c r="P103" t="s">
        <v>10</v>
      </c>
      <c r="Q103">
        <v>66</v>
      </c>
      <c r="R103" t="s">
        <v>11</v>
      </c>
      <c r="S103">
        <v>45</v>
      </c>
      <c r="T103">
        <f t="shared" si="6"/>
        <v>54648</v>
      </c>
    </row>
    <row r="104" spans="1:20">
      <c r="A104" t="s">
        <v>2</v>
      </c>
      <c r="B104">
        <v>3817</v>
      </c>
      <c r="C104" t="s">
        <v>3</v>
      </c>
      <c r="D104">
        <v>683070</v>
      </c>
      <c r="E104" t="s">
        <v>4</v>
      </c>
      <c r="F104">
        <v>0.1</v>
      </c>
      <c r="G104" t="s">
        <v>5</v>
      </c>
      <c r="H104">
        <v>859</v>
      </c>
      <c r="I104" t="s">
        <v>6</v>
      </c>
      <c r="J104">
        <v>10560</v>
      </c>
      <c r="K104" t="s">
        <v>7</v>
      </c>
      <c r="L104">
        <v>12742</v>
      </c>
      <c r="M104" t="s">
        <v>8</v>
      </c>
      <c r="N104">
        <v>11061</v>
      </c>
      <c r="O104" t="s">
        <v>9</v>
      </c>
      <c r="P104" t="s">
        <v>10</v>
      </c>
      <c r="Q104">
        <v>64</v>
      </c>
      <c r="R104" t="s">
        <v>11</v>
      </c>
      <c r="S104">
        <v>46</v>
      </c>
      <c r="T104">
        <f t="shared" si="6"/>
        <v>54976</v>
      </c>
    </row>
    <row r="105" spans="1:20">
      <c r="A105" t="s">
        <v>2</v>
      </c>
      <c r="B105">
        <v>3817</v>
      </c>
      <c r="C105" t="s">
        <v>3</v>
      </c>
      <c r="D105">
        <v>683714</v>
      </c>
      <c r="E105" t="s">
        <v>4</v>
      </c>
      <c r="F105">
        <v>0.1</v>
      </c>
      <c r="G105" t="s">
        <v>5</v>
      </c>
      <c r="H105">
        <v>644</v>
      </c>
      <c r="I105" t="s">
        <v>6</v>
      </c>
      <c r="J105">
        <v>7242</v>
      </c>
      <c r="K105" t="s">
        <v>7</v>
      </c>
      <c r="L105">
        <v>8778</v>
      </c>
      <c r="M105" t="s">
        <v>8</v>
      </c>
      <c r="N105">
        <v>7752</v>
      </c>
      <c r="O105" t="s">
        <v>9</v>
      </c>
      <c r="P105" t="s">
        <v>10</v>
      </c>
      <c r="Q105">
        <v>63</v>
      </c>
      <c r="R105" t="s">
        <v>11</v>
      </c>
      <c r="S105">
        <v>45</v>
      </c>
      <c r="T105">
        <f t="shared" si="6"/>
        <v>40572</v>
      </c>
    </row>
    <row r="106" spans="1:20">
      <c r="A106" t="s">
        <v>2</v>
      </c>
      <c r="B106">
        <v>3817</v>
      </c>
      <c r="C106" t="s">
        <v>3</v>
      </c>
      <c r="D106">
        <v>685633</v>
      </c>
      <c r="E106" t="s">
        <v>4</v>
      </c>
      <c r="F106">
        <v>0.1</v>
      </c>
      <c r="G106" t="s">
        <v>5</v>
      </c>
      <c r="H106">
        <v>1919</v>
      </c>
      <c r="I106" t="s">
        <v>6</v>
      </c>
      <c r="J106">
        <v>26945</v>
      </c>
      <c r="K106" t="s">
        <v>7</v>
      </c>
      <c r="L106">
        <v>32492</v>
      </c>
      <c r="M106" t="s">
        <v>8</v>
      </c>
      <c r="N106">
        <v>27450</v>
      </c>
      <c r="O106" t="s">
        <v>9</v>
      </c>
      <c r="P106" t="s">
        <v>10</v>
      </c>
      <c r="Q106">
        <v>67</v>
      </c>
      <c r="R106" t="s">
        <v>11</v>
      </c>
      <c r="S106">
        <v>46</v>
      </c>
      <c r="T106">
        <f t="shared" si="6"/>
        <v>128573</v>
      </c>
    </row>
    <row r="107" spans="1:20">
      <c r="A107" t="s">
        <v>2</v>
      </c>
      <c r="B107">
        <v>3817</v>
      </c>
      <c r="C107" t="s">
        <v>3</v>
      </c>
      <c r="D107">
        <v>685824</v>
      </c>
      <c r="E107" t="s">
        <v>4</v>
      </c>
      <c r="F107">
        <v>0.1</v>
      </c>
      <c r="G107" t="s">
        <v>5</v>
      </c>
      <c r="H107">
        <v>191</v>
      </c>
      <c r="I107" t="s">
        <v>6</v>
      </c>
      <c r="J107">
        <v>2050</v>
      </c>
      <c r="K107" t="s">
        <v>7</v>
      </c>
      <c r="L107">
        <v>2946</v>
      </c>
      <c r="M107" t="s">
        <v>8</v>
      </c>
      <c r="N107">
        <v>2557</v>
      </c>
      <c r="O107" t="s">
        <v>9</v>
      </c>
      <c r="P107" t="s">
        <v>10</v>
      </c>
      <c r="Q107">
        <v>65</v>
      </c>
      <c r="R107" t="s">
        <v>11</v>
      </c>
      <c r="S107">
        <v>45</v>
      </c>
      <c r="T107">
        <f t="shared" si="6"/>
        <v>12415</v>
      </c>
    </row>
    <row r="108" spans="1:20">
      <c r="A108" t="s">
        <v>2</v>
      </c>
      <c r="B108">
        <v>3817</v>
      </c>
      <c r="C108" t="s">
        <v>3</v>
      </c>
      <c r="D108">
        <v>685837</v>
      </c>
      <c r="E108" t="s">
        <v>4</v>
      </c>
      <c r="F108">
        <v>0.1</v>
      </c>
      <c r="G108" t="s">
        <v>5</v>
      </c>
      <c r="H108">
        <v>13</v>
      </c>
      <c r="I108" t="s">
        <v>6</v>
      </c>
      <c r="J108">
        <v>-420</v>
      </c>
      <c r="K108" t="s">
        <v>7</v>
      </c>
      <c r="L108">
        <v>48</v>
      </c>
      <c r="M108" t="s">
        <v>8</v>
      </c>
      <c r="N108">
        <v>87</v>
      </c>
      <c r="O108" t="s">
        <v>9</v>
      </c>
      <c r="P108" t="s">
        <v>10</v>
      </c>
      <c r="Q108">
        <v>46</v>
      </c>
      <c r="R108" t="s">
        <v>11</v>
      </c>
      <c r="S108">
        <v>44</v>
      </c>
      <c r="T108">
        <f t="shared" si="6"/>
        <v>598</v>
      </c>
    </row>
    <row r="109" spans="1:20">
      <c r="A109" t="s">
        <v>2</v>
      </c>
      <c r="B109">
        <v>3817</v>
      </c>
      <c r="C109" t="s">
        <v>3</v>
      </c>
      <c r="D109">
        <v>685968</v>
      </c>
      <c r="E109" t="s">
        <v>4</v>
      </c>
      <c r="F109">
        <v>0.1</v>
      </c>
      <c r="G109" t="s">
        <v>5</v>
      </c>
      <c r="H109">
        <v>131</v>
      </c>
      <c r="I109" t="s">
        <v>6</v>
      </c>
      <c r="J109">
        <v>1102</v>
      </c>
      <c r="K109" t="s">
        <v>7</v>
      </c>
      <c r="L109">
        <v>1848</v>
      </c>
      <c r="M109" t="s">
        <v>8</v>
      </c>
      <c r="N109">
        <v>1610</v>
      </c>
      <c r="O109" t="s">
        <v>9</v>
      </c>
      <c r="P109" t="s">
        <v>10</v>
      </c>
      <c r="Q109">
        <v>62</v>
      </c>
      <c r="R109" t="s">
        <v>11</v>
      </c>
      <c r="S109">
        <v>45</v>
      </c>
      <c r="T109">
        <f t="shared" si="6"/>
        <v>8122</v>
      </c>
    </row>
    <row r="110" spans="1:20">
      <c r="A110" t="s">
        <v>2</v>
      </c>
      <c r="B110">
        <v>3817</v>
      </c>
      <c r="C110" t="s">
        <v>3</v>
      </c>
      <c r="D110">
        <v>686120</v>
      </c>
      <c r="E110" t="s">
        <v>4</v>
      </c>
      <c r="F110">
        <v>0.1</v>
      </c>
      <c r="G110" t="s">
        <v>5</v>
      </c>
      <c r="H110">
        <v>152</v>
      </c>
      <c r="I110" t="s">
        <v>6</v>
      </c>
      <c r="J110">
        <v>1469</v>
      </c>
      <c r="K110" t="s">
        <v>7</v>
      </c>
      <c r="L110">
        <v>2293</v>
      </c>
      <c r="M110" t="s">
        <v>8</v>
      </c>
      <c r="N110">
        <v>1970</v>
      </c>
      <c r="O110" t="s">
        <v>9</v>
      </c>
      <c r="P110" t="s">
        <v>10</v>
      </c>
      <c r="Q110">
        <v>67</v>
      </c>
      <c r="R110" t="s">
        <v>11</v>
      </c>
      <c r="S110">
        <v>45</v>
      </c>
      <c r="T110">
        <f t="shared" si="6"/>
        <v>10184</v>
      </c>
    </row>
    <row r="111" spans="1:20">
      <c r="A111" t="s">
        <v>2</v>
      </c>
      <c r="B111">
        <v>3817</v>
      </c>
      <c r="C111" t="s">
        <v>3</v>
      </c>
      <c r="D111">
        <v>686251</v>
      </c>
      <c r="E111" t="s">
        <v>4</v>
      </c>
      <c r="F111">
        <v>0.1</v>
      </c>
      <c r="G111" t="s">
        <v>5</v>
      </c>
      <c r="H111">
        <v>131</v>
      </c>
      <c r="I111" t="s">
        <v>6</v>
      </c>
      <c r="J111">
        <v>1380</v>
      </c>
      <c r="K111" t="s">
        <v>7</v>
      </c>
      <c r="L111">
        <v>2214</v>
      </c>
      <c r="M111" t="s">
        <v>8</v>
      </c>
      <c r="N111">
        <v>1883</v>
      </c>
      <c r="O111" t="s">
        <v>9</v>
      </c>
      <c r="P111" t="s">
        <v>10</v>
      </c>
      <c r="Q111">
        <v>68</v>
      </c>
      <c r="R111" t="s">
        <v>11</v>
      </c>
      <c r="S111">
        <v>46</v>
      </c>
      <c r="T111">
        <f t="shared" si="6"/>
        <v>8908</v>
      </c>
    </row>
    <row r="112" spans="1:20">
      <c r="A112" t="s">
        <v>2</v>
      </c>
      <c r="B112">
        <v>3817</v>
      </c>
      <c r="C112" t="s">
        <v>3</v>
      </c>
      <c r="D112">
        <v>686423</v>
      </c>
      <c r="E112" t="s">
        <v>4</v>
      </c>
      <c r="F112">
        <v>0.1</v>
      </c>
      <c r="G112" t="s">
        <v>5</v>
      </c>
      <c r="H112">
        <v>172</v>
      </c>
      <c r="I112" t="s">
        <v>6</v>
      </c>
      <c r="J112">
        <v>1375</v>
      </c>
      <c r="K112" t="s">
        <v>7</v>
      </c>
      <c r="L112">
        <v>1937</v>
      </c>
      <c r="M112" t="s">
        <v>8</v>
      </c>
      <c r="N112">
        <v>1876</v>
      </c>
      <c r="O112" t="s">
        <v>9</v>
      </c>
      <c r="P112" t="s">
        <v>10</v>
      </c>
      <c r="Q112">
        <v>58</v>
      </c>
      <c r="R112" t="s">
        <v>11</v>
      </c>
      <c r="S112">
        <v>46</v>
      </c>
      <c r="T112">
        <f t="shared" si="6"/>
        <v>9976</v>
      </c>
    </row>
    <row r="113" spans="1:20">
      <c r="A113" t="s">
        <v>2</v>
      </c>
      <c r="B113">
        <v>3817</v>
      </c>
      <c r="C113" t="s">
        <v>3</v>
      </c>
      <c r="D113">
        <v>688129</v>
      </c>
      <c r="E113" t="s">
        <v>4</v>
      </c>
      <c r="F113">
        <v>0.1</v>
      </c>
      <c r="G113" t="s">
        <v>5</v>
      </c>
      <c r="H113">
        <v>1706</v>
      </c>
      <c r="I113" t="s">
        <v>6</v>
      </c>
      <c r="J113">
        <v>21103</v>
      </c>
      <c r="K113" t="s">
        <v>7</v>
      </c>
      <c r="L113">
        <v>25501</v>
      </c>
      <c r="M113" t="s">
        <v>8</v>
      </c>
      <c r="N113">
        <v>21608</v>
      </c>
      <c r="O113" t="s">
        <v>9</v>
      </c>
      <c r="P113" t="s">
        <v>10</v>
      </c>
      <c r="Q113">
        <v>66</v>
      </c>
      <c r="R113" t="s">
        <v>11</v>
      </c>
      <c r="S113">
        <v>46</v>
      </c>
      <c r="T113">
        <f t="shared" si="6"/>
        <v>112596</v>
      </c>
    </row>
    <row r="114" spans="1:20">
      <c r="A114" t="s">
        <v>2</v>
      </c>
      <c r="B114">
        <v>3817</v>
      </c>
      <c r="C114" t="s">
        <v>3</v>
      </c>
      <c r="D114">
        <v>689111</v>
      </c>
      <c r="E114" t="s">
        <v>4</v>
      </c>
      <c r="F114">
        <v>0.1</v>
      </c>
      <c r="G114" t="s">
        <v>5</v>
      </c>
      <c r="H114">
        <v>982</v>
      </c>
      <c r="I114" t="s">
        <v>6</v>
      </c>
      <c r="J114">
        <v>13137</v>
      </c>
      <c r="K114" t="s">
        <v>7</v>
      </c>
      <c r="L114">
        <v>16120</v>
      </c>
      <c r="M114" t="s">
        <v>8</v>
      </c>
      <c r="N114">
        <v>13647</v>
      </c>
      <c r="O114" t="s">
        <v>9</v>
      </c>
      <c r="P114" t="s">
        <v>10</v>
      </c>
      <c r="Q114">
        <v>65</v>
      </c>
      <c r="R114" t="s">
        <v>11</v>
      </c>
      <c r="S114">
        <v>46</v>
      </c>
      <c r="T114">
        <f t="shared" si="6"/>
        <v>63830</v>
      </c>
    </row>
    <row r="115" spans="1:20">
      <c r="A115" t="s">
        <v>2</v>
      </c>
      <c r="B115">
        <v>3817</v>
      </c>
      <c r="C115" t="s">
        <v>3</v>
      </c>
      <c r="D115">
        <v>689162</v>
      </c>
      <c r="E115" t="s">
        <v>4</v>
      </c>
      <c r="F115">
        <v>0.1</v>
      </c>
      <c r="G115" t="s">
        <v>5</v>
      </c>
      <c r="H115">
        <v>51</v>
      </c>
      <c r="I115" t="s">
        <v>6</v>
      </c>
      <c r="J115">
        <v>35</v>
      </c>
      <c r="K115" t="s">
        <v>7</v>
      </c>
      <c r="L115">
        <v>564</v>
      </c>
      <c r="M115" t="s">
        <v>8</v>
      </c>
      <c r="N115">
        <v>542</v>
      </c>
      <c r="O115" t="s">
        <v>9</v>
      </c>
      <c r="P115" t="s">
        <v>10</v>
      </c>
      <c r="Q115">
        <v>57</v>
      </c>
      <c r="R115" t="s">
        <v>11</v>
      </c>
      <c r="S115">
        <v>45</v>
      </c>
      <c r="T115">
        <f t="shared" si="6"/>
        <v>2907</v>
      </c>
    </row>
    <row r="116" spans="1:20">
      <c r="A116" t="s">
        <v>2</v>
      </c>
      <c r="B116">
        <v>3817</v>
      </c>
      <c r="C116" t="s">
        <v>3</v>
      </c>
      <c r="D116">
        <v>689575</v>
      </c>
      <c r="E116" t="s">
        <v>4</v>
      </c>
      <c r="F116">
        <v>0.1</v>
      </c>
      <c r="G116" t="s">
        <v>5</v>
      </c>
      <c r="H116">
        <v>413</v>
      </c>
      <c r="I116" t="s">
        <v>6</v>
      </c>
      <c r="J116">
        <v>5061</v>
      </c>
      <c r="K116" t="s">
        <v>7</v>
      </c>
      <c r="L116">
        <v>6300</v>
      </c>
      <c r="M116" t="s">
        <v>8</v>
      </c>
      <c r="N116">
        <v>5570</v>
      </c>
      <c r="O116" t="s">
        <v>9</v>
      </c>
      <c r="P116" t="s">
        <v>10</v>
      </c>
      <c r="Q116">
        <v>62</v>
      </c>
      <c r="R116" t="s">
        <v>11</v>
      </c>
      <c r="S116">
        <v>46</v>
      </c>
      <c r="T116">
        <f t="shared" si="6"/>
        <v>25606</v>
      </c>
    </row>
    <row r="117" spans="1:20">
      <c r="A117" t="s">
        <v>2</v>
      </c>
      <c r="B117">
        <v>3817</v>
      </c>
      <c r="C117" t="s">
        <v>3</v>
      </c>
      <c r="D117">
        <v>689622</v>
      </c>
      <c r="E117" t="s">
        <v>4</v>
      </c>
      <c r="F117">
        <v>0.1</v>
      </c>
      <c r="G117" t="s">
        <v>5</v>
      </c>
      <c r="H117">
        <v>47</v>
      </c>
      <c r="I117" t="s">
        <v>6</v>
      </c>
      <c r="J117">
        <v>-149</v>
      </c>
      <c r="K117" t="s">
        <v>7</v>
      </c>
      <c r="L117">
        <v>290</v>
      </c>
      <c r="M117" t="s">
        <v>8</v>
      </c>
      <c r="N117">
        <v>351</v>
      </c>
      <c r="O117" t="s">
        <v>9</v>
      </c>
      <c r="P117" t="s">
        <v>10</v>
      </c>
      <c r="Q117">
        <v>47</v>
      </c>
      <c r="R117" t="s">
        <v>11</v>
      </c>
      <c r="S117">
        <v>45</v>
      </c>
      <c r="T117">
        <f t="shared" si="6"/>
        <v>2209</v>
      </c>
    </row>
    <row r="118" spans="1:20">
      <c r="A118" t="s">
        <v>2</v>
      </c>
      <c r="B118">
        <v>3817</v>
      </c>
      <c r="C118" t="s">
        <v>3</v>
      </c>
      <c r="D118">
        <v>689921</v>
      </c>
      <c r="E118" t="s">
        <v>4</v>
      </c>
      <c r="F118">
        <v>0.1</v>
      </c>
      <c r="G118" t="s">
        <v>5</v>
      </c>
      <c r="H118">
        <v>299</v>
      </c>
      <c r="I118" t="s">
        <v>6</v>
      </c>
      <c r="J118">
        <v>3037</v>
      </c>
      <c r="K118" t="s">
        <v>7</v>
      </c>
      <c r="L118">
        <v>3946</v>
      </c>
      <c r="M118" t="s">
        <v>8</v>
      </c>
      <c r="N118">
        <v>3546</v>
      </c>
      <c r="O118" t="s">
        <v>9</v>
      </c>
      <c r="P118" t="s">
        <v>10</v>
      </c>
      <c r="Q118">
        <v>62</v>
      </c>
      <c r="R118" t="s">
        <v>11</v>
      </c>
      <c r="S118">
        <v>46</v>
      </c>
      <c r="T118">
        <f t="shared" si="6"/>
        <v>18538</v>
      </c>
    </row>
    <row r="119" spans="1:20">
      <c r="A119" t="s">
        <v>2</v>
      </c>
      <c r="B119">
        <v>3817</v>
      </c>
      <c r="C119" t="s">
        <v>3</v>
      </c>
      <c r="D119">
        <v>690471</v>
      </c>
      <c r="E119" t="s">
        <v>4</v>
      </c>
      <c r="F119">
        <v>0.1</v>
      </c>
      <c r="G119" t="s">
        <v>5</v>
      </c>
      <c r="H119">
        <v>550</v>
      </c>
      <c r="I119" t="s">
        <v>6</v>
      </c>
      <c r="J119">
        <v>6765</v>
      </c>
      <c r="K119" t="s">
        <v>7</v>
      </c>
      <c r="L119">
        <v>8427</v>
      </c>
      <c r="M119" t="s">
        <v>8</v>
      </c>
      <c r="N119">
        <v>7268</v>
      </c>
      <c r="O119" t="s">
        <v>9</v>
      </c>
      <c r="P119" t="s">
        <v>10</v>
      </c>
      <c r="Q119">
        <v>64</v>
      </c>
      <c r="R119" t="s">
        <v>11</v>
      </c>
      <c r="S119">
        <v>46</v>
      </c>
      <c r="T119">
        <f t="shared" si="6"/>
        <v>35200</v>
      </c>
    </row>
    <row r="120" spans="1:20">
      <c r="A120" t="s">
        <v>2</v>
      </c>
      <c r="B120">
        <v>3817</v>
      </c>
      <c r="C120" t="s">
        <v>3</v>
      </c>
      <c r="D120">
        <v>692088</v>
      </c>
      <c r="E120" t="s">
        <v>4</v>
      </c>
      <c r="F120">
        <v>0.1</v>
      </c>
      <c r="G120" t="s">
        <v>5</v>
      </c>
      <c r="H120">
        <v>1617</v>
      </c>
      <c r="I120" t="s">
        <v>6</v>
      </c>
      <c r="J120">
        <v>21346</v>
      </c>
      <c r="K120" t="s">
        <v>7</v>
      </c>
      <c r="L120">
        <v>25716</v>
      </c>
      <c r="M120" t="s">
        <v>8</v>
      </c>
      <c r="N120">
        <v>21854</v>
      </c>
      <c r="O120" t="s">
        <v>9</v>
      </c>
      <c r="P120" t="s">
        <v>10</v>
      </c>
      <c r="Q120">
        <v>65</v>
      </c>
      <c r="R120" t="s">
        <v>11</v>
      </c>
      <c r="S120">
        <v>44</v>
      </c>
      <c r="T120">
        <f t="shared" si="6"/>
        <v>105105</v>
      </c>
    </row>
    <row r="121" spans="1:20">
      <c r="A121" t="s">
        <v>2</v>
      </c>
      <c r="B121">
        <v>3817</v>
      </c>
      <c r="C121" t="s">
        <v>3</v>
      </c>
      <c r="D121">
        <v>692237</v>
      </c>
      <c r="E121" t="s">
        <v>4</v>
      </c>
      <c r="F121">
        <v>0.1</v>
      </c>
      <c r="G121" t="s">
        <v>5</v>
      </c>
      <c r="H121">
        <v>149</v>
      </c>
      <c r="I121" t="s">
        <v>6</v>
      </c>
      <c r="J121">
        <v>1182</v>
      </c>
      <c r="K121" t="s">
        <v>7</v>
      </c>
      <c r="L121">
        <v>1663</v>
      </c>
      <c r="M121" t="s">
        <v>8</v>
      </c>
      <c r="N121">
        <v>1689</v>
      </c>
      <c r="O121" t="s">
        <v>9</v>
      </c>
      <c r="P121" t="s">
        <v>10</v>
      </c>
      <c r="Q121">
        <v>56</v>
      </c>
      <c r="R121" t="s">
        <v>11</v>
      </c>
      <c r="S121">
        <v>45</v>
      </c>
      <c r="T121">
        <f t="shared" si="6"/>
        <v>8344</v>
      </c>
    </row>
    <row r="122" spans="1:20">
      <c r="A122" t="s">
        <v>2</v>
      </c>
      <c r="B122">
        <v>3817</v>
      </c>
      <c r="C122" t="s">
        <v>3</v>
      </c>
      <c r="D122">
        <v>693525</v>
      </c>
      <c r="E122" t="s">
        <v>4</v>
      </c>
      <c r="F122">
        <v>0.1</v>
      </c>
      <c r="G122" t="s">
        <v>5</v>
      </c>
      <c r="H122">
        <v>1288</v>
      </c>
      <c r="I122" t="s">
        <v>6</v>
      </c>
      <c r="J122">
        <v>15489</v>
      </c>
      <c r="K122" t="s">
        <v>7</v>
      </c>
      <c r="L122">
        <v>18385</v>
      </c>
      <c r="M122" t="s">
        <v>8</v>
      </c>
      <c r="N122">
        <v>15993</v>
      </c>
      <c r="O122" t="s">
        <v>9</v>
      </c>
      <c r="P122" t="s">
        <v>10</v>
      </c>
      <c r="Q122">
        <v>64</v>
      </c>
      <c r="R122" t="s">
        <v>11</v>
      </c>
      <c r="S122">
        <v>45</v>
      </c>
      <c r="T122">
        <f t="shared" si="6"/>
        <v>82432</v>
      </c>
    </row>
    <row r="123" spans="1:20">
      <c r="A123" t="s">
        <v>2</v>
      </c>
      <c r="B123">
        <v>3817</v>
      </c>
      <c r="C123" t="s">
        <v>3</v>
      </c>
      <c r="D123">
        <v>693747</v>
      </c>
      <c r="E123" t="s">
        <v>4</v>
      </c>
      <c r="F123">
        <v>0.1</v>
      </c>
      <c r="G123" t="s">
        <v>5</v>
      </c>
      <c r="H123">
        <v>222</v>
      </c>
      <c r="I123" t="s">
        <v>6</v>
      </c>
      <c r="J123">
        <v>2030</v>
      </c>
      <c r="K123" t="s">
        <v>7</v>
      </c>
      <c r="L123">
        <v>2744</v>
      </c>
      <c r="M123" t="s">
        <v>8</v>
      </c>
      <c r="N123">
        <v>2533</v>
      </c>
      <c r="O123" t="s">
        <v>9</v>
      </c>
      <c r="P123" t="s">
        <v>10</v>
      </c>
      <c r="Q123">
        <v>59</v>
      </c>
      <c r="R123" t="s">
        <v>11</v>
      </c>
      <c r="S123">
        <v>45</v>
      </c>
      <c r="T123">
        <f t="shared" si="6"/>
        <v>13098</v>
      </c>
    </row>
    <row r="124" spans="1:20">
      <c r="A124" t="s">
        <v>2</v>
      </c>
      <c r="B124">
        <v>3817</v>
      </c>
      <c r="C124" t="s">
        <v>3</v>
      </c>
      <c r="D124">
        <v>693748</v>
      </c>
      <c r="E124" t="s">
        <v>4</v>
      </c>
      <c r="F124">
        <v>0.1</v>
      </c>
      <c r="G124" t="s">
        <v>5</v>
      </c>
      <c r="H124">
        <v>1</v>
      </c>
      <c r="I124" t="s">
        <v>6</v>
      </c>
      <c r="J124">
        <v>-500</v>
      </c>
      <c r="K124" t="s">
        <v>7</v>
      </c>
      <c r="L124">
        <v>1</v>
      </c>
      <c r="M124" t="s">
        <v>8</v>
      </c>
      <c r="N124">
        <v>3</v>
      </c>
      <c r="O124" t="s">
        <v>9</v>
      </c>
      <c r="P124" t="s">
        <v>10</v>
      </c>
      <c r="Q124">
        <v>60</v>
      </c>
      <c r="R124" t="s">
        <v>11</v>
      </c>
      <c r="S124">
        <v>34</v>
      </c>
      <c r="T124">
        <f t="shared" si="6"/>
        <v>60</v>
      </c>
    </row>
    <row r="125" spans="1:20">
      <c r="A125" t="s">
        <v>2</v>
      </c>
      <c r="B125">
        <v>3817</v>
      </c>
      <c r="C125" t="s">
        <v>3</v>
      </c>
      <c r="D125">
        <v>694621</v>
      </c>
      <c r="E125" t="s">
        <v>4</v>
      </c>
      <c r="F125">
        <v>0.1</v>
      </c>
      <c r="G125" t="s">
        <v>5</v>
      </c>
      <c r="H125">
        <v>873</v>
      </c>
      <c r="I125" t="s">
        <v>6</v>
      </c>
      <c r="J125">
        <v>10264</v>
      </c>
      <c r="K125" t="s">
        <v>7</v>
      </c>
      <c r="L125">
        <v>12583</v>
      </c>
      <c r="M125" t="s">
        <v>8</v>
      </c>
      <c r="N125">
        <v>10764</v>
      </c>
      <c r="O125" t="s">
        <v>9</v>
      </c>
      <c r="P125" t="s">
        <v>10</v>
      </c>
      <c r="Q125">
        <v>65</v>
      </c>
      <c r="R125" t="s">
        <v>11</v>
      </c>
      <c r="S125">
        <v>45</v>
      </c>
      <c r="T125">
        <f t="shared" si="6"/>
        <v>56745</v>
      </c>
    </row>
    <row r="126" spans="1:20">
      <c r="A126" t="s">
        <v>2</v>
      </c>
      <c r="B126">
        <v>3817</v>
      </c>
      <c r="C126" t="s">
        <v>3</v>
      </c>
      <c r="D126">
        <v>695409</v>
      </c>
      <c r="E126" t="s">
        <v>4</v>
      </c>
      <c r="F126">
        <v>0.1</v>
      </c>
      <c r="G126" t="s">
        <v>5</v>
      </c>
      <c r="H126">
        <v>788</v>
      </c>
      <c r="I126" t="s">
        <v>6</v>
      </c>
      <c r="J126">
        <v>9861</v>
      </c>
      <c r="K126" t="s">
        <v>7</v>
      </c>
      <c r="L126">
        <v>12103</v>
      </c>
      <c r="M126" t="s">
        <v>8</v>
      </c>
      <c r="N126">
        <v>10367</v>
      </c>
      <c r="O126" t="s">
        <v>9</v>
      </c>
      <c r="P126" t="s">
        <v>10</v>
      </c>
      <c r="Q126">
        <v>65</v>
      </c>
      <c r="R126" t="s">
        <v>11</v>
      </c>
      <c r="S126">
        <v>45</v>
      </c>
      <c r="T126">
        <f t="shared" si="6"/>
        <v>51220</v>
      </c>
    </row>
    <row r="127" spans="1:20">
      <c r="A127" t="s">
        <v>2</v>
      </c>
      <c r="B127">
        <v>3817</v>
      </c>
      <c r="C127" t="s">
        <v>3</v>
      </c>
      <c r="D127">
        <v>695911</v>
      </c>
      <c r="E127" t="s">
        <v>4</v>
      </c>
      <c r="F127">
        <v>0.1</v>
      </c>
      <c r="G127" t="s">
        <v>5</v>
      </c>
      <c r="H127">
        <v>502</v>
      </c>
      <c r="I127" t="s">
        <v>6</v>
      </c>
      <c r="J127">
        <v>5341</v>
      </c>
      <c r="K127" t="s">
        <v>7</v>
      </c>
      <c r="L127">
        <v>6718</v>
      </c>
      <c r="M127" t="s">
        <v>8</v>
      </c>
      <c r="N127">
        <v>5842</v>
      </c>
      <c r="O127" t="s">
        <v>9</v>
      </c>
      <c r="P127" t="s">
        <v>10</v>
      </c>
      <c r="Q127">
        <v>63</v>
      </c>
      <c r="R127" t="s">
        <v>11</v>
      </c>
      <c r="S127">
        <v>45</v>
      </c>
      <c r="T127">
        <f t="shared" si="6"/>
        <v>31626</v>
      </c>
    </row>
    <row r="128" spans="1:20">
      <c r="A128" t="s">
        <v>2</v>
      </c>
      <c r="B128">
        <v>3817</v>
      </c>
      <c r="C128" t="s">
        <v>3</v>
      </c>
      <c r="D128">
        <v>696214</v>
      </c>
      <c r="E128" t="s">
        <v>4</v>
      </c>
      <c r="F128">
        <v>0.1</v>
      </c>
      <c r="G128" t="s">
        <v>5</v>
      </c>
      <c r="H128">
        <v>303</v>
      </c>
      <c r="I128" t="s">
        <v>6</v>
      </c>
      <c r="J128">
        <v>3166</v>
      </c>
      <c r="K128" t="s">
        <v>7</v>
      </c>
      <c r="L128">
        <v>4022</v>
      </c>
      <c r="M128" t="s">
        <v>8</v>
      </c>
      <c r="N128">
        <v>3667</v>
      </c>
      <c r="O128" t="s">
        <v>9</v>
      </c>
      <c r="P128" t="s">
        <v>10</v>
      </c>
      <c r="Q128">
        <v>62</v>
      </c>
      <c r="R128" t="s">
        <v>11</v>
      </c>
      <c r="S128">
        <v>45</v>
      </c>
      <c r="T128">
        <f t="shared" si="6"/>
        <v>18786</v>
      </c>
    </row>
    <row r="129" spans="1:20">
      <c r="A129" t="s">
        <v>2</v>
      </c>
      <c r="B129">
        <v>3817</v>
      </c>
      <c r="C129" t="s">
        <v>3</v>
      </c>
      <c r="D129">
        <v>696384</v>
      </c>
      <c r="E129" t="s">
        <v>4</v>
      </c>
      <c r="F129">
        <v>0.1</v>
      </c>
      <c r="G129" t="s">
        <v>5</v>
      </c>
      <c r="H129">
        <v>170</v>
      </c>
      <c r="I129" t="s">
        <v>6</v>
      </c>
      <c r="J129">
        <v>1182</v>
      </c>
      <c r="K129" t="s">
        <v>7</v>
      </c>
      <c r="L129">
        <v>1838</v>
      </c>
      <c r="M129" t="s">
        <v>8</v>
      </c>
      <c r="N129">
        <v>1690</v>
      </c>
      <c r="O129" t="s">
        <v>9</v>
      </c>
      <c r="P129" t="s">
        <v>10</v>
      </c>
      <c r="Q129">
        <v>57</v>
      </c>
      <c r="R129" t="s">
        <v>11</v>
      </c>
      <c r="S129">
        <v>45</v>
      </c>
      <c r="T129">
        <f t="shared" si="6"/>
        <v>9690</v>
      </c>
    </row>
    <row r="130" spans="1:20">
      <c r="A130" t="s">
        <v>2</v>
      </c>
      <c r="B130">
        <v>3817</v>
      </c>
      <c r="C130" t="s">
        <v>3</v>
      </c>
      <c r="D130">
        <v>696534</v>
      </c>
      <c r="E130" t="s">
        <v>4</v>
      </c>
      <c r="F130">
        <v>0.1</v>
      </c>
      <c r="G130" t="s">
        <v>5</v>
      </c>
      <c r="H130">
        <v>150</v>
      </c>
      <c r="I130" t="s">
        <v>6</v>
      </c>
      <c r="J130">
        <v>1425</v>
      </c>
      <c r="K130" t="s">
        <v>7</v>
      </c>
      <c r="L130">
        <v>2264</v>
      </c>
      <c r="M130" t="s">
        <v>8</v>
      </c>
      <c r="N130">
        <v>1933</v>
      </c>
      <c r="O130" t="s">
        <v>9</v>
      </c>
      <c r="P130" t="s">
        <v>10</v>
      </c>
      <c r="Q130">
        <v>64</v>
      </c>
      <c r="R130" t="s">
        <v>11</v>
      </c>
      <c r="S130">
        <v>45</v>
      </c>
      <c r="T130">
        <f t="shared" si="6"/>
        <v>9600</v>
      </c>
    </row>
    <row r="131" spans="1:20">
      <c r="A131" t="s">
        <v>2</v>
      </c>
      <c r="B131">
        <v>3817</v>
      </c>
      <c r="C131" t="s">
        <v>3</v>
      </c>
      <c r="D131">
        <v>697178</v>
      </c>
      <c r="E131" t="s">
        <v>4</v>
      </c>
      <c r="F131">
        <v>0.1</v>
      </c>
      <c r="G131" t="s">
        <v>5</v>
      </c>
      <c r="H131">
        <v>644</v>
      </c>
      <c r="I131" t="s">
        <v>6</v>
      </c>
      <c r="J131">
        <v>6137</v>
      </c>
      <c r="K131" t="s">
        <v>7</v>
      </c>
      <c r="L131">
        <v>7102</v>
      </c>
      <c r="M131" t="s">
        <v>8</v>
      </c>
      <c r="N131">
        <v>6640</v>
      </c>
      <c r="O131" t="s">
        <v>9</v>
      </c>
      <c r="P131" t="s">
        <v>10</v>
      </c>
      <c r="Q131">
        <v>58</v>
      </c>
      <c r="R131" t="s">
        <v>11</v>
      </c>
      <c r="S131">
        <v>45</v>
      </c>
      <c r="T131">
        <f t="shared" si="6"/>
        <v>37352</v>
      </c>
    </row>
    <row r="132" spans="1:20">
      <c r="A132" t="s">
        <v>2</v>
      </c>
      <c r="B132">
        <v>3817</v>
      </c>
      <c r="C132" t="s">
        <v>3</v>
      </c>
      <c r="D132">
        <v>697820</v>
      </c>
      <c r="E132" t="s">
        <v>4</v>
      </c>
      <c r="F132">
        <v>0.1</v>
      </c>
      <c r="G132" t="s">
        <v>5</v>
      </c>
      <c r="H132">
        <v>642</v>
      </c>
      <c r="I132" t="s">
        <v>6</v>
      </c>
      <c r="J132">
        <v>7234</v>
      </c>
      <c r="K132" t="s">
        <v>7</v>
      </c>
      <c r="L132">
        <v>8549</v>
      </c>
      <c r="M132" t="s">
        <v>8</v>
      </c>
      <c r="N132">
        <v>7744</v>
      </c>
      <c r="O132" t="s">
        <v>9</v>
      </c>
      <c r="P132" t="s">
        <v>10</v>
      </c>
      <c r="Q132">
        <v>60</v>
      </c>
      <c r="R132" t="s">
        <v>11</v>
      </c>
      <c r="S132">
        <v>45</v>
      </c>
      <c r="T132">
        <f t="shared" si="6"/>
        <v>38520</v>
      </c>
    </row>
    <row r="133" spans="1:20">
      <c r="A133" t="s">
        <v>2</v>
      </c>
      <c r="B133">
        <v>3817</v>
      </c>
      <c r="C133" t="s">
        <v>3</v>
      </c>
      <c r="D133">
        <v>698201</v>
      </c>
      <c r="E133" t="s">
        <v>4</v>
      </c>
      <c r="F133">
        <v>0.1</v>
      </c>
      <c r="G133" t="s">
        <v>5</v>
      </c>
      <c r="H133">
        <v>381</v>
      </c>
      <c r="I133" t="s">
        <v>6</v>
      </c>
      <c r="J133">
        <v>4050</v>
      </c>
      <c r="K133" t="s">
        <v>7</v>
      </c>
      <c r="L133">
        <v>4998</v>
      </c>
      <c r="M133" t="s">
        <v>8</v>
      </c>
      <c r="N133">
        <v>4558</v>
      </c>
      <c r="O133" t="s">
        <v>9</v>
      </c>
      <c r="P133" t="s">
        <v>10</v>
      </c>
      <c r="Q133">
        <v>60</v>
      </c>
      <c r="R133" t="s">
        <v>11</v>
      </c>
      <c r="S133">
        <v>45</v>
      </c>
      <c r="T133">
        <f t="shared" si="6"/>
        <v>22860</v>
      </c>
    </row>
    <row r="134" spans="1:20">
      <c r="A134" t="s">
        <v>2</v>
      </c>
      <c r="B134">
        <v>3817</v>
      </c>
      <c r="C134" t="s">
        <v>3</v>
      </c>
      <c r="D134">
        <v>698220</v>
      </c>
      <c r="E134" t="s">
        <v>4</v>
      </c>
      <c r="F134">
        <v>0.1</v>
      </c>
      <c r="G134" t="s">
        <v>5</v>
      </c>
      <c r="H134">
        <v>19</v>
      </c>
      <c r="I134" t="s">
        <v>6</v>
      </c>
      <c r="J134">
        <v>-256</v>
      </c>
      <c r="K134" t="s">
        <v>7</v>
      </c>
      <c r="L134">
        <v>283</v>
      </c>
      <c r="M134" t="s">
        <v>8</v>
      </c>
      <c r="N134">
        <v>244</v>
      </c>
      <c r="O134" t="s">
        <v>9</v>
      </c>
      <c r="P134" t="s">
        <v>10</v>
      </c>
      <c r="Q134">
        <v>64</v>
      </c>
      <c r="R134" t="s">
        <v>11</v>
      </c>
      <c r="S134">
        <v>45</v>
      </c>
      <c r="T134">
        <f t="shared" si="6"/>
        <v>1216</v>
      </c>
    </row>
    <row r="135" spans="1:20">
      <c r="A135" t="s">
        <v>2</v>
      </c>
      <c r="B135">
        <v>3817</v>
      </c>
      <c r="C135" t="s">
        <v>3</v>
      </c>
      <c r="D135">
        <v>698849</v>
      </c>
      <c r="E135" t="s">
        <v>4</v>
      </c>
      <c r="F135">
        <v>0.1</v>
      </c>
      <c r="G135" t="s">
        <v>5</v>
      </c>
      <c r="H135">
        <v>629</v>
      </c>
      <c r="I135" t="s">
        <v>6</v>
      </c>
      <c r="J135">
        <v>7018</v>
      </c>
      <c r="K135" t="s">
        <v>7</v>
      </c>
      <c r="L135">
        <v>8173</v>
      </c>
      <c r="M135" t="s">
        <v>8</v>
      </c>
      <c r="N135">
        <v>7518</v>
      </c>
      <c r="O135" t="s">
        <v>9</v>
      </c>
      <c r="P135" t="s">
        <v>10</v>
      </c>
      <c r="Q135">
        <v>60</v>
      </c>
      <c r="R135" t="s">
        <v>11</v>
      </c>
      <c r="S135">
        <v>45</v>
      </c>
      <c r="T135">
        <f t="shared" si="6"/>
        <v>37740</v>
      </c>
    </row>
    <row r="136" spans="1:20">
      <c r="A136" t="s">
        <v>2</v>
      </c>
      <c r="B136">
        <v>3817</v>
      </c>
      <c r="C136" t="s">
        <v>3</v>
      </c>
      <c r="D136">
        <v>698850</v>
      </c>
      <c r="E136" t="s">
        <v>4</v>
      </c>
      <c r="F136">
        <v>0.1</v>
      </c>
      <c r="G136" t="s">
        <v>5</v>
      </c>
      <c r="H136">
        <v>1</v>
      </c>
      <c r="I136" t="s">
        <v>6</v>
      </c>
      <c r="J136">
        <v>-500</v>
      </c>
      <c r="K136" t="s">
        <v>7</v>
      </c>
      <c r="L136">
        <v>1</v>
      </c>
      <c r="M136" t="s">
        <v>8</v>
      </c>
      <c r="N136">
        <v>0</v>
      </c>
      <c r="O136" t="s">
        <v>9</v>
      </c>
      <c r="P136" t="s">
        <v>10</v>
      </c>
      <c r="Q136">
        <v>70</v>
      </c>
      <c r="R136" t="s">
        <v>11</v>
      </c>
      <c r="S136">
        <v>33</v>
      </c>
      <c r="T136">
        <f t="shared" si="6"/>
        <v>70</v>
      </c>
    </row>
    <row r="137" spans="1:20">
      <c r="A137" t="s">
        <v>2</v>
      </c>
      <c r="B137">
        <v>3817</v>
      </c>
      <c r="C137" t="s">
        <v>3</v>
      </c>
      <c r="D137">
        <v>699209</v>
      </c>
      <c r="E137" t="s">
        <v>4</v>
      </c>
      <c r="F137">
        <v>0.1</v>
      </c>
      <c r="G137" t="s">
        <v>5</v>
      </c>
      <c r="H137">
        <v>359</v>
      </c>
      <c r="I137" t="s">
        <v>6</v>
      </c>
      <c r="J137">
        <v>3094</v>
      </c>
      <c r="K137" t="s">
        <v>7</v>
      </c>
      <c r="L137">
        <v>3803</v>
      </c>
      <c r="M137" t="s">
        <v>8</v>
      </c>
      <c r="N137">
        <v>3601</v>
      </c>
      <c r="O137" t="s">
        <v>9</v>
      </c>
      <c r="P137" t="s">
        <v>10</v>
      </c>
      <c r="Q137">
        <v>58</v>
      </c>
      <c r="R137" t="s">
        <v>11</v>
      </c>
      <c r="S137">
        <v>45</v>
      </c>
      <c r="T137">
        <f t="shared" si="6"/>
        <v>20822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F27" sqref="F27"/>
    </sheetView>
  </sheetViews>
  <sheetFormatPr baseColWidth="10" defaultRowHeight="15" x14ac:dyDescent="0"/>
  <cols>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24">
      <c r="A1" t="s">
        <v>17</v>
      </c>
    </row>
    <row r="2" spans="1:24">
      <c r="B2" t="s">
        <v>69</v>
      </c>
      <c r="C2" t="s">
        <v>326</v>
      </c>
      <c r="J2" t="s">
        <v>112</v>
      </c>
      <c r="K2" t="s">
        <v>353</v>
      </c>
    </row>
    <row r="3" spans="1:24">
      <c r="C3" t="s">
        <v>327</v>
      </c>
      <c r="K3" t="s">
        <v>354</v>
      </c>
    </row>
    <row r="4" spans="1:24">
      <c r="C4" t="s">
        <v>1221</v>
      </c>
      <c r="K4" t="s">
        <v>355</v>
      </c>
    </row>
    <row r="5" spans="1:24">
      <c r="C5" t="s">
        <v>328</v>
      </c>
    </row>
    <row r="6" spans="1:24">
      <c r="K6" t="s">
        <v>357</v>
      </c>
    </row>
    <row r="7" spans="1:24">
      <c r="B7" t="s">
        <v>72</v>
      </c>
      <c r="C7" t="s">
        <v>352</v>
      </c>
      <c r="K7" t="s">
        <v>358</v>
      </c>
    </row>
    <row r="8" spans="1:24">
      <c r="C8" t="s">
        <v>329</v>
      </c>
      <c r="K8" t="s">
        <v>359</v>
      </c>
    </row>
    <row r="9" spans="1:24">
      <c r="C9" t="s">
        <v>330</v>
      </c>
      <c r="K9" t="s">
        <v>360</v>
      </c>
    </row>
    <row r="10" spans="1:24">
      <c r="C10" t="s">
        <v>331</v>
      </c>
      <c r="K10" t="s">
        <v>361</v>
      </c>
    </row>
    <row r="11" spans="1:24">
      <c r="C11" t="s">
        <v>337</v>
      </c>
      <c r="K11" t="s">
        <v>362</v>
      </c>
    </row>
    <row r="12" spans="1:24">
      <c r="C12" t="s">
        <v>343</v>
      </c>
    </row>
    <row r="13" spans="1:24">
      <c r="C13" t="s">
        <v>350</v>
      </c>
      <c r="K13" t="s">
        <v>366</v>
      </c>
    </row>
    <row r="14" spans="1:24">
      <c r="C14" t="s">
        <v>351</v>
      </c>
      <c r="K14" t="s">
        <v>367</v>
      </c>
    </row>
    <row r="16" spans="1:24">
      <c r="C16" s="45" t="s">
        <v>339</v>
      </c>
      <c r="D16" s="45"/>
      <c r="E16" s="31"/>
      <c r="F16" s="45" t="s">
        <v>340</v>
      </c>
      <c r="G16" s="45"/>
      <c r="H16" s="45"/>
      <c r="J16" s="45" t="s">
        <v>341</v>
      </c>
      <c r="K16" s="45"/>
      <c r="L16" s="45"/>
      <c r="N16" s="45" t="s">
        <v>338</v>
      </c>
      <c r="O16" s="45"/>
      <c r="Q16" s="45" t="s">
        <v>308</v>
      </c>
      <c r="R16" s="45"/>
      <c r="T16" s="45" t="s">
        <v>347</v>
      </c>
      <c r="U16" s="45"/>
      <c r="V16" s="31"/>
      <c r="W16" s="31" t="s">
        <v>344</v>
      </c>
      <c r="X16" s="31"/>
    </row>
    <row r="17" spans="1:25">
      <c r="C17" t="s">
        <v>332</v>
      </c>
      <c r="D17" t="s">
        <v>333</v>
      </c>
      <c r="F17" t="s">
        <v>336</v>
      </c>
      <c r="G17" t="s">
        <v>335</v>
      </c>
      <c r="H17" t="s">
        <v>334</v>
      </c>
      <c r="J17" t="s">
        <v>334</v>
      </c>
      <c r="K17" t="s">
        <v>335</v>
      </c>
      <c r="L17" t="s">
        <v>336</v>
      </c>
      <c r="N17" t="s">
        <v>332</v>
      </c>
      <c r="O17" t="s">
        <v>333</v>
      </c>
      <c r="Q17" t="s">
        <v>332</v>
      </c>
      <c r="R17" t="s">
        <v>333</v>
      </c>
      <c r="T17" t="s">
        <v>332</v>
      </c>
      <c r="U17" t="s">
        <v>333</v>
      </c>
      <c r="W17" t="s">
        <v>345</v>
      </c>
      <c r="X17" t="s">
        <v>346</v>
      </c>
    </row>
    <row r="18" spans="1:25" s="1" customFormat="1">
      <c r="A18" s="1" t="s">
        <v>307</v>
      </c>
      <c r="C18" s="27">
        <v>69</v>
      </c>
      <c r="D18" s="27"/>
      <c r="F18" s="1">
        <f>$C18-'turn 7'!C15</f>
        <v>16</v>
      </c>
      <c r="G18" s="1">
        <f>$C18-'turn 7'!D15</f>
        <v>-14</v>
      </c>
      <c r="H18" s="1">
        <f>$C18-'turn 7'!E15</f>
        <v>-69</v>
      </c>
      <c r="J18" s="1">
        <f>$D18-'turn 7'!C15</f>
        <v>-53</v>
      </c>
      <c r="K18" s="1">
        <f>$D18-'turn 7'!D15</f>
        <v>-83</v>
      </c>
      <c r="L18" s="1">
        <f>$D18-'turn 7'!E15</f>
        <v>-138</v>
      </c>
      <c r="N18" s="36">
        <f>Q18/C18</f>
        <v>47.985507246376812</v>
      </c>
      <c r="O18" s="27"/>
      <c r="P18" s="3"/>
      <c r="Q18" s="38">
        <v>3311</v>
      </c>
      <c r="R18" s="39"/>
      <c r="S18" s="3"/>
      <c r="T18" s="38"/>
      <c r="U18" s="39"/>
      <c r="V18" s="3"/>
      <c r="W18" s="39"/>
      <c r="X18" s="3"/>
    </row>
    <row r="19" spans="1:25" s="1" customFormat="1">
      <c r="A19" s="1" t="s">
        <v>301</v>
      </c>
      <c r="C19" s="27">
        <v>117</v>
      </c>
      <c r="D19" s="27"/>
      <c r="F19" s="1">
        <f>$C19-'turn 7'!C16</f>
        <v>16</v>
      </c>
      <c r="G19" s="1">
        <f>$C19-'turn 7'!D16</f>
        <v>-49</v>
      </c>
      <c r="H19" s="1">
        <f>$C19-'turn 7'!E16</f>
        <v>-224</v>
      </c>
      <c r="J19" s="1">
        <f>$D19-'turn 7'!C16</f>
        <v>-101</v>
      </c>
      <c r="K19" s="1">
        <f>$D19-'turn 7'!D16</f>
        <v>-166</v>
      </c>
      <c r="L19" s="1">
        <f>$D19-'turn 7'!E16</f>
        <v>-341</v>
      </c>
      <c r="N19" s="36">
        <f>Q19/C19</f>
        <v>44.854700854700852</v>
      </c>
      <c r="O19" s="27"/>
      <c r="P19" s="3"/>
      <c r="Q19" s="38">
        <v>5248</v>
      </c>
      <c r="R19" s="39"/>
      <c r="S19" s="3"/>
      <c r="T19" s="38">
        <v>4477000</v>
      </c>
      <c r="U19" s="39"/>
      <c r="V19" s="3"/>
      <c r="W19" s="38">
        <v>5000000</v>
      </c>
      <c r="X19" s="37">
        <f>T19-W19</f>
        <v>-523000</v>
      </c>
      <c r="Y19" s="19">
        <f>X19/W19</f>
        <v>-0.1046</v>
      </c>
    </row>
    <row r="20" spans="1:25" s="1" customFormat="1">
      <c r="A20" s="1" t="s">
        <v>325</v>
      </c>
      <c r="C20" s="27">
        <v>174</v>
      </c>
      <c r="D20" s="27"/>
      <c r="F20" s="1">
        <f>$C20-'turn 7'!C17</f>
        <v>49</v>
      </c>
      <c r="G20" s="1">
        <f>$C20-'turn 7'!D17</f>
        <v>-236</v>
      </c>
      <c r="H20" s="1">
        <f>$C20-'turn 7'!E17</f>
        <v>-211</v>
      </c>
      <c r="J20" s="1">
        <f>$D20-'turn 7'!C17</f>
        <v>-125</v>
      </c>
      <c r="K20" s="1">
        <f>$D20-'turn 7'!D17</f>
        <v>-410</v>
      </c>
      <c r="L20" s="1">
        <f>$D20-'turn 7'!E17</f>
        <v>-385</v>
      </c>
      <c r="N20" s="36">
        <f t="shared" ref="N20:N29" si="0">Q20/C20</f>
        <v>42.339080459770116</v>
      </c>
      <c r="O20" s="27"/>
      <c r="P20" s="3"/>
      <c r="Q20" s="39">
        <v>7367</v>
      </c>
      <c r="R20" s="39"/>
      <c r="S20" s="3"/>
      <c r="T20" s="39">
        <v>2130000</v>
      </c>
      <c r="U20" s="39"/>
      <c r="V20" s="3"/>
      <c r="W20" s="39">
        <v>2514000</v>
      </c>
      <c r="X20" s="37">
        <f>T20-W20</f>
        <v>-384000</v>
      </c>
      <c r="Y20" s="19">
        <f>X20/W20</f>
        <v>-0.15274463007159905</v>
      </c>
    </row>
    <row r="21" spans="1:25" s="1" customFormat="1">
      <c r="A21" s="1" t="s">
        <v>47</v>
      </c>
      <c r="C21" s="27">
        <v>222</v>
      </c>
      <c r="D21" s="27"/>
      <c r="F21" s="1">
        <f>$C21-'turn 7'!C18</f>
        <v>-26</v>
      </c>
      <c r="G21" s="1">
        <f>$C21-'turn 7'!D18</f>
        <v>-201</v>
      </c>
      <c r="H21" s="1">
        <f>$C21-'turn 7'!E18</f>
        <v>-289</v>
      </c>
      <c r="J21" s="1">
        <f>$D21-'turn 7'!C18</f>
        <v>-248</v>
      </c>
      <c r="K21" s="1">
        <f>$D21-'turn 7'!D18</f>
        <v>-423</v>
      </c>
      <c r="L21" s="1">
        <f>$D21-'turn 7'!E18</f>
        <v>-511</v>
      </c>
      <c r="N21" s="36">
        <f t="shared" si="0"/>
        <v>49.842342342342342</v>
      </c>
      <c r="O21" s="27"/>
      <c r="P21" s="3"/>
      <c r="Q21" s="39">
        <v>11065</v>
      </c>
      <c r="R21" s="39"/>
      <c r="S21" s="3"/>
      <c r="T21" s="39">
        <v>2490000</v>
      </c>
      <c r="U21" s="39"/>
      <c r="V21" s="3"/>
      <c r="W21" s="39">
        <v>2500000</v>
      </c>
      <c r="X21" s="37">
        <f t="shared" ref="X21:X29" si="1">T21-W21</f>
        <v>-10000</v>
      </c>
      <c r="Y21" s="19">
        <f t="shared" ref="Y21:Y29" si="2">X21/W21</f>
        <v>-4.0000000000000001E-3</v>
      </c>
    </row>
    <row r="22" spans="1:25" s="1" customFormat="1">
      <c r="A22" s="1" t="s">
        <v>322</v>
      </c>
      <c r="C22" s="27">
        <v>249</v>
      </c>
      <c r="D22" s="27"/>
      <c r="F22" s="1">
        <f>$C22-'turn 7'!C19</f>
        <v>-40</v>
      </c>
      <c r="G22" s="1">
        <f>$C22-'turn 7'!D19</f>
        <v>-402</v>
      </c>
      <c r="H22" s="1">
        <f>$C22-'turn 7'!E19</f>
        <v>-267</v>
      </c>
      <c r="J22" s="1">
        <f>$D22-'turn 7'!C19</f>
        <v>-289</v>
      </c>
      <c r="K22" s="1">
        <f>$D22-'turn 7'!D19</f>
        <v>-651</v>
      </c>
      <c r="L22" s="1">
        <f>$D22-'turn 7'!E19</f>
        <v>-516</v>
      </c>
      <c r="N22" s="36">
        <f t="shared" si="0"/>
        <v>60.389558232931726</v>
      </c>
      <c r="O22" s="27"/>
      <c r="P22" s="3"/>
      <c r="Q22" s="39">
        <v>15037</v>
      </c>
      <c r="R22" s="39"/>
      <c r="S22" s="3"/>
      <c r="T22" s="39">
        <v>2977000</v>
      </c>
      <c r="U22" s="39"/>
      <c r="V22" s="3"/>
      <c r="W22" s="39">
        <v>2469000</v>
      </c>
      <c r="X22" s="37">
        <f t="shared" si="1"/>
        <v>508000</v>
      </c>
      <c r="Y22" s="19">
        <f t="shared" si="2"/>
        <v>0.20575131632239774</v>
      </c>
    </row>
    <row r="23" spans="1:25" s="1" customFormat="1">
      <c r="A23" s="1" t="s">
        <v>309</v>
      </c>
      <c r="C23" s="27">
        <v>332</v>
      </c>
      <c r="D23" s="27"/>
      <c r="F23" s="1">
        <f>$C23-'turn 7'!C20</f>
        <v>-16</v>
      </c>
      <c r="G23" s="1">
        <f>$C23-'turn 7'!D20</f>
        <v>-420</v>
      </c>
      <c r="H23" s="1">
        <f>$C23-'turn 7'!E20</f>
        <v>-66</v>
      </c>
      <c r="J23" s="1">
        <f>$D23-'turn 7'!C20</f>
        <v>-348</v>
      </c>
      <c r="K23" s="1">
        <f>$D23-'turn 7'!D20</f>
        <v>-752</v>
      </c>
      <c r="L23" s="1">
        <f>$D23-'turn 7'!E20</f>
        <v>-398</v>
      </c>
      <c r="N23" s="36">
        <f t="shared" si="0"/>
        <v>61.638554216867469</v>
      </c>
      <c r="O23" s="27"/>
      <c r="P23" s="3"/>
      <c r="Q23" s="39">
        <v>20464</v>
      </c>
      <c r="R23" s="39"/>
      <c r="S23" s="3"/>
      <c r="T23" s="39">
        <v>3110000</v>
      </c>
      <c r="U23" s="39"/>
      <c r="V23" s="3"/>
      <c r="W23" s="39">
        <v>2521000</v>
      </c>
      <c r="X23" s="37">
        <f t="shared" si="1"/>
        <v>589000</v>
      </c>
      <c r="Y23" s="19">
        <f t="shared" si="2"/>
        <v>0.23363744545815152</v>
      </c>
    </row>
    <row r="24" spans="1:25" s="1" customFormat="1">
      <c r="A24" s="1" t="s">
        <v>48</v>
      </c>
      <c r="C24" s="27">
        <v>430</v>
      </c>
      <c r="D24" s="27"/>
      <c r="F24" s="1">
        <f>$C24-'turn 7'!C21</f>
        <v>-29</v>
      </c>
      <c r="G24" s="1">
        <f>$C24-'turn 7'!D21</f>
        <v>17</v>
      </c>
      <c r="H24" s="1">
        <f>$C24-'turn 7'!E21</f>
        <v>21</v>
      </c>
      <c r="J24" s="1">
        <f>$D24-'turn 7'!C21</f>
        <v>-459</v>
      </c>
      <c r="K24" s="1">
        <f>$D24-'turn 7'!D21</f>
        <v>-413</v>
      </c>
      <c r="L24" s="1">
        <f>$D24-'turn 7'!E21</f>
        <v>-409</v>
      </c>
      <c r="N24" s="36">
        <f t="shared" si="0"/>
        <v>62.904651162790699</v>
      </c>
      <c r="O24" s="27"/>
      <c r="P24" s="3"/>
      <c r="Q24" s="39">
        <v>27049</v>
      </c>
      <c r="R24" s="39"/>
      <c r="S24" s="3"/>
      <c r="T24" s="39">
        <v>3084000</v>
      </c>
      <c r="U24" s="39"/>
      <c r="V24" s="3"/>
      <c r="W24" s="39">
        <v>2450000</v>
      </c>
      <c r="X24" s="37">
        <f t="shared" si="1"/>
        <v>634000</v>
      </c>
      <c r="Y24" s="19">
        <f t="shared" si="2"/>
        <v>0.25877551020408163</v>
      </c>
    </row>
    <row r="25" spans="1:25" s="1" customFormat="1">
      <c r="A25" s="1" t="s">
        <v>321</v>
      </c>
      <c r="C25" s="27">
        <v>550</v>
      </c>
      <c r="D25" s="27"/>
      <c r="F25" s="1">
        <f>$C25-'turn 7'!C22</f>
        <v>155</v>
      </c>
      <c r="G25" s="1">
        <f>$C25-'turn 7'!D22</f>
        <v>-50</v>
      </c>
      <c r="H25" s="1">
        <f>$C25-'turn 7'!E22</f>
        <v>211</v>
      </c>
      <c r="J25" s="1">
        <f>$D25-'turn 7'!C22</f>
        <v>-395</v>
      </c>
      <c r="K25" s="1">
        <f>$D25-'turn 7'!D22</f>
        <v>-600</v>
      </c>
      <c r="L25" s="1">
        <f>$D25-'turn 7'!E22</f>
        <v>-339</v>
      </c>
      <c r="N25" s="36">
        <f t="shared" si="0"/>
        <v>64.221818181818179</v>
      </c>
      <c r="O25" s="27"/>
      <c r="P25" s="3"/>
      <c r="Q25" s="39">
        <v>35322</v>
      </c>
      <c r="R25" s="39"/>
      <c r="S25" s="3"/>
      <c r="T25" s="39">
        <v>3285000</v>
      </c>
      <c r="U25" s="39"/>
      <c r="V25" s="3"/>
      <c r="W25" s="39">
        <v>2559000</v>
      </c>
      <c r="X25" s="37">
        <f t="shared" si="1"/>
        <v>726000</v>
      </c>
      <c r="Y25" s="19">
        <f t="shared" si="2"/>
        <v>0.28370457209847599</v>
      </c>
    </row>
    <row r="26" spans="1:25" s="1" customFormat="1">
      <c r="A26" s="1" t="s">
        <v>319</v>
      </c>
      <c r="C26" s="27">
        <v>871</v>
      </c>
      <c r="D26" s="27"/>
      <c r="F26" s="1">
        <f>$C26-'turn 7'!C23</f>
        <v>495</v>
      </c>
      <c r="G26" s="1">
        <f>$C26-'turn 7'!D23</f>
        <v>84</v>
      </c>
      <c r="H26" s="1">
        <f>$C26-'turn 7'!E23</f>
        <v>467</v>
      </c>
      <c r="J26" s="1">
        <f>$D26-'turn 7'!C23</f>
        <v>-376</v>
      </c>
      <c r="K26" s="1">
        <f>$D26-'turn 7'!D23</f>
        <v>-787</v>
      </c>
      <c r="L26" s="1">
        <f>$D26-'turn 7'!E23</f>
        <v>-404</v>
      </c>
      <c r="N26" s="36">
        <f t="shared" si="0"/>
        <v>64.25717566016074</v>
      </c>
      <c r="O26" s="27"/>
      <c r="P26" s="3"/>
      <c r="Q26" s="39">
        <v>55968</v>
      </c>
      <c r="R26" s="39"/>
      <c r="S26" s="3"/>
      <c r="T26" s="39">
        <v>3134000</v>
      </c>
      <c r="U26" s="39"/>
      <c r="V26" s="3"/>
      <c r="W26" s="39">
        <v>2438000</v>
      </c>
      <c r="X26" s="37">
        <f t="shared" si="1"/>
        <v>696000</v>
      </c>
      <c r="Y26" s="19">
        <f t="shared" si="2"/>
        <v>0.28547990155865466</v>
      </c>
    </row>
    <row r="27" spans="1:25" s="1" customFormat="1">
      <c r="A27" s="1" t="s">
        <v>320</v>
      </c>
      <c r="C27" s="30">
        <v>976</v>
      </c>
      <c r="D27" s="27"/>
      <c r="F27" s="1">
        <f>$C27-'turn 7'!C24</f>
        <v>614</v>
      </c>
      <c r="G27" s="1">
        <f>$C27-'turn 7'!D24</f>
        <v>300</v>
      </c>
      <c r="H27" s="1">
        <f>$C27-'turn 7'!E24</f>
        <v>448</v>
      </c>
      <c r="J27" s="1">
        <f>$D27-'turn 7'!C24</f>
        <v>-362</v>
      </c>
      <c r="K27" s="1">
        <f>$D27-'turn 7'!D24</f>
        <v>-676</v>
      </c>
      <c r="L27" s="1">
        <f>$D27-'turn 7'!E24</f>
        <v>-528</v>
      </c>
      <c r="N27" s="36">
        <f t="shared" si="0"/>
        <v>65.647540983606561</v>
      </c>
      <c r="O27" s="27"/>
      <c r="P27" s="3"/>
      <c r="Q27" s="41">
        <v>64072</v>
      </c>
      <c r="R27" s="39"/>
      <c r="S27" s="3"/>
      <c r="T27" s="39">
        <v>3268000</v>
      </c>
      <c r="U27" s="39"/>
      <c r="V27" s="3"/>
      <c r="W27" s="39">
        <v>2489000</v>
      </c>
      <c r="X27" s="37">
        <f t="shared" si="1"/>
        <v>779000</v>
      </c>
      <c r="Y27" s="19">
        <f t="shared" si="2"/>
        <v>0.31297709923664124</v>
      </c>
    </row>
    <row r="28" spans="1:25" s="1" customFormat="1">
      <c r="A28" s="1" t="s">
        <v>323</v>
      </c>
      <c r="C28" s="27">
        <v>765</v>
      </c>
      <c r="D28" s="27"/>
      <c r="F28" s="1">
        <f>$C28-'turn 7'!C25</f>
        <v>360</v>
      </c>
      <c r="G28" s="1">
        <f>$C28-'turn 7'!D25</f>
        <v>167</v>
      </c>
      <c r="H28" s="1">
        <f>$C28-'turn 7'!E25</f>
        <v>392</v>
      </c>
      <c r="J28" s="1">
        <f>$D28-'turn 7'!C25</f>
        <v>-405</v>
      </c>
      <c r="K28" s="1">
        <f>$D28-'turn 7'!D25</f>
        <v>-598</v>
      </c>
      <c r="L28" s="1">
        <f>$D28-'turn 7'!E25</f>
        <v>-373</v>
      </c>
      <c r="N28" s="40">
        <f t="shared" si="0"/>
        <v>67.786928104575168</v>
      </c>
      <c r="O28" s="27"/>
      <c r="P28" s="3"/>
      <c r="Q28" s="39">
        <v>51857</v>
      </c>
      <c r="R28" s="39"/>
      <c r="S28" s="3"/>
      <c r="T28" s="39">
        <v>3267000</v>
      </c>
      <c r="U28" s="39"/>
      <c r="V28" s="3"/>
      <c r="W28" s="39">
        <v>2410000</v>
      </c>
      <c r="X28" s="37">
        <f t="shared" si="1"/>
        <v>857000</v>
      </c>
      <c r="Y28" s="42">
        <f t="shared" si="2"/>
        <v>0.35560165975103736</v>
      </c>
    </row>
    <row r="29" spans="1:25" s="1" customFormat="1">
      <c r="A29" s="1" t="s">
        <v>49</v>
      </c>
      <c r="C29" s="27">
        <v>810</v>
      </c>
      <c r="D29" s="27"/>
      <c r="F29" s="1">
        <f>$C29-'turn 7'!C26</f>
        <v>472</v>
      </c>
      <c r="G29" s="1">
        <f>$C29-'turn 7'!D26</f>
        <v>132</v>
      </c>
      <c r="H29" s="1">
        <f>$C29-'turn 7'!E26</f>
        <v>503</v>
      </c>
      <c r="J29" s="1">
        <f>$D29-'turn 7'!C26</f>
        <v>-338</v>
      </c>
      <c r="K29" s="1">
        <f>$D29-'turn 7'!D26</f>
        <v>-678</v>
      </c>
      <c r="L29" s="1">
        <f>$D29-'turn 7'!E26</f>
        <v>-307</v>
      </c>
      <c r="N29" s="36">
        <f t="shared" si="0"/>
        <v>67.407407407407405</v>
      </c>
      <c r="O29" s="27"/>
      <c r="P29" s="3"/>
      <c r="Q29" s="39">
        <v>54600</v>
      </c>
      <c r="R29" s="39"/>
      <c r="S29" s="3"/>
      <c r="T29" s="41">
        <v>3387000</v>
      </c>
      <c r="U29" s="39"/>
      <c r="V29" s="3"/>
      <c r="W29" s="39">
        <v>2511000</v>
      </c>
      <c r="X29" s="37">
        <f t="shared" si="1"/>
        <v>876000</v>
      </c>
      <c r="Y29" s="19">
        <f t="shared" si="2"/>
        <v>0.34886499402628435</v>
      </c>
    </row>
    <row r="30" spans="1:25">
      <c r="C30" s="30" t="s">
        <v>310</v>
      </c>
    </row>
    <row r="31" spans="1:25">
      <c r="T31" t="s">
        <v>349</v>
      </c>
      <c r="U31" t="s">
        <v>348</v>
      </c>
    </row>
    <row r="32" spans="1:25">
      <c r="T32" s="8">
        <f>F32*P32</f>
        <v>0</v>
      </c>
      <c r="U32">
        <f>F32*50</f>
        <v>0</v>
      </c>
    </row>
    <row r="33" spans="1:21">
      <c r="A33" t="s">
        <v>2</v>
      </c>
      <c r="B33" t="s">
        <v>356</v>
      </c>
      <c r="C33" t="s">
        <v>302</v>
      </c>
      <c r="D33">
        <v>0.1</v>
      </c>
      <c r="E33" t="s">
        <v>303</v>
      </c>
      <c r="F33">
        <v>6278</v>
      </c>
      <c r="G33" t="s">
        <v>304</v>
      </c>
      <c r="H33">
        <v>70364</v>
      </c>
      <c r="I33" t="s">
        <v>312</v>
      </c>
      <c r="J33">
        <v>0</v>
      </c>
      <c r="K33" t="s">
        <v>313</v>
      </c>
      <c r="L33">
        <v>0</v>
      </c>
      <c r="M33" t="s">
        <v>342</v>
      </c>
      <c r="N33">
        <v>70864</v>
      </c>
      <c r="O33" t="s">
        <v>305</v>
      </c>
      <c r="P33">
        <v>67.900604999999999</v>
      </c>
      <c r="Q33" t="s">
        <v>306</v>
      </c>
      <c r="R33">
        <v>33</v>
      </c>
      <c r="S33">
        <v>44</v>
      </c>
      <c r="T33" s="8">
        <f>F33*P33</f>
        <v>426279.99819000001</v>
      </c>
      <c r="U33">
        <f t="shared" ref="U33" si="3">F33*50</f>
        <v>313900</v>
      </c>
    </row>
  </sheetData>
  <mergeCells count="6">
    <mergeCell ref="T16:U16"/>
    <mergeCell ref="C16:D16"/>
    <mergeCell ref="F16:H16"/>
    <mergeCell ref="J16:L16"/>
    <mergeCell ref="N16:O16"/>
    <mergeCell ref="Q16:R1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opLeftCell="A3" workbookViewId="0">
      <selection activeCell="H40" sqref="H40"/>
    </sheetView>
  </sheetViews>
  <sheetFormatPr baseColWidth="10" defaultRowHeight="15" x14ac:dyDescent="0"/>
  <cols>
    <col min="2" max="2" width="12.83203125" customWidth="1"/>
    <col min="11" max="12" width="10.83203125" customWidth="1"/>
    <col min="13" max="13" width="11.83203125" customWidth="1"/>
    <col min="14" max="19" width="10.83203125" customWidth="1"/>
    <col min="20" max="20" width="14.1640625" customWidth="1"/>
    <col min="21" max="21" width="14.6640625" customWidth="1"/>
  </cols>
  <sheetData>
    <row r="1" spans="1:12">
      <c r="A1" t="s">
        <v>17</v>
      </c>
    </row>
    <row r="2" spans="1:12">
      <c r="B2" t="s">
        <v>1250</v>
      </c>
      <c r="C2" t="s">
        <v>1211</v>
      </c>
      <c r="J2" t="s">
        <v>112</v>
      </c>
      <c r="K2" t="s">
        <v>1241</v>
      </c>
    </row>
    <row r="3" spans="1:12">
      <c r="C3" t="s">
        <v>1212</v>
      </c>
      <c r="K3" t="s">
        <v>1242</v>
      </c>
    </row>
    <row r="4" spans="1:12">
      <c r="C4" t="s">
        <v>1229</v>
      </c>
      <c r="K4" t="s">
        <v>1243</v>
      </c>
    </row>
    <row r="5" spans="1:12">
      <c r="D5" t="s">
        <v>1213</v>
      </c>
      <c r="K5" t="s">
        <v>1244</v>
      </c>
    </row>
    <row r="6" spans="1:12">
      <c r="C6" t="s">
        <v>1230</v>
      </c>
    </row>
    <row r="8" spans="1:12">
      <c r="B8" t="s">
        <v>1251</v>
      </c>
      <c r="C8" t="s">
        <v>1236</v>
      </c>
      <c r="K8" t="s">
        <v>1248</v>
      </c>
    </row>
    <row r="9" spans="1:12">
      <c r="C9" t="s">
        <v>1240</v>
      </c>
    </row>
    <row r="11" spans="1:12">
      <c r="B11" t="s">
        <v>243</v>
      </c>
      <c r="C11" t="s">
        <v>1237</v>
      </c>
      <c r="K11" t="s">
        <v>1255</v>
      </c>
    </row>
    <row r="12" spans="1:12">
      <c r="L12" t="s">
        <v>1256</v>
      </c>
    </row>
    <row r="13" spans="1:12">
      <c r="L13" t="s">
        <v>1257</v>
      </c>
    </row>
    <row r="15" spans="1:12">
      <c r="B15" t="s">
        <v>249</v>
      </c>
      <c r="C15" t="s">
        <v>1249</v>
      </c>
      <c r="K15" t="s">
        <v>1260</v>
      </c>
    </row>
    <row r="16" spans="1:12">
      <c r="C16" t="s">
        <v>1252</v>
      </c>
      <c r="K16" t="s">
        <v>1261</v>
      </c>
    </row>
    <row r="17" spans="1:21">
      <c r="K17" t="s">
        <v>1262</v>
      </c>
    </row>
    <row r="19" spans="1:21">
      <c r="B19" s="50" t="s">
        <v>254</v>
      </c>
      <c r="C19" t="s">
        <v>1267</v>
      </c>
      <c r="K19" t="s">
        <v>1264</v>
      </c>
    </row>
    <row r="20" spans="1:21">
      <c r="C20" t="s">
        <v>1252</v>
      </c>
      <c r="K20" t="s">
        <v>1265</v>
      </c>
    </row>
    <row r="21" spans="1:21">
      <c r="K21" t="s">
        <v>1266</v>
      </c>
    </row>
    <row r="23" spans="1:21">
      <c r="C23" s="48" t="s">
        <v>1268</v>
      </c>
    </row>
    <row r="25" spans="1:21">
      <c r="C25" s="45" t="s">
        <v>339</v>
      </c>
      <c r="D25" s="45"/>
      <c r="H25" s="31" t="s">
        <v>1234</v>
      </c>
      <c r="I25" s="31"/>
      <c r="J25" s="31" t="s">
        <v>1235</v>
      </c>
      <c r="M25" t="s">
        <v>1239</v>
      </c>
      <c r="P25" t="s">
        <v>1245</v>
      </c>
      <c r="S25" t="s">
        <v>1254</v>
      </c>
    </row>
    <row r="26" spans="1:21">
      <c r="C26" t="s">
        <v>332</v>
      </c>
      <c r="D26" t="s">
        <v>333</v>
      </c>
      <c r="E26" t="s">
        <v>1218</v>
      </c>
      <c r="F26" t="s">
        <v>398</v>
      </c>
      <c r="G26" t="s">
        <v>1253</v>
      </c>
      <c r="H26" t="s">
        <v>1232</v>
      </c>
      <c r="I26" t="s">
        <v>1233</v>
      </c>
      <c r="J26" t="s">
        <v>1232</v>
      </c>
      <c r="K26" t="s">
        <v>1233</v>
      </c>
      <c r="L26" t="s">
        <v>1238</v>
      </c>
      <c r="M26" t="s">
        <v>1232</v>
      </c>
      <c r="N26" t="s">
        <v>1233</v>
      </c>
      <c r="O26" t="s">
        <v>1247</v>
      </c>
      <c r="P26" t="s">
        <v>1232</v>
      </c>
      <c r="Q26" t="s">
        <v>1233</v>
      </c>
      <c r="R26" t="s">
        <v>1246</v>
      </c>
      <c r="S26" t="s">
        <v>1232</v>
      </c>
      <c r="T26" t="s">
        <v>1233</v>
      </c>
      <c r="U26" t="s">
        <v>1246</v>
      </c>
    </row>
    <row r="27" spans="1:21" s="1" customFormat="1">
      <c r="A27" s="1" t="s">
        <v>307</v>
      </c>
      <c r="C27" s="27">
        <v>73</v>
      </c>
      <c r="D27" s="27">
        <v>74</v>
      </c>
      <c r="E27" s="27">
        <v>71</v>
      </c>
      <c r="F27" s="27">
        <v>109</v>
      </c>
      <c r="G27" s="27">
        <v>112</v>
      </c>
      <c r="H27" s="1">
        <f>C27-'turn 8'!D17</f>
        <v>-10</v>
      </c>
      <c r="I27" s="1">
        <f>C27-'speed 4'!C18</f>
        <v>4</v>
      </c>
      <c r="J27" s="1">
        <f>D27-'turn 8'!D17</f>
        <v>-9</v>
      </c>
      <c r="K27" s="1">
        <f>D27-'speed 4'!C18</f>
        <v>5</v>
      </c>
      <c r="L27" s="1">
        <f>D27-C27</f>
        <v>1</v>
      </c>
      <c r="M27" s="1">
        <f>E27-'turn 8'!D17</f>
        <v>-12</v>
      </c>
      <c r="N27" s="1">
        <f>E27-'speed 4'!C18</f>
        <v>2</v>
      </c>
      <c r="O27" s="1">
        <f>E27-D27</f>
        <v>-3</v>
      </c>
    </row>
    <row r="28" spans="1:21" s="1" customFormat="1">
      <c r="A28" s="1" t="s">
        <v>301</v>
      </c>
      <c r="C28" s="27">
        <v>150</v>
      </c>
      <c r="D28" s="27">
        <v>168</v>
      </c>
      <c r="E28" s="27">
        <v>184</v>
      </c>
      <c r="F28" s="27">
        <v>223</v>
      </c>
      <c r="G28" s="27">
        <v>283</v>
      </c>
      <c r="H28" s="1">
        <f>C28-'turn 8'!D18</f>
        <v>-46</v>
      </c>
      <c r="I28" s="1">
        <f>C28-'speed 4'!C19</f>
        <v>33</v>
      </c>
      <c r="J28" s="1">
        <f>D28-'turn 8'!D18</f>
        <v>-28</v>
      </c>
      <c r="K28" s="1">
        <f>D28-'speed 4'!C19</f>
        <v>51</v>
      </c>
      <c r="L28" s="1">
        <f>D28-C28</f>
        <v>18</v>
      </c>
      <c r="M28" s="1">
        <f>E28-'turn 8'!D18</f>
        <v>-12</v>
      </c>
      <c r="N28" s="1">
        <f>E28-'speed 4'!C19</f>
        <v>67</v>
      </c>
      <c r="O28" s="1">
        <f>E28-D28</f>
        <v>16</v>
      </c>
    </row>
    <row r="29" spans="1:21" s="1" customFormat="1">
      <c r="C29" s="27"/>
      <c r="D29" s="27"/>
      <c r="E29" s="27"/>
      <c r="F29" s="27"/>
      <c r="G29" s="27"/>
    </row>
    <row r="30" spans="1:21" s="1" customFormat="1">
      <c r="A30" s="1" t="s">
        <v>1258</v>
      </c>
      <c r="C30" s="27">
        <v>371</v>
      </c>
      <c r="D30" s="27">
        <v>396</v>
      </c>
      <c r="E30" s="27">
        <v>457</v>
      </c>
      <c r="F30" s="27">
        <v>406</v>
      </c>
      <c r="G30" s="27">
        <v>589</v>
      </c>
      <c r="H30" s="1">
        <f>C30-'turn 8'!D20</f>
        <v>-112</v>
      </c>
      <c r="I30" s="1">
        <f>C30-'speed 4'!C21</f>
        <v>149</v>
      </c>
      <c r="J30" s="1">
        <f>D30-'turn 8'!D20</f>
        <v>-87</v>
      </c>
      <c r="K30" s="1">
        <f>D30-'speed 4'!C21</f>
        <v>174</v>
      </c>
      <c r="L30" s="1">
        <f>D30-C30</f>
        <v>25</v>
      </c>
      <c r="M30" s="1">
        <f>E30-'turn 8'!D20</f>
        <v>-26</v>
      </c>
      <c r="N30" s="1">
        <f>E30-'speed 4'!C21</f>
        <v>235</v>
      </c>
      <c r="O30" s="1">
        <f>E30-D30</f>
        <v>61</v>
      </c>
    </row>
    <row r="31" spans="1:21" s="1" customFormat="1">
      <c r="C31" s="27"/>
      <c r="D31" s="27"/>
      <c r="E31" s="27"/>
      <c r="F31" s="27"/>
      <c r="G31" s="27"/>
    </row>
    <row r="32" spans="1:21" s="1" customFormat="1">
      <c r="A32" s="1" t="s">
        <v>1259</v>
      </c>
      <c r="C32" s="27">
        <v>524</v>
      </c>
      <c r="D32" s="27">
        <v>611</v>
      </c>
      <c r="E32" s="27">
        <v>485</v>
      </c>
      <c r="F32" s="27">
        <v>738</v>
      </c>
      <c r="G32" s="27">
        <v>521</v>
      </c>
      <c r="H32" s="1">
        <f>C32-'turn 8'!D22</f>
        <v>-168</v>
      </c>
      <c r="I32" s="1">
        <f>C32-'speed 4'!C23</f>
        <v>192</v>
      </c>
      <c r="J32" s="1">
        <f>D32-'turn 8'!D22</f>
        <v>-81</v>
      </c>
      <c r="K32" s="1">
        <f>D32-'speed 4'!C23</f>
        <v>279</v>
      </c>
      <c r="L32" s="1">
        <f>D32-C32</f>
        <v>87</v>
      </c>
      <c r="M32" s="1">
        <f>E32-'turn 8'!D22</f>
        <v>-207</v>
      </c>
      <c r="N32" s="1">
        <f>E32-'speed 4'!C23</f>
        <v>153</v>
      </c>
      <c r="O32" s="1">
        <f>E32-D32</f>
        <v>-126</v>
      </c>
    </row>
    <row r="33" spans="1:21" s="1" customFormat="1">
      <c r="A33" s="1" t="s">
        <v>48</v>
      </c>
      <c r="C33" s="27">
        <v>796</v>
      </c>
      <c r="D33" s="27">
        <v>838</v>
      </c>
      <c r="E33" s="27">
        <v>912</v>
      </c>
      <c r="F33" s="27">
        <v>629</v>
      </c>
      <c r="G33" s="27">
        <v>618</v>
      </c>
      <c r="H33" s="1">
        <f>C33-'turn 8'!D23</f>
        <v>-241</v>
      </c>
      <c r="I33" s="1">
        <f>C33-'speed 4'!C24</f>
        <v>366</v>
      </c>
      <c r="J33" s="1">
        <f>D33-'turn 8'!D23</f>
        <v>-199</v>
      </c>
      <c r="K33" s="1">
        <f>D33-'speed 4'!C24</f>
        <v>408</v>
      </c>
      <c r="L33" s="1">
        <f>D33-C33</f>
        <v>42</v>
      </c>
      <c r="M33" s="1">
        <f>E33-'turn 8'!D23</f>
        <v>-125</v>
      </c>
      <c r="N33" s="1">
        <f>E33-'speed 4'!C24</f>
        <v>482</v>
      </c>
      <c r="O33" s="1">
        <f>E33-D33</f>
        <v>74</v>
      </c>
    </row>
    <row r="34" spans="1:21" s="1" customFormat="1">
      <c r="A34" s="1" t="s">
        <v>321</v>
      </c>
      <c r="C34" s="27">
        <v>653</v>
      </c>
      <c r="D34" s="27">
        <v>839</v>
      </c>
      <c r="E34" s="27">
        <v>754</v>
      </c>
      <c r="F34" s="27">
        <v>803</v>
      </c>
      <c r="G34" s="27">
        <v>755</v>
      </c>
      <c r="H34" s="1">
        <f>C34-'turn 8'!D24</f>
        <v>-403</v>
      </c>
      <c r="I34" s="1">
        <f>C34-'speed 4'!C25</f>
        <v>103</v>
      </c>
      <c r="J34" s="1">
        <f>D34-'turn 8'!D24</f>
        <v>-217</v>
      </c>
      <c r="K34" s="1">
        <f>D34-'speed 4'!C25</f>
        <v>289</v>
      </c>
      <c r="L34" s="1">
        <f>D34-C34</f>
        <v>186</v>
      </c>
      <c r="M34" s="1">
        <f>E34-'turn 8'!D24</f>
        <v>-302</v>
      </c>
      <c r="N34" s="1">
        <f>E34-'speed 4'!C25</f>
        <v>204</v>
      </c>
      <c r="O34" s="1">
        <f>E34-D34</f>
        <v>-85</v>
      </c>
    </row>
    <row r="35" spans="1:21" s="1" customFormat="1">
      <c r="A35" s="1" t="s">
        <v>319</v>
      </c>
      <c r="C35" s="30">
        <v>824</v>
      </c>
      <c r="D35" s="27">
        <v>642</v>
      </c>
      <c r="E35" s="27">
        <v>1365</v>
      </c>
      <c r="F35" s="27">
        <v>1126</v>
      </c>
      <c r="G35" s="27">
        <v>634</v>
      </c>
      <c r="H35" s="1">
        <f>C35-'turn 8'!D25</f>
        <v>-1016</v>
      </c>
      <c r="I35" s="1">
        <f>C35-'speed 4'!C26</f>
        <v>-47</v>
      </c>
      <c r="J35" s="1">
        <f>D35-'turn 8'!D25</f>
        <v>-1198</v>
      </c>
      <c r="K35" s="1">
        <f>D35-'speed 4'!C26</f>
        <v>-229</v>
      </c>
      <c r="L35" s="1">
        <f>D35-C35</f>
        <v>-182</v>
      </c>
      <c r="M35" s="1">
        <f>E35-'turn 8'!D25</f>
        <v>-475</v>
      </c>
      <c r="N35" s="1">
        <f>E35-'speed 4'!C26</f>
        <v>494</v>
      </c>
      <c r="O35" s="1">
        <f>E35-D35</f>
        <v>723</v>
      </c>
    </row>
    <row r="36" spans="1:21" s="1" customFormat="1">
      <c r="A36" s="1" t="s">
        <v>320</v>
      </c>
      <c r="C36" s="27">
        <v>795</v>
      </c>
      <c r="D36" s="30">
        <v>1006</v>
      </c>
      <c r="E36" s="27">
        <v>970</v>
      </c>
      <c r="F36" s="27">
        <v>1252</v>
      </c>
      <c r="G36" s="27">
        <v>710</v>
      </c>
      <c r="H36" s="1">
        <f>C36-'turn 8'!D26</f>
        <v>-1325</v>
      </c>
      <c r="I36" s="1">
        <f>C36-'speed 4'!C27</f>
        <v>-181</v>
      </c>
      <c r="J36" s="1">
        <f>D36-'turn 8'!D26</f>
        <v>-1114</v>
      </c>
      <c r="K36" s="1">
        <f>D36-'speed 4'!C27</f>
        <v>30</v>
      </c>
      <c r="L36" s="1">
        <f>D36-C36</f>
        <v>211</v>
      </c>
      <c r="M36" s="1">
        <f>E36-'turn 8'!D26</f>
        <v>-1150</v>
      </c>
      <c r="N36" s="1">
        <f>E36-'speed 4'!C27</f>
        <v>-6</v>
      </c>
      <c r="O36" s="1">
        <f>E36-D36</f>
        <v>-36</v>
      </c>
    </row>
    <row r="37" spans="1:21" s="1" customFormat="1">
      <c r="A37" s="1" t="s">
        <v>323</v>
      </c>
      <c r="C37" s="27">
        <v>770</v>
      </c>
      <c r="D37" s="27">
        <v>695</v>
      </c>
      <c r="E37" s="27">
        <v>1120</v>
      </c>
      <c r="F37" s="30">
        <v>1422</v>
      </c>
      <c r="G37" s="27">
        <v>760</v>
      </c>
      <c r="H37" s="1">
        <f>C37-'turn 8'!D27</f>
        <v>-1266</v>
      </c>
      <c r="I37" s="1">
        <f>C37-'speed 4'!C28</f>
        <v>5</v>
      </c>
      <c r="J37" s="1">
        <f>D37-'turn 8'!D27</f>
        <v>-1341</v>
      </c>
      <c r="K37" s="1">
        <f>D37-'speed 4'!C28</f>
        <v>-70</v>
      </c>
      <c r="L37" s="1">
        <f>D37-C37</f>
        <v>-75</v>
      </c>
      <c r="M37" s="1">
        <f>E37-'turn 8'!D27</f>
        <v>-916</v>
      </c>
      <c r="N37" s="1">
        <f>E37-'speed 4'!C28</f>
        <v>355</v>
      </c>
      <c r="O37" s="1">
        <f>E37-D37</f>
        <v>425</v>
      </c>
    </row>
    <row r="38" spans="1:21" s="1" customFormat="1">
      <c r="A38" s="1" t="s">
        <v>49</v>
      </c>
      <c r="C38" s="27"/>
      <c r="D38" s="27">
        <v>821</v>
      </c>
      <c r="E38" s="30">
        <v>2022</v>
      </c>
      <c r="F38" s="27">
        <v>1064</v>
      </c>
      <c r="G38" s="30">
        <v>834</v>
      </c>
      <c r="H38" s="1">
        <f>C38-'turn 8'!D28</f>
        <v>-1759</v>
      </c>
      <c r="I38" s="1">
        <f>C38-'speed 4'!C29</f>
        <v>-810</v>
      </c>
      <c r="J38" s="1">
        <f>D38-'turn 8'!D28</f>
        <v>-938</v>
      </c>
      <c r="K38" s="1">
        <f>D38-'speed 4'!C29</f>
        <v>11</v>
      </c>
      <c r="L38" s="1">
        <f>D38-C38</f>
        <v>821</v>
      </c>
      <c r="M38" s="1">
        <f>E38-'turn 8'!D28</f>
        <v>263</v>
      </c>
      <c r="N38" s="1">
        <f>E38-'speed 4'!C29</f>
        <v>1212</v>
      </c>
      <c r="O38" s="1">
        <f>E38-D38</f>
        <v>1201</v>
      </c>
    </row>
    <row r="39" spans="1:21">
      <c r="C39" s="30" t="s">
        <v>310</v>
      </c>
    </row>
    <row r="40" spans="1:21">
      <c r="T40" t="s">
        <v>349</v>
      </c>
      <c r="U40" t="s">
        <v>348</v>
      </c>
    </row>
    <row r="41" spans="1:21">
      <c r="T41" s="8">
        <f>F41*P41</f>
        <v>0</v>
      </c>
      <c r="U41">
        <f>F41*50</f>
        <v>0</v>
      </c>
    </row>
    <row r="42" spans="1:21">
      <c r="A42" t="s">
        <v>2</v>
      </c>
      <c r="B42" t="s">
        <v>1263</v>
      </c>
      <c r="C42" t="s">
        <v>302</v>
      </c>
      <c r="D42">
        <v>0.1</v>
      </c>
      <c r="E42" t="s">
        <v>303</v>
      </c>
      <c r="F42">
        <v>849</v>
      </c>
      <c r="G42" t="s">
        <v>304</v>
      </c>
      <c r="H42">
        <v>12719</v>
      </c>
      <c r="I42" t="s">
        <v>312</v>
      </c>
      <c r="J42">
        <v>0</v>
      </c>
      <c r="K42" t="s">
        <v>313</v>
      </c>
      <c r="L42">
        <v>0</v>
      </c>
      <c r="M42" t="s">
        <v>342</v>
      </c>
      <c r="N42">
        <v>13219</v>
      </c>
      <c r="O42" t="s">
        <v>305</v>
      </c>
      <c r="P42">
        <v>31.224971</v>
      </c>
      <c r="Q42" t="s">
        <v>402</v>
      </c>
      <c r="R42">
        <v>0</v>
      </c>
      <c r="S42" t="s">
        <v>306</v>
      </c>
      <c r="T42">
        <v>15</v>
      </c>
    </row>
  </sheetData>
  <mergeCells count="1">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topLeftCell="A8" workbookViewId="0">
      <selection activeCell="G39" sqref="G39"/>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0">
      <c r="A1" t="s">
        <v>17</v>
      </c>
    </row>
    <row r="2" spans="1:20">
      <c r="B2" t="s">
        <v>69</v>
      </c>
      <c r="J2" s="20" t="s">
        <v>112</v>
      </c>
      <c r="K2" s="20"/>
      <c r="L2" s="20"/>
      <c r="M2" s="20"/>
      <c r="N2" s="20"/>
      <c r="O2" s="20"/>
      <c r="P2" s="20"/>
      <c r="Q2" s="20"/>
      <c r="R2" s="20"/>
      <c r="S2" s="20"/>
      <c r="T2" s="20"/>
    </row>
    <row r="3" spans="1:20">
      <c r="C3" t="s">
        <v>190</v>
      </c>
      <c r="F3" t="s">
        <v>192</v>
      </c>
      <c r="J3" s="20"/>
      <c r="K3" s="20" t="s">
        <v>194</v>
      </c>
      <c r="L3" s="20"/>
      <c r="M3" s="20"/>
      <c r="N3" s="20"/>
      <c r="O3" s="20"/>
      <c r="P3" s="20"/>
      <c r="Q3" s="20"/>
      <c r="R3" s="20"/>
      <c r="S3" s="20"/>
      <c r="T3" s="20"/>
    </row>
    <row r="4" spans="1:20">
      <c r="C4" t="s">
        <v>191</v>
      </c>
      <c r="F4" t="s">
        <v>193</v>
      </c>
      <c r="J4" s="20"/>
      <c r="K4" s="20"/>
      <c r="L4" s="20" t="s">
        <v>195</v>
      </c>
      <c r="M4" s="20" t="s">
        <v>196</v>
      </c>
      <c r="N4" s="20" t="s">
        <v>197</v>
      </c>
      <c r="O4" s="20" t="s">
        <v>200</v>
      </c>
      <c r="P4" s="20"/>
      <c r="Q4" s="20"/>
      <c r="R4" s="20"/>
      <c r="S4" s="20"/>
      <c r="T4" s="20"/>
    </row>
    <row r="5" spans="1:20">
      <c r="J5" s="20"/>
      <c r="K5" s="20"/>
      <c r="L5" s="20">
        <v>1000</v>
      </c>
      <c r="M5" s="20">
        <v>700</v>
      </c>
      <c r="N5" s="20">
        <f>L5*M5</f>
        <v>700000</v>
      </c>
      <c r="O5" s="20"/>
      <c r="P5" s="20"/>
      <c r="Q5" s="20"/>
      <c r="R5" s="20"/>
      <c r="S5" s="20"/>
      <c r="T5" s="20"/>
    </row>
    <row r="6" spans="1:20">
      <c r="J6" s="20"/>
      <c r="K6" s="20"/>
      <c r="O6" s="20"/>
      <c r="P6" s="20"/>
      <c r="Q6" s="20"/>
      <c r="R6" s="20"/>
      <c r="S6" s="20"/>
      <c r="T6" s="20"/>
    </row>
    <row r="7" spans="1:20">
      <c r="J7" s="20"/>
      <c r="K7" s="20"/>
      <c r="L7" t="s">
        <v>198</v>
      </c>
      <c r="M7">
        <v>35</v>
      </c>
      <c r="O7" s="20"/>
      <c r="P7" s="20"/>
      <c r="Q7" s="20"/>
      <c r="R7" s="20"/>
      <c r="S7" s="20"/>
      <c r="T7" s="20"/>
    </row>
    <row r="8" spans="1:20">
      <c r="J8" s="20"/>
      <c r="K8" s="20"/>
      <c r="L8" t="s">
        <v>199</v>
      </c>
      <c r="M8" s="20">
        <v>100</v>
      </c>
      <c r="N8" s="20"/>
      <c r="O8" s="20"/>
      <c r="P8" s="20"/>
      <c r="Q8" s="20"/>
      <c r="R8" s="20"/>
      <c r="S8" s="20"/>
      <c r="T8" s="20"/>
    </row>
    <row r="9" spans="1:20">
      <c r="J9" s="20"/>
      <c r="K9" s="20"/>
      <c r="L9" s="20"/>
      <c r="M9" s="20"/>
      <c r="N9" s="20"/>
      <c r="P9" s="20" t="s">
        <v>201</v>
      </c>
      <c r="Q9" s="20" t="s">
        <v>202</v>
      </c>
      <c r="R9" s="20"/>
      <c r="S9" s="20"/>
      <c r="T9" s="20"/>
    </row>
    <row r="10" spans="1:20">
      <c r="H10" t="s">
        <v>203</v>
      </c>
      <c r="J10" s="20"/>
      <c r="K10" s="20"/>
      <c r="L10" s="20">
        <f>(L5-2*M8)/M7</f>
        <v>22.857142857142858</v>
      </c>
      <c r="M10" s="20">
        <f>(M5-2*M8)/M7</f>
        <v>14.285714285714286</v>
      </c>
      <c r="N10" s="20">
        <f>L10*M10</f>
        <v>326.53061224489801</v>
      </c>
      <c r="O10">
        <v>1</v>
      </c>
      <c r="P10" s="21">
        <f t="shared" ref="P10:P25" si="0">N10/N$5</f>
        <v>4.6647230320699716E-4</v>
      </c>
      <c r="Q10" s="21">
        <f>1/2273</f>
        <v>4.399472063352398E-4</v>
      </c>
      <c r="R10" s="20"/>
      <c r="S10" s="20"/>
      <c r="T10" s="20"/>
    </row>
    <row r="11" spans="1:20">
      <c r="J11" s="20"/>
      <c r="K11" s="20"/>
      <c r="L11" s="20"/>
      <c r="M11" s="20"/>
      <c r="N11" s="20">
        <f>N10-10</f>
        <v>316.53061224489801</v>
      </c>
      <c r="O11">
        <f>O10+10</f>
        <v>11</v>
      </c>
      <c r="P11" s="21">
        <f t="shared" si="0"/>
        <v>4.5218658892128287E-4</v>
      </c>
      <c r="Q11" s="21">
        <f>O11/9568</f>
        <v>1.149665551839465E-3</v>
      </c>
      <c r="R11" s="20"/>
      <c r="S11" s="20"/>
      <c r="T11" s="20"/>
    </row>
    <row r="12" spans="1:20">
      <c r="J12" s="20"/>
      <c r="K12" s="20"/>
      <c r="L12" s="20"/>
      <c r="M12" s="20"/>
      <c r="N12" s="20">
        <f t="shared" ref="N12:N25" si="1">N11-10</f>
        <v>306.53061224489801</v>
      </c>
      <c r="O12">
        <f t="shared" ref="O12:O25" si="2">O11+10</f>
        <v>21</v>
      </c>
      <c r="P12" s="21">
        <f t="shared" si="0"/>
        <v>4.3790087463556858E-4</v>
      </c>
      <c r="Q12" s="21">
        <f>O12/32470</f>
        <v>6.4675084693563293E-4</v>
      </c>
      <c r="R12" s="20"/>
      <c r="S12" s="20"/>
      <c r="T12" s="20"/>
    </row>
    <row r="13" spans="1:20">
      <c r="J13" s="20"/>
      <c r="K13" s="20"/>
      <c r="L13" s="20"/>
      <c r="M13" s="20"/>
      <c r="N13" s="20">
        <f t="shared" si="1"/>
        <v>296.53061224489801</v>
      </c>
      <c r="O13">
        <f t="shared" si="2"/>
        <v>31</v>
      </c>
      <c r="P13" s="21">
        <f t="shared" si="0"/>
        <v>4.2361516034985429E-4</v>
      </c>
      <c r="Q13" s="21">
        <f>O13/57776</f>
        <v>5.3655497092218224E-4</v>
      </c>
      <c r="R13" s="20"/>
      <c r="S13" s="20"/>
      <c r="T13" s="20"/>
    </row>
    <row r="14" spans="1:20">
      <c r="J14" s="20"/>
      <c r="K14" s="20"/>
      <c r="L14" s="20"/>
      <c r="M14" s="20"/>
      <c r="N14" s="20">
        <f t="shared" si="1"/>
        <v>286.53061224489801</v>
      </c>
      <c r="O14">
        <f t="shared" si="2"/>
        <v>41</v>
      </c>
      <c r="P14" s="21">
        <f t="shared" si="0"/>
        <v>4.0932944606413999E-4</v>
      </c>
      <c r="Q14" s="21">
        <f>O14/77000</f>
        <v>5.3246753246753242E-4</v>
      </c>
      <c r="R14" s="20"/>
      <c r="S14" s="20"/>
      <c r="T14" s="20"/>
    </row>
    <row r="15" spans="1:20">
      <c r="J15" s="20"/>
      <c r="K15" s="20"/>
      <c r="L15" s="20"/>
      <c r="M15" s="20"/>
      <c r="N15" s="20">
        <f t="shared" si="1"/>
        <v>276.53061224489801</v>
      </c>
      <c r="O15">
        <f t="shared" si="2"/>
        <v>51</v>
      </c>
      <c r="P15" s="21">
        <f t="shared" si="0"/>
        <v>3.950437317784257E-4</v>
      </c>
      <c r="Q15" s="21">
        <f>O15/105000</f>
        <v>4.8571428571428572E-4</v>
      </c>
      <c r="R15" s="20"/>
      <c r="S15" s="20"/>
      <c r="T15" s="20"/>
    </row>
    <row r="16" spans="1:20">
      <c r="J16" s="20"/>
      <c r="K16" s="20"/>
      <c r="L16" s="20"/>
      <c r="M16" s="20"/>
      <c r="N16" s="20">
        <f t="shared" si="1"/>
        <v>266.53061224489801</v>
      </c>
      <c r="O16">
        <f t="shared" si="2"/>
        <v>61</v>
      </c>
      <c r="P16" s="21">
        <f t="shared" si="0"/>
        <v>3.8075801749271146E-4</v>
      </c>
      <c r="Q16" s="21">
        <f>O16/130000</f>
        <v>4.6923076923076926E-4</v>
      </c>
      <c r="R16" s="20"/>
      <c r="S16" s="20"/>
      <c r="T16" s="20"/>
    </row>
    <row r="17" spans="8:20">
      <c r="J17" s="20"/>
      <c r="K17" s="20"/>
      <c r="L17" s="20"/>
      <c r="M17" s="20"/>
      <c r="N17" s="20">
        <f t="shared" si="1"/>
        <v>256.53061224489801</v>
      </c>
      <c r="O17">
        <f t="shared" si="2"/>
        <v>71</v>
      </c>
      <c r="P17" s="21">
        <f t="shared" si="0"/>
        <v>3.6647230320699717E-4</v>
      </c>
      <c r="Q17" s="21">
        <f>O17/177000</f>
        <v>4.0112994350282487E-4</v>
      </c>
      <c r="R17" s="20"/>
      <c r="S17" s="20"/>
      <c r="T17" s="20"/>
    </row>
    <row r="18" spans="8:20">
      <c r="J18" s="20"/>
      <c r="K18" s="20"/>
      <c r="L18" s="20"/>
      <c r="M18" s="20"/>
      <c r="N18" s="20">
        <f t="shared" si="1"/>
        <v>246.53061224489801</v>
      </c>
      <c r="O18">
        <f t="shared" si="2"/>
        <v>81</v>
      </c>
      <c r="P18" s="21">
        <f t="shared" si="0"/>
        <v>3.5218658892128288E-4</v>
      </c>
      <c r="Q18" s="21">
        <f>74/193000</f>
        <v>3.8341968911917098E-4</v>
      </c>
      <c r="R18" s="20"/>
      <c r="S18" s="20"/>
      <c r="T18" s="20"/>
    </row>
    <row r="19" spans="8:20">
      <c r="J19" s="20"/>
      <c r="K19" s="20"/>
      <c r="L19" s="20"/>
      <c r="M19" s="20"/>
      <c r="N19" s="20">
        <f t="shared" si="1"/>
        <v>236.53061224489801</v>
      </c>
      <c r="O19">
        <f t="shared" si="2"/>
        <v>91</v>
      </c>
      <c r="P19" s="21">
        <f t="shared" si="0"/>
        <v>3.3790087463556859E-4</v>
      </c>
      <c r="Q19" s="21"/>
      <c r="R19" s="20"/>
      <c r="S19" s="20"/>
      <c r="T19" s="20"/>
    </row>
    <row r="20" spans="8:20">
      <c r="J20" s="20"/>
      <c r="K20" s="20"/>
      <c r="L20" s="20"/>
      <c r="M20" s="20"/>
      <c r="N20" s="20">
        <f t="shared" si="1"/>
        <v>226.53061224489801</v>
      </c>
      <c r="O20">
        <f t="shared" si="2"/>
        <v>101</v>
      </c>
      <c r="P20" s="21">
        <f t="shared" si="0"/>
        <v>3.236151603498543E-4</v>
      </c>
      <c r="Q20" s="21"/>
      <c r="R20" s="20"/>
      <c r="S20" s="20"/>
      <c r="T20" s="20"/>
    </row>
    <row r="21" spans="8:20">
      <c r="J21" s="20"/>
      <c r="K21" s="20"/>
      <c r="L21" s="20"/>
      <c r="M21" s="20"/>
      <c r="N21" s="20">
        <f t="shared" si="1"/>
        <v>216.53061224489801</v>
      </c>
      <c r="O21">
        <f t="shared" si="2"/>
        <v>111</v>
      </c>
      <c r="P21" s="21">
        <f t="shared" si="0"/>
        <v>3.0932944606414E-4</v>
      </c>
      <c r="Q21" s="21"/>
      <c r="R21" s="20"/>
      <c r="S21" s="20"/>
      <c r="T21" s="20"/>
    </row>
    <row r="22" spans="8:20">
      <c r="J22" s="20"/>
      <c r="K22" s="20"/>
      <c r="L22" s="20"/>
      <c r="M22" s="20"/>
      <c r="N22" s="20">
        <f t="shared" si="1"/>
        <v>206.53061224489801</v>
      </c>
      <c r="O22">
        <f t="shared" si="2"/>
        <v>121</v>
      </c>
      <c r="P22" s="21">
        <f t="shared" si="0"/>
        <v>2.9504373177842571E-4</v>
      </c>
      <c r="Q22" s="21"/>
      <c r="R22" s="20"/>
      <c r="S22" s="20"/>
      <c r="T22" s="20"/>
    </row>
    <row r="23" spans="8:20">
      <c r="J23" s="20"/>
      <c r="K23" s="20"/>
      <c r="L23" s="20"/>
      <c r="M23" s="20"/>
      <c r="N23" s="20">
        <f t="shared" si="1"/>
        <v>196.53061224489801</v>
      </c>
      <c r="O23">
        <f t="shared" si="2"/>
        <v>131</v>
      </c>
      <c r="P23" s="21">
        <f t="shared" si="0"/>
        <v>2.8075801749271142E-4</v>
      </c>
      <c r="Q23" s="21"/>
      <c r="R23" s="20"/>
      <c r="S23" s="20"/>
      <c r="T23" s="20"/>
    </row>
    <row r="24" spans="8:20">
      <c r="J24" s="20"/>
      <c r="K24" s="20"/>
      <c r="L24" s="20"/>
      <c r="M24" s="20"/>
      <c r="N24" s="20">
        <f t="shared" si="1"/>
        <v>186.53061224489801</v>
      </c>
      <c r="O24">
        <f t="shared" si="2"/>
        <v>141</v>
      </c>
      <c r="P24" s="21">
        <f t="shared" si="0"/>
        <v>2.6647230320699718E-4</v>
      </c>
      <c r="Q24" s="21"/>
      <c r="R24" s="20"/>
      <c r="S24" s="20"/>
      <c r="T24" s="20"/>
    </row>
    <row r="25" spans="8:20">
      <c r="J25" s="20"/>
      <c r="K25" s="20"/>
      <c r="L25" s="20"/>
      <c r="M25" s="20"/>
      <c r="N25" s="20">
        <f t="shared" si="1"/>
        <v>176.53061224489801</v>
      </c>
      <c r="O25">
        <f t="shared" si="2"/>
        <v>151</v>
      </c>
      <c r="P25" s="21">
        <f t="shared" si="0"/>
        <v>2.5218658892128289E-4</v>
      </c>
      <c r="Q25" s="21"/>
      <c r="R25" s="20"/>
      <c r="S25" s="20"/>
      <c r="T25" s="20"/>
    </row>
    <row r="26" spans="8:20">
      <c r="J26" s="20"/>
      <c r="K26" s="20"/>
      <c r="L26" s="20"/>
      <c r="M26" s="20"/>
      <c r="N26" s="20"/>
      <c r="O26" s="20"/>
      <c r="P26" s="20"/>
      <c r="Q26" s="21"/>
      <c r="R26" s="20"/>
      <c r="S26" s="20"/>
      <c r="T26" s="20"/>
    </row>
    <row r="27" spans="8:20">
      <c r="J27" s="20"/>
      <c r="K27" s="20"/>
      <c r="L27" s="20"/>
      <c r="M27" s="20"/>
      <c r="N27" s="20"/>
      <c r="O27" s="20"/>
      <c r="P27" s="20"/>
      <c r="Q27" s="21"/>
      <c r="R27" s="20"/>
      <c r="S27" s="20"/>
      <c r="T27" s="20"/>
    </row>
    <row r="28" spans="8:20">
      <c r="J28" s="20"/>
      <c r="K28" s="20"/>
      <c r="L28" s="20"/>
      <c r="M28" s="20"/>
      <c r="N28" s="20"/>
      <c r="O28" s="20"/>
      <c r="P28" s="20"/>
      <c r="Q28" s="21"/>
      <c r="R28" s="20"/>
      <c r="S28" s="20"/>
      <c r="T28" s="20"/>
    </row>
    <row r="29" spans="8:20">
      <c r="N29" s="20"/>
      <c r="O29" s="20"/>
      <c r="P29" s="20"/>
      <c r="Q29" s="22"/>
    </row>
    <row r="30" spans="8:20">
      <c r="H30" s="25">
        <f>N10*2*2</f>
        <v>1306.122448979592</v>
      </c>
      <c r="N30" s="20"/>
      <c r="O30" s="20"/>
      <c r="P30" s="20"/>
      <c r="Q30" s="22"/>
    </row>
    <row r="31" spans="8:20">
      <c r="N31" s="20"/>
      <c r="O31" s="20"/>
      <c r="P31" s="20"/>
      <c r="Q31" s="22"/>
    </row>
    <row r="32" spans="8:20">
      <c r="N32" s="20"/>
      <c r="O32" s="20"/>
      <c r="P32" s="20"/>
      <c r="Q32" s="22"/>
    </row>
    <row r="33" spans="2:17">
      <c r="B33" t="s">
        <v>72</v>
      </c>
      <c r="N33" s="20"/>
      <c r="O33" s="20"/>
      <c r="P33" s="20"/>
      <c r="Q33" s="22"/>
    </row>
    <row r="34" spans="2:17">
      <c r="C34" t="s">
        <v>204</v>
      </c>
      <c r="J34" s="20" t="s">
        <v>112</v>
      </c>
      <c r="K34" s="20"/>
      <c r="L34" s="20"/>
      <c r="M34" s="20"/>
      <c r="N34" s="20"/>
      <c r="O34" s="20"/>
      <c r="P34" s="20"/>
      <c r="Q34" s="20"/>
    </row>
    <row r="35" spans="2:17">
      <c r="C35" t="s">
        <v>205</v>
      </c>
      <c r="J35" s="20"/>
      <c r="K35" s="20" t="s">
        <v>194</v>
      </c>
      <c r="L35" s="20"/>
      <c r="M35" s="20"/>
      <c r="N35" s="20"/>
      <c r="O35" s="20"/>
      <c r="P35" s="20"/>
      <c r="Q35" s="20"/>
    </row>
    <row r="36" spans="2:17">
      <c r="C36" t="s">
        <v>206</v>
      </c>
      <c r="J36" s="20"/>
      <c r="K36" s="20"/>
      <c r="L36" s="20" t="s">
        <v>195</v>
      </c>
      <c r="M36" s="20" t="s">
        <v>196</v>
      </c>
      <c r="N36" s="20" t="s">
        <v>197</v>
      </c>
      <c r="O36" s="20" t="s">
        <v>200</v>
      </c>
      <c r="P36" s="20"/>
      <c r="Q36" s="20"/>
    </row>
    <row r="37" spans="2:17">
      <c r="D37" t="s">
        <v>207</v>
      </c>
      <c r="J37" s="20"/>
      <c r="K37" s="20"/>
      <c r="L37" s="20">
        <v>1000</v>
      </c>
      <c r="M37" s="20">
        <v>700</v>
      </c>
      <c r="N37" s="20">
        <f>L37*M37</f>
        <v>700000</v>
      </c>
      <c r="O37" s="20"/>
      <c r="P37" s="20"/>
      <c r="Q37" s="20"/>
    </row>
    <row r="38" spans="2:17">
      <c r="D38" t="s">
        <v>208</v>
      </c>
      <c r="E38" s="23">
        <f>(50000/(700000/327))/100</f>
        <v>0.23357142857142854</v>
      </c>
      <c r="J38" s="20"/>
      <c r="K38" s="20"/>
      <c r="O38" s="20"/>
      <c r="P38" s="20"/>
      <c r="Q38" s="20"/>
    </row>
    <row r="39" spans="2:17">
      <c r="D39" t="s">
        <v>209</v>
      </c>
      <c r="E39" s="23">
        <f>(327/10000)*100</f>
        <v>3.27</v>
      </c>
      <c r="J39" s="20"/>
      <c r="K39" s="20"/>
      <c r="L39" t="s">
        <v>198</v>
      </c>
      <c r="M39">
        <v>40</v>
      </c>
      <c r="O39" s="20"/>
      <c r="P39" s="20"/>
      <c r="Q39" s="20"/>
    </row>
    <row r="40" spans="2:17">
      <c r="C40" t="s">
        <v>210</v>
      </c>
      <c r="J40" s="20"/>
      <c r="K40" s="20"/>
      <c r="L40" t="s">
        <v>199</v>
      </c>
      <c r="M40" s="20">
        <v>100</v>
      </c>
      <c r="N40" s="20"/>
      <c r="O40" s="20"/>
      <c r="P40" s="20"/>
      <c r="Q40" s="20"/>
    </row>
    <row r="41" spans="2:17">
      <c r="J41" s="20"/>
      <c r="K41" s="20"/>
      <c r="L41" s="20"/>
      <c r="M41" s="20"/>
      <c r="N41" s="20"/>
      <c r="P41" s="20" t="s">
        <v>201</v>
      </c>
      <c r="Q41" s="20" t="s">
        <v>202</v>
      </c>
    </row>
    <row r="42" spans="2:17">
      <c r="C42" t="s">
        <v>221</v>
      </c>
      <c r="J42" s="20"/>
      <c r="K42" s="20"/>
      <c r="L42" s="20">
        <f>(L37-2*M40)/M39</f>
        <v>20</v>
      </c>
      <c r="M42" s="20">
        <f>(M37-2*M40)/M39</f>
        <v>12.5</v>
      </c>
      <c r="N42" s="20">
        <f>L42*M42</f>
        <v>250</v>
      </c>
      <c r="O42">
        <v>1</v>
      </c>
      <c r="P42" s="21">
        <f t="shared" ref="P42:P57" si="3">N42/N$5</f>
        <v>3.5714285714285714E-4</v>
      </c>
      <c r="Q42" s="21">
        <f>O42/1649</f>
        <v>6.0642813826561554E-4</v>
      </c>
    </row>
    <row r="43" spans="2:17">
      <c r="D43" t="s">
        <v>222</v>
      </c>
      <c r="J43" s="20"/>
      <c r="K43" s="20"/>
      <c r="L43" s="20"/>
      <c r="M43" s="20"/>
      <c r="N43" s="20">
        <f>N42-10</f>
        <v>240</v>
      </c>
      <c r="O43">
        <f>O42+10</f>
        <v>11</v>
      </c>
      <c r="P43" s="21">
        <f t="shared" si="3"/>
        <v>3.4285714285714285E-4</v>
      </c>
      <c r="Q43" s="21">
        <f>O43/26600</f>
        <v>4.1353383458646618E-4</v>
      </c>
    </row>
    <row r="44" spans="2:17">
      <c r="D44" t="s">
        <v>223</v>
      </c>
      <c r="J44" s="20"/>
      <c r="K44" s="20"/>
      <c r="L44" s="20"/>
      <c r="M44" s="20"/>
      <c r="N44" s="20">
        <f t="shared" ref="N44:N57" si="4">N43-10</f>
        <v>230</v>
      </c>
      <c r="O44">
        <f t="shared" ref="O44:O57" si="5">O43+10</f>
        <v>21</v>
      </c>
      <c r="P44" s="21">
        <f t="shared" si="3"/>
        <v>3.2857142857142856E-4</v>
      </c>
      <c r="Q44" s="21">
        <f>14/35000</f>
        <v>4.0000000000000002E-4</v>
      </c>
    </row>
    <row r="45" spans="2:17">
      <c r="D45" t="s">
        <v>224</v>
      </c>
      <c r="J45" s="20"/>
      <c r="K45" s="20"/>
      <c r="L45" s="20"/>
      <c r="M45" s="20"/>
      <c r="N45" s="20">
        <f t="shared" si="4"/>
        <v>220</v>
      </c>
      <c r="O45">
        <f t="shared" si="5"/>
        <v>31</v>
      </c>
      <c r="P45" s="21">
        <f t="shared" si="3"/>
        <v>3.1428571428571427E-4</v>
      </c>
      <c r="Q45" s="21"/>
    </row>
    <row r="46" spans="2:17">
      <c r="J46" s="20"/>
      <c r="K46" s="20"/>
      <c r="L46" s="20"/>
      <c r="M46" s="20"/>
      <c r="N46" s="20">
        <f t="shared" si="4"/>
        <v>210</v>
      </c>
      <c r="O46">
        <f t="shared" si="5"/>
        <v>41</v>
      </c>
      <c r="P46" s="21">
        <f t="shared" si="3"/>
        <v>2.9999999999999997E-4</v>
      </c>
      <c r="Q46" s="21"/>
    </row>
    <row r="47" spans="2:17">
      <c r="J47" s="20"/>
      <c r="K47" s="20"/>
      <c r="L47" s="20"/>
      <c r="M47" s="20"/>
      <c r="N47" s="20">
        <f t="shared" si="4"/>
        <v>200</v>
      </c>
      <c r="O47">
        <f t="shared" si="5"/>
        <v>51</v>
      </c>
      <c r="P47" s="21">
        <f t="shared" si="3"/>
        <v>2.8571428571428574E-4</v>
      </c>
      <c r="Q47" s="21"/>
    </row>
    <row r="48" spans="2:17">
      <c r="J48" s="20"/>
      <c r="K48" s="20"/>
      <c r="L48" s="20"/>
      <c r="M48" s="20"/>
      <c r="N48" s="20">
        <f t="shared" si="4"/>
        <v>190</v>
      </c>
      <c r="O48">
        <f t="shared" si="5"/>
        <v>61</v>
      </c>
      <c r="P48" s="21">
        <f t="shared" si="3"/>
        <v>2.7142857142857144E-4</v>
      </c>
      <c r="Q48" s="21"/>
    </row>
    <row r="49" spans="10:17">
      <c r="J49" s="20"/>
      <c r="K49" s="20"/>
      <c r="L49" s="20"/>
      <c r="M49" s="20"/>
      <c r="N49" s="20">
        <f t="shared" si="4"/>
        <v>180</v>
      </c>
      <c r="O49">
        <f t="shared" si="5"/>
        <v>71</v>
      </c>
      <c r="P49" s="21">
        <f t="shared" si="3"/>
        <v>2.5714285714285715E-4</v>
      </c>
      <c r="Q49" s="21"/>
    </row>
    <row r="50" spans="10:17">
      <c r="J50" s="20"/>
      <c r="K50" s="20"/>
      <c r="L50" s="20"/>
      <c r="M50" s="20"/>
      <c r="N50" s="20">
        <f t="shared" si="4"/>
        <v>170</v>
      </c>
      <c r="O50">
        <f t="shared" si="5"/>
        <v>81</v>
      </c>
      <c r="P50" s="21">
        <f t="shared" si="3"/>
        <v>2.4285714285714286E-4</v>
      </c>
      <c r="Q50" s="21"/>
    </row>
    <row r="51" spans="10:17">
      <c r="J51" s="20"/>
      <c r="K51" s="20"/>
      <c r="L51" s="20"/>
      <c r="M51" s="20"/>
      <c r="N51" s="20">
        <f t="shared" si="4"/>
        <v>160</v>
      </c>
      <c r="O51">
        <f t="shared" si="5"/>
        <v>91</v>
      </c>
      <c r="P51" s="21">
        <f t="shared" si="3"/>
        <v>2.2857142857142857E-4</v>
      </c>
      <c r="Q51" s="21"/>
    </row>
    <row r="52" spans="10:17">
      <c r="J52" s="20"/>
      <c r="K52" s="20"/>
      <c r="L52" s="20"/>
      <c r="M52" s="20"/>
      <c r="N52" s="20">
        <f t="shared" si="4"/>
        <v>150</v>
      </c>
      <c r="O52">
        <f t="shared" si="5"/>
        <v>101</v>
      </c>
      <c r="P52" s="21">
        <f t="shared" si="3"/>
        <v>2.1428571428571427E-4</v>
      </c>
      <c r="Q52" s="21"/>
    </row>
    <row r="53" spans="10:17">
      <c r="J53" s="20"/>
      <c r="K53" s="20"/>
      <c r="L53" s="20"/>
      <c r="M53" s="20"/>
      <c r="N53" s="20">
        <f t="shared" si="4"/>
        <v>140</v>
      </c>
      <c r="O53">
        <f t="shared" si="5"/>
        <v>111</v>
      </c>
      <c r="P53" s="21">
        <f t="shared" si="3"/>
        <v>2.0000000000000001E-4</v>
      </c>
      <c r="Q53" s="21"/>
    </row>
    <row r="54" spans="10:17">
      <c r="J54" s="20"/>
      <c r="K54" s="20"/>
      <c r="L54" s="20"/>
      <c r="M54" s="20"/>
      <c r="N54" s="20">
        <f t="shared" si="4"/>
        <v>130</v>
      </c>
      <c r="O54">
        <f t="shared" si="5"/>
        <v>121</v>
      </c>
      <c r="P54" s="21">
        <f t="shared" si="3"/>
        <v>1.8571428571428572E-4</v>
      </c>
      <c r="Q54" s="21"/>
    </row>
    <row r="55" spans="10:17">
      <c r="J55" s="20"/>
      <c r="K55" s="20"/>
      <c r="L55" s="20"/>
      <c r="M55" s="20"/>
      <c r="N55" s="20">
        <f t="shared" si="4"/>
        <v>120</v>
      </c>
      <c r="O55">
        <f t="shared" si="5"/>
        <v>131</v>
      </c>
      <c r="P55" s="21">
        <f t="shared" si="3"/>
        <v>1.7142857142857143E-4</v>
      </c>
      <c r="Q55" s="21"/>
    </row>
    <row r="56" spans="10:17">
      <c r="J56" s="20"/>
      <c r="K56" s="20"/>
      <c r="L56" s="20"/>
      <c r="M56" s="20"/>
      <c r="N56" s="20">
        <f t="shared" si="4"/>
        <v>110</v>
      </c>
      <c r="O56">
        <f t="shared" si="5"/>
        <v>141</v>
      </c>
      <c r="P56" s="21">
        <f t="shared" si="3"/>
        <v>1.5714285714285713E-4</v>
      </c>
      <c r="Q56" s="21"/>
    </row>
    <row r="57" spans="10:17">
      <c r="J57" s="20"/>
      <c r="K57" s="20"/>
      <c r="L57" s="20"/>
      <c r="M57" s="20"/>
      <c r="N57" s="20">
        <f t="shared" si="4"/>
        <v>100</v>
      </c>
      <c r="O57">
        <f t="shared" si="5"/>
        <v>151</v>
      </c>
      <c r="P57" s="21">
        <f t="shared" si="3"/>
        <v>1.4285714285714287E-4</v>
      </c>
      <c r="Q57" s="21"/>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7"/>
  <sheetViews>
    <sheetView topLeftCell="A76" workbookViewId="0">
      <selection activeCell="C254" sqref="C254"/>
    </sheetView>
  </sheetViews>
  <sheetFormatPr baseColWidth="10" defaultRowHeight="15" x14ac:dyDescent="0"/>
  <cols>
    <col min="4" max="11" width="12.83203125" bestFit="1" customWidth="1"/>
    <col min="12" max="18" width="10.83203125" customWidth="1"/>
    <col min="19" max="20" width="10.83203125" hidden="1" customWidth="1"/>
    <col min="22" max="22" width="11.83203125" bestFit="1" customWidth="1"/>
    <col min="23" max="23" width="14.1640625" bestFit="1" customWidth="1"/>
  </cols>
  <sheetData>
    <row r="1" spans="2:21">
      <c r="B1" t="s">
        <v>17</v>
      </c>
    </row>
    <row r="2" spans="2:21">
      <c r="C2" t="s">
        <v>69</v>
      </c>
      <c r="U2" s="20"/>
    </row>
    <row r="3" spans="2:21">
      <c r="D3" t="s">
        <v>218</v>
      </c>
      <c r="U3" s="20"/>
    </row>
    <row r="4" spans="2:21">
      <c r="D4" t="s">
        <v>220</v>
      </c>
      <c r="U4" s="20"/>
    </row>
    <row r="5" spans="2:21">
      <c r="D5" t="s">
        <v>225</v>
      </c>
      <c r="U5" s="20"/>
    </row>
    <row r="6" spans="2:21">
      <c r="E6" t="s">
        <v>226</v>
      </c>
      <c r="U6" s="20"/>
    </row>
    <row r="7" spans="2:21">
      <c r="E7" t="s">
        <v>227</v>
      </c>
      <c r="U7" s="20"/>
    </row>
    <row r="8" spans="2:21">
      <c r="D8" t="s">
        <v>228</v>
      </c>
      <c r="U8" s="20"/>
    </row>
    <row r="9" spans="2:21">
      <c r="E9" t="s">
        <v>229</v>
      </c>
      <c r="U9" s="20"/>
    </row>
    <row r="10" spans="2:21">
      <c r="F10" t="s">
        <v>241</v>
      </c>
      <c r="U10" s="20"/>
    </row>
    <row r="11" spans="2:21">
      <c r="F11" t="s">
        <v>242</v>
      </c>
      <c r="U11" s="20"/>
    </row>
    <row r="12" spans="2:21">
      <c r="U12" s="20"/>
    </row>
    <row r="13" spans="2:21">
      <c r="E13" t="s">
        <v>230</v>
      </c>
      <c r="I13" t="s">
        <v>203</v>
      </c>
      <c r="U13" s="20"/>
    </row>
    <row r="14" spans="2:21">
      <c r="U14" s="20"/>
    </row>
    <row r="15" spans="2:21">
      <c r="O15" s="20"/>
      <c r="P15" s="20"/>
      <c r="Q15" s="20"/>
      <c r="R15" s="22"/>
    </row>
    <row r="16" spans="2:21">
      <c r="C16" t="s">
        <v>72</v>
      </c>
      <c r="O16" s="20"/>
      <c r="P16" s="20"/>
      <c r="Q16" s="20"/>
      <c r="R16" s="22"/>
    </row>
    <row r="17" spans="4:18">
      <c r="D17" t="s">
        <v>238</v>
      </c>
      <c r="O17" s="20"/>
      <c r="P17" s="20"/>
      <c r="Q17" s="20"/>
      <c r="R17" s="22"/>
    </row>
    <row r="18" spans="4:18">
      <c r="D18" t="s">
        <v>211</v>
      </c>
      <c r="K18" s="20" t="s">
        <v>112</v>
      </c>
      <c r="L18" s="20"/>
      <c r="M18" s="20"/>
      <c r="N18" s="20"/>
      <c r="O18" s="20"/>
      <c r="P18" s="20"/>
      <c r="Q18" s="20"/>
      <c r="R18" s="20"/>
    </row>
    <row r="19" spans="4:18">
      <c r="E19" t="s">
        <v>212</v>
      </c>
      <c r="K19" s="20"/>
      <c r="L19" s="20" t="s">
        <v>194</v>
      </c>
      <c r="M19" s="20"/>
      <c r="N19" s="20"/>
      <c r="O19" s="20"/>
      <c r="P19" s="20"/>
      <c r="Q19" s="20"/>
      <c r="R19" s="20"/>
    </row>
    <row r="20" spans="4:18">
      <c r="D20" t="s">
        <v>217</v>
      </c>
      <c r="K20" s="20"/>
      <c r="L20" s="20"/>
      <c r="M20" s="20" t="s">
        <v>195</v>
      </c>
      <c r="N20" s="20" t="s">
        <v>196</v>
      </c>
      <c r="O20" s="20" t="s">
        <v>197</v>
      </c>
      <c r="P20" s="20" t="s">
        <v>200</v>
      </c>
      <c r="Q20" s="20"/>
      <c r="R20" s="20"/>
    </row>
    <row r="21" spans="4:18">
      <c r="D21" t="s">
        <v>219</v>
      </c>
      <c r="K21" s="20"/>
      <c r="L21" s="20"/>
      <c r="M21" s="20">
        <v>1000</v>
      </c>
      <c r="N21" s="20">
        <v>700</v>
      </c>
      <c r="O21" s="20">
        <f>M21*N21</f>
        <v>700000</v>
      </c>
      <c r="P21" s="20"/>
      <c r="Q21" s="20"/>
      <c r="R21" s="20"/>
    </row>
    <row r="22" spans="4:18">
      <c r="D22" t="s">
        <v>231</v>
      </c>
      <c r="K22" s="20"/>
      <c r="L22" s="20"/>
      <c r="P22" s="20"/>
      <c r="Q22" s="20"/>
      <c r="R22" s="20"/>
    </row>
    <row r="23" spans="4:18">
      <c r="D23" t="s">
        <v>232</v>
      </c>
      <c r="K23" s="20"/>
      <c r="L23" s="20"/>
      <c r="M23" t="s">
        <v>198</v>
      </c>
      <c r="N23">
        <v>40</v>
      </c>
      <c r="P23" s="20"/>
      <c r="Q23" s="20"/>
      <c r="R23" s="20"/>
    </row>
    <row r="24" spans="4:18">
      <c r="K24" s="20"/>
      <c r="L24" s="20"/>
      <c r="M24" t="s">
        <v>199</v>
      </c>
      <c r="N24" s="20">
        <v>100</v>
      </c>
      <c r="O24" s="20"/>
      <c r="P24" s="20"/>
      <c r="Q24" s="20"/>
      <c r="R24" s="20"/>
    </row>
    <row r="25" spans="4:18">
      <c r="K25" s="20"/>
      <c r="L25" s="20"/>
      <c r="M25" s="20"/>
      <c r="N25" s="20"/>
      <c r="O25" s="20"/>
      <c r="Q25" s="20" t="s">
        <v>201</v>
      </c>
      <c r="R25" s="20" t="s">
        <v>202</v>
      </c>
    </row>
    <row r="26" spans="4:18">
      <c r="K26" s="20"/>
      <c r="L26" s="20"/>
      <c r="M26" s="20">
        <f>(M21-2*N24)/N23</f>
        <v>20</v>
      </c>
      <c r="N26" s="20">
        <f>(N21-2*N24)/N23</f>
        <v>12.5</v>
      </c>
      <c r="O26" s="20">
        <f>M26*N26</f>
        <v>250</v>
      </c>
      <c r="P26">
        <v>1</v>
      </c>
      <c r="Q26" s="21" t="e">
        <f t="shared" ref="Q26:Q41" si="0">O26/O$5</f>
        <v>#DIV/0!</v>
      </c>
      <c r="R26" s="21">
        <f>P26/1649</f>
        <v>6.0642813826561554E-4</v>
      </c>
    </row>
    <row r="27" spans="4:18">
      <c r="D27" t="s">
        <v>237</v>
      </c>
      <c r="K27" s="20"/>
      <c r="L27" s="20"/>
      <c r="M27" s="20"/>
      <c r="N27" s="20"/>
      <c r="O27" s="20">
        <f>O26-10</f>
        <v>240</v>
      </c>
      <c r="P27">
        <f>P26+10</f>
        <v>11</v>
      </c>
      <c r="Q27" s="21" t="e">
        <f t="shared" si="0"/>
        <v>#DIV/0!</v>
      </c>
      <c r="R27" s="21">
        <f>P27/26600</f>
        <v>4.1353383458646618E-4</v>
      </c>
    </row>
    <row r="28" spans="4:18">
      <c r="K28" s="20"/>
      <c r="L28" s="20"/>
      <c r="M28" s="20"/>
      <c r="N28" s="20"/>
      <c r="O28" s="20">
        <f t="shared" ref="O28:O41" si="1">O27-10</f>
        <v>230</v>
      </c>
      <c r="P28">
        <f t="shared" ref="P28:P41" si="2">P27+10</f>
        <v>21</v>
      </c>
      <c r="Q28" s="21" t="e">
        <f t="shared" si="0"/>
        <v>#DIV/0!</v>
      </c>
      <c r="R28" s="21">
        <f>14/35000</f>
        <v>4.0000000000000002E-4</v>
      </c>
    </row>
    <row r="29" spans="4:18">
      <c r="K29" s="20"/>
      <c r="L29" s="20"/>
      <c r="M29" s="20"/>
      <c r="N29" s="20"/>
      <c r="O29" s="20">
        <f t="shared" si="1"/>
        <v>220</v>
      </c>
      <c r="P29">
        <f t="shared" si="2"/>
        <v>31</v>
      </c>
      <c r="Q29" s="21" t="e">
        <f t="shared" si="0"/>
        <v>#DIV/0!</v>
      </c>
      <c r="R29" s="21"/>
    </row>
    <row r="30" spans="4:18">
      <c r="K30" s="20"/>
      <c r="L30" s="20"/>
      <c r="M30" s="20"/>
      <c r="N30" s="20"/>
      <c r="O30" s="20">
        <f t="shared" si="1"/>
        <v>210</v>
      </c>
      <c r="P30">
        <f t="shared" si="2"/>
        <v>41</v>
      </c>
      <c r="Q30" s="21" t="e">
        <f t="shared" si="0"/>
        <v>#DIV/0!</v>
      </c>
      <c r="R30" s="21"/>
    </row>
    <row r="31" spans="4:18">
      <c r="K31" s="20"/>
      <c r="L31" s="20"/>
      <c r="M31" s="20"/>
      <c r="N31" s="20"/>
      <c r="O31" s="20">
        <f t="shared" si="1"/>
        <v>200</v>
      </c>
      <c r="P31">
        <f t="shared" si="2"/>
        <v>51</v>
      </c>
      <c r="Q31" s="21" t="e">
        <f t="shared" si="0"/>
        <v>#DIV/0!</v>
      </c>
      <c r="R31" s="21"/>
    </row>
    <row r="32" spans="4:18">
      <c r="D32" t="s">
        <v>213</v>
      </c>
      <c r="K32" s="20"/>
      <c r="L32" s="20"/>
      <c r="M32" s="20"/>
      <c r="N32" s="20"/>
      <c r="O32" s="20">
        <f t="shared" si="1"/>
        <v>190</v>
      </c>
      <c r="P32">
        <f t="shared" si="2"/>
        <v>61</v>
      </c>
      <c r="Q32" s="21" t="e">
        <f t="shared" si="0"/>
        <v>#DIV/0!</v>
      </c>
      <c r="R32" s="21"/>
    </row>
    <row r="33" spans="3:18">
      <c r="E33" t="s">
        <v>214</v>
      </c>
      <c r="K33" s="20"/>
      <c r="L33" s="20"/>
      <c r="M33" s="20"/>
      <c r="N33" s="20"/>
      <c r="O33" s="20">
        <f t="shared" si="1"/>
        <v>180</v>
      </c>
      <c r="P33">
        <f t="shared" si="2"/>
        <v>71</v>
      </c>
      <c r="Q33" s="21" t="e">
        <f t="shared" si="0"/>
        <v>#DIV/0!</v>
      </c>
      <c r="R33" s="21"/>
    </row>
    <row r="34" spans="3:18">
      <c r="E34" t="s">
        <v>215</v>
      </c>
      <c r="K34" s="20"/>
      <c r="L34" s="20"/>
      <c r="M34" s="20"/>
      <c r="N34" s="20"/>
      <c r="O34" s="20">
        <f t="shared" si="1"/>
        <v>170</v>
      </c>
      <c r="P34">
        <f t="shared" si="2"/>
        <v>81</v>
      </c>
      <c r="Q34" s="21" t="e">
        <f t="shared" si="0"/>
        <v>#DIV/0!</v>
      </c>
      <c r="R34" s="21"/>
    </row>
    <row r="35" spans="3:18">
      <c r="E35" t="s">
        <v>216</v>
      </c>
      <c r="K35" s="20"/>
      <c r="L35" s="20"/>
      <c r="M35" s="20"/>
      <c r="N35" s="20"/>
      <c r="O35" s="20">
        <f t="shared" si="1"/>
        <v>160</v>
      </c>
      <c r="P35">
        <f t="shared" si="2"/>
        <v>91</v>
      </c>
      <c r="Q35" s="21" t="e">
        <f t="shared" si="0"/>
        <v>#DIV/0!</v>
      </c>
      <c r="R35" s="21"/>
    </row>
    <row r="36" spans="3:18">
      <c r="E36" t="s">
        <v>233</v>
      </c>
      <c r="K36" s="20"/>
      <c r="L36" s="20"/>
      <c r="M36" s="20"/>
      <c r="N36" s="20"/>
      <c r="O36" s="20">
        <f t="shared" si="1"/>
        <v>150</v>
      </c>
      <c r="P36">
        <f t="shared" si="2"/>
        <v>101</v>
      </c>
      <c r="Q36" s="21" t="e">
        <f t="shared" si="0"/>
        <v>#DIV/0!</v>
      </c>
      <c r="R36" s="21"/>
    </row>
    <row r="37" spans="3:18">
      <c r="F37" t="s">
        <v>234</v>
      </c>
      <c r="K37" s="20"/>
      <c r="L37" s="20"/>
      <c r="M37" s="20"/>
      <c r="N37" s="20"/>
      <c r="O37" s="20">
        <f t="shared" si="1"/>
        <v>140</v>
      </c>
      <c r="P37">
        <f t="shared" si="2"/>
        <v>111</v>
      </c>
      <c r="Q37" s="21" t="e">
        <f t="shared" si="0"/>
        <v>#DIV/0!</v>
      </c>
      <c r="R37" s="21"/>
    </row>
    <row r="38" spans="3:18">
      <c r="F38" t="s">
        <v>235</v>
      </c>
      <c r="K38" s="20"/>
      <c r="L38" s="20"/>
      <c r="M38" s="20"/>
      <c r="N38" s="20"/>
      <c r="O38" s="20">
        <f t="shared" si="1"/>
        <v>130</v>
      </c>
      <c r="P38">
        <f t="shared" si="2"/>
        <v>121</v>
      </c>
      <c r="Q38" s="21" t="e">
        <f t="shared" si="0"/>
        <v>#DIV/0!</v>
      </c>
      <c r="R38" s="21"/>
    </row>
    <row r="39" spans="3:18">
      <c r="F39" t="s">
        <v>236</v>
      </c>
      <c r="K39" s="20"/>
      <c r="L39" s="20"/>
      <c r="M39" s="20"/>
      <c r="N39" s="20"/>
      <c r="O39" s="20">
        <f t="shared" si="1"/>
        <v>120</v>
      </c>
      <c r="P39">
        <f t="shared" si="2"/>
        <v>131</v>
      </c>
      <c r="Q39" s="21" t="e">
        <f t="shared" si="0"/>
        <v>#DIV/0!</v>
      </c>
      <c r="R39" s="21"/>
    </row>
    <row r="40" spans="3:18">
      <c r="K40" s="20"/>
      <c r="L40" s="20"/>
      <c r="M40" s="20"/>
      <c r="N40" s="20"/>
      <c r="O40" s="20">
        <f t="shared" si="1"/>
        <v>110</v>
      </c>
      <c r="P40">
        <f t="shared" si="2"/>
        <v>141</v>
      </c>
      <c r="Q40" s="21" t="e">
        <f t="shared" si="0"/>
        <v>#DIV/0!</v>
      </c>
      <c r="R40" s="21"/>
    </row>
    <row r="41" spans="3:18">
      <c r="K41" s="20"/>
      <c r="L41" s="20"/>
      <c r="M41" s="20"/>
      <c r="N41" s="20"/>
      <c r="O41" s="20">
        <f t="shared" si="1"/>
        <v>100</v>
      </c>
      <c r="P41">
        <f t="shared" si="2"/>
        <v>151</v>
      </c>
      <c r="Q41" s="21" t="e">
        <f t="shared" si="0"/>
        <v>#DIV/0!</v>
      </c>
      <c r="R41" s="21"/>
    </row>
    <row r="44" spans="3:18">
      <c r="C44" t="s">
        <v>243</v>
      </c>
      <c r="D44" t="s">
        <v>244</v>
      </c>
    </row>
    <row r="45" spans="3:18">
      <c r="D45" t="s">
        <v>245</v>
      </c>
    </row>
    <row r="46" spans="3:18">
      <c r="D46" t="s">
        <v>246</v>
      </c>
    </row>
    <row r="47" spans="3:18">
      <c r="D47" t="s">
        <v>247</v>
      </c>
    </row>
    <row r="48" spans="3:18">
      <c r="D48" t="s">
        <v>248</v>
      </c>
    </row>
    <row r="50" spans="3:14">
      <c r="C50" t="s">
        <v>239</v>
      </c>
      <c r="D50">
        <v>5</v>
      </c>
      <c r="E50">
        <v>5</v>
      </c>
      <c r="F50">
        <v>5</v>
      </c>
      <c r="G50">
        <v>5</v>
      </c>
      <c r="H50">
        <v>5</v>
      </c>
      <c r="I50">
        <v>5</v>
      </c>
      <c r="J50">
        <v>5</v>
      </c>
      <c r="K50">
        <v>5</v>
      </c>
      <c r="L50">
        <v>5</v>
      </c>
      <c r="M50">
        <v>5</v>
      </c>
      <c r="N50">
        <v>5</v>
      </c>
    </row>
    <row r="51" spans="3:14">
      <c r="C51" t="s">
        <v>240</v>
      </c>
      <c r="D51">
        <v>0</v>
      </c>
      <c r="E51">
        <v>1</v>
      </c>
      <c r="F51">
        <v>2</v>
      </c>
      <c r="G51">
        <v>3</v>
      </c>
      <c r="H51">
        <v>4</v>
      </c>
      <c r="I51">
        <v>5</v>
      </c>
      <c r="J51">
        <v>6</v>
      </c>
      <c r="K51">
        <v>7</v>
      </c>
      <c r="L51">
        <v>8</v>
      </c>
      <c r="M51">
        <v>9</v>
      </c>
      <c r="N51">
        <v>10</v>
      </c>
    </row>
    <row r="52" spans="3:14">
      <c r="D52" s="26" t="e">
        <f>(D50-D51)/SQRT(D51)</f>
        <v>#DIV/0!</v>
      </c>
      <c r="E52" s="26">
        <f t="shared" ref="E52:N52" si="3">(E50-E51)/SQRT(E51)</f>
        <v>4</v>
      </c>
      <c r="F52" s="26">
        <f t="shared" si="3"/>
        <v>2.1213203435596424</v>
      </c>
      <c r="G52" s="26">
        <f t="shared" si="3"/>
        <v>1.1547005383792517</v>
      </c>
      <c r="H52" s="26">
        <f t="shared" si="3"/>
        <v>0.5</v>
      </c>
      <c r="I52" s="26">
        <f t="shared" si="3"/>
        <v>0</v>
      </c>
      <c r="J52" s="26">
        <f t="shared" si="3"/>
        <v>-0.40824829046386307</v>
      </c>
      <c r="K52" s="26">
        <f t="shared" si="3"/>
        <v>-0.7559289460184544</v>
      </c>
      <c r="L52" s="26">
        <f t="shared" si="3"/>
        <v>-1.0606601717798212</v>
      </c>
      <c r="M52" s="26">
        <f t="shared" si="3"/>
        <v>-1.3333333333333333</v>
      </c>
      <c r="N52" s="26">
        <f t="shared" si="3"/>
        <v>-1.5811388300841895</v>
      </c>
    </row>
    <row r="53" spans="3:14">
      <c r="C53">
        <v>10</v>
      </c>
      <c r="D53" s="26" t="e">
        <f>D52*$C$53</f>
        <v>#DIV/0!</v>
      </c>
      <c r="E53" s="26">
        <f t="shared" ref="E53:N53" si="4">E52*$C$53</f>
        <v>40</v>
      </c>
      <c r="F53" s="26">
        <f t="shared" si="4"/>
        <v>21.213203435596423</v>
      </c>
      <c r="G53" s="26">
        <f t="shared" si="4"/>
        <v>11.547005383792516</v>
      </c>
      <c r="H53" s="26">
        <f t="shared" si="4"/>
        <v>5</v>
      </c>
      <c r="I53" s="26">
        <f t="shared" si="4"/>
        <v>0</v>
      </c>
      <c r="J53" s="26">
        <f t="shared" si="4"/>
        <v>-4.0824829046386304</v>
      </c>
      <c r="K53" s="26">
        <f t="shared" si="4"/>
        <v>-7.5592894601845444</v>
      </c>
      <c r="L53" s="26">
        <f t="shared" si="4"/>
        <v>-10.606601717798211</v>
      </c>
      <c r="M53" s="26">
        <f t="shared" si="4"/>
        <v>-13.333333333333332</v>
      </c>
      <c r="N53" s="26">
        <f t="shared" si="4"/>
        <v>-15.811388300841895</v>
      </c>
    </row>
    <row r="55" spans="3:14">
      <c r="C55" t="s">
        <v>239</v>
      </c>
      <c r="D55">
        <v>10</v>
      </c>
      <c r="E55">
        <v>10</v>
      </c>
      <c r="F55">
        <v>10</v>
      </c>
      <c r="G55">
        <v>10</v>
      </c>
      <c r="H55">
        <v>10</v>
      </c>
      <c r="I55">
        <v>10</v>
      </c>
      <c r="J55">
        <v>10</v>
      </c>
      <c r="K55">
        <v>10</v>
      </c>
      <c r="L55">
        <v>10</v>
      </c>
      <c r="M55">
        <v>10</v>
      </c>
      <c r="N55">
        <v>10</v>
      </c>
    </row>
    <row r="56" spans="3:14">
      <c r="C56" t="s">
        <v>240</v>
      </c>
      <c r="D56">
        <v>5</v>
      </c>
      <c r="E56">
        <v>6</v>
      </c>
      <c r="F56">
        <v>7</v>
      </c>
      <c r="G56">
        <v>8</v>
      </c>
      <c r="H56">
        <v>9</v>
      </c>
      <c r="I56">
        <v>10</v>
      </c>
      <c r="J56">
        <v>11</v>
      </c>
      <c r="K56">
        <v>12</v>
      </c>
      <c r="L56">
        <v>13</v>
      </c>
      <c r="M56">
        <v>14</v>
      </c>
      <c r="N56">
        <v>15</v>
      </c>
    </row>
    <row r="57" spans="3:14">
      <c r="D57" s="26">
        <f>(D55-D56)/SQRT(D56)</f>
        <v>2.2360679774997898</v>
      </c>
      <c r="E57" s="26">
        <f t="shared" ref="E57:N57" si="5">(E55-E56)/SQRT(E56)</f>
        <v>1.6329931618554523</v>
      </c>
      <c r="F57" s="26">
        <f t="shared" si="5"/>
        <v>1.1338934190276817</v>
      </c>
      <c r="G57" s="26">
        <f t="shared" si="5"/>
        <v>0.70710678118654746</v>
      </c>
      <c r="H57" s="26">
        <f t="shared" si="5"/>
        <v>0.33333333333333331</v>
      </c>
      <c r="I57" s="26">
        <f t="shared" si="5"/>
        <v>0</v>
      </c>
      <c r="J57" s="26">
        <f t="shared" si="5"/>
        <v>-0.30151134457776363</v>
      </c>
      <c r="K57" s="26">
        <f t="shared" si="5"/>
        <v>-0.57735026918962584</v>
      </c>
      <c r="L57" s="26">
        <f t="shared" si="5"/>
        <v>-0.83205029433784372</v>
      </c>
      <c r="M57" s="26">
        <f t="shared" si="5"/>
        <v>-1.0690449676496976</v>
      </c>
      <c r="N57" s="26">
        <f t="shared" si="5"/>
        <v>-1.2909944487358056</v>
      </c>
    </row>
    <row r="58" spans="3:14">
      <c r="C58">
        <v>10</v>
      </c>
      <c r="D58" s="26">
        <f>D57*$C$53</f>
        <v>22.360679774997898</v>
      </c>
      <c r="E58" s="26">
        <f t="shared" ref="E58" si="6">E57*$C$53</f>
        <v>16.329931618554522</v>
      </c>
      <c r="F58" s="26">
        <f t="shared" ref="F58" si="7">F57*$C$53</f>
        <v>11.338934190276817</v>
      </c>
      <c r="G58" s="26">
        <f t="shared" ref="G58" si="8">G57*$C$53</f>
        <v>7.0710678118654746</v>
      </c>
      <c r="H58" s="26">
        <f t="shared" ref="H58" si="9">H57*$C$53</f>
        <v>3.333333333333333</v>
      </c>
      <c r="I58" s="26">
        <f t="shared" ref="I58" si="10">I57*$C$53</f>
        <v>0</v>
      </c>
      <c r="J58" s="26">
        <f t="shared" ref="J58" si="11">J57*$C$53</f>
        <v>-3.0151134457776365</v>
      </c>
      <c r="K58" s="26">
        <f t="shared" ref="K58" si="12">K57*$C$53</f>
        <v>-5.7735026918962582</v>
      </c>
      <c r="L58" s="26">
        <f t="shared" ref="L58" si="13">L57*$C$53</f>
        <v>-8.3205029433784379</v>
      </c>
      <c r="M58" s="26">
        <f t="shared" ref="M58" si="14">M57*$C$53</f>
        <v>-10.690449676496975</v>
      </c>
      <c r="N58" s="26">
        <f t="shared" ref="N58" si="15">N57*$C$53</f>
        <v>-12.909944487358056</v>
      </c>
    </row>
    <row r="60" spans="3:14">
      <c r="C60" t="s">
        <v>239</v>
      </c>
      <c r="D60">
        <v>200</v>
      </c>
      <c r="E60">
        <v>200</v>
      </c>
      <c r="F60">
        <v>200</v>
      </c>
      <c r="G60">
        <v>200</v>
      </c>
      <c r="H60">
        <v>200</v>
      </c>
      <c r="I60">
        <v>200</v>
      </c>
      <c r="J60">
        <v>200</v>
      </c>
      <c r="K60">
        <v>200</v>
      </c>
      <c r="L60">
        <v>200</v>
      </c>
      <c r="M60">
        <v>200</v>
      </c>
      <c r="N60">
        <v>200</v>
      </c>
    </row>
    <row r="61" spans="3:14">
      <c r="C61" t="s">
        <v>240</v>
      </c>
      <c r="D61">
        <v>195</v>
      </c>
      <c r="E61">
        <v>196</v>
      </c>
      <c r="F61">
        <v>197</v>
      </c>
      <c r="G61">
        <v>198</v>
      </c>
      <c r="H61">
        <v>199</v>
      </c>
      <c r="I61">
        <v>200</v>
      </c>
      <c r="J61">
        <v>201</v>
      </c>
      <c r="K61">
        <v>202</v>
      </c>
      <c r="L61">
        <v>203</v>
      </c>
      <c r="M61">
        <v>204</v>
      </c>
      <c r="N61">
        <v>205</v>
      </c>
    </row>
    <row r="62" spans="3:14">
      <c r="D62" s="26">
        <f>(D60-D61)/SQRT(D61)</f>
        <v>0.35805743701971643</v>
      </c>
      <c r="E62" s="26">
        <f t="shared" ref="E62:N62" si="16">(E60-E61)/SQRT(E61)</f>
        <v>0.2857142857142857</v>
      </c>
      <c r="F62" s="26">
        <f t="shared" si="16"/>
        <v>0.21374114996372895</v>
      </c>
      <c r="G62" s="26">
        <f t="shared" si="16"/>
        <v>0.1421338109037403</v>
      </c>
      <c r="H62" s="26">
        <f t="shared" si="16"/>
        <v>7.0888120500833582E-2</v>
      </c>
      <c r="I62" s="26">
        <f t="shared" si="16"/>
        <v>0</v>
      </c>
      <c r="J62" s="26">
        <f t="shared" si="16"/>
        <v>-7.0534561585859828E-2</v>
      </c>
      <c r="K62" s="26">
        <f t="shared" si="16"/>
        <v>-0.14071950894605836</v>
      </c>
      <c r="L62" s="26">
        <f t="shared" si="16"/>
        <v>-0.21055872190307892</v>
      </c>
      <c r="M62" s="26">
        <f t="shared" si="16"/>
        <v>-0.28005601680560194</v>
      </c>
      <c r="N62" s="26">
        <f t="shared" si="16"/>
        <v>-0.34921514788478908</v>
      </c>
    </row>
    <row r="63" spans="3:14">
      <c r="C63">
        <v>10</v>
      </c>
      <c r="D63" s="26">
        <f>D62*$C$53</f>
        <v>3.5805743701971644</v>
      </c>
      <c r="E63" s="26">
        <f t="shared" ref="E63" si="17">E62*$C$53</f>
        <v>2.8571428571428568</v>
      </c>
      <c r="F63" s="26">
        <f t="shared" ref="F63" si="18">F62*$C$53</f>
        <v>2.1374114996372895</v>
      </c>
      <c r="G63" s="26">
        <f t="shared" ref="G63" si="19">G62*$C$53</f>
        <v>1.4213381090374031</v>
      </c>
      <c r="H63" s="26">
        <f t="shared" ref="H63" si="20">H62*$C$53</f>
        <v>0.70888120500833585</v>
      </c>
      <c r="I63" s="26">
        <f t="shared" ref="I63" si="21">I62*$C$53</f>
        <v>0</v>
      </c>
      <c r="J63" s="26">
        <f t="shared" ref="J63" si="22">J62*$C$53</f>
        <v>-0.70534561585859823</v>
      </c>
      <c r="K63" s="26">
        <f t="shared" ref="K63" si="23">K62*$C$53</f>
        <v>-1.4071950894605836</v>
      </c>
      <c r="L63" s="26">
        <f t="shared" ref="L63" si="24">L62*$C$53</f>
        <v>-2.1055872190307894</v>
      </c>
      <c r="M63" s="26">
        <f t="shared" ref="M63" si="25">M62*$C$53</f>
        <v>-2.8005601680560193</v>
      </c>
      <c r="N63" s="26">
        <f t="shared" ref="N63" si="26">N62*$C$53</f>
        <v>-3.4921514788478909</v>
      </c>
    </row>
    <row r="65" spans="3:15">
      <c r="C65" t="s">
        <v>239</v>
      </c>
      <c r="D65">
        <v>400</v>
      </c>
      <c r="E65">
        <v>400</v>
      </c>
      <c r="F65">
        <v>400</v>
      </c>
      <c r="G65">
        <v>400</v>
      </c>
      <c r="H65">
        <v>400</v>
      </c>
      <c r="I65">
        <v>400</v>
      </c>
      <c r="J65">
        <v>400</v>
      </c>
      <c r="K65">
        <v>400</v>
      </c>
      <c r="L65">
        <v>400</v>
      </c>
      <c r="M65">
        <v>400</v>
      </c>
      <c r="N65">
        <v>400</v>
      </c>
    </row>
    <row r="66" spans="3:15">
      <c r="C66" t="s">
        <v>240</v>
      </c>
      <c r="D66">
        <v>395</v>
      </c>
      <c r="E66">
        <v>396</v>
      </c>
      <c r="F66">
        <v>397</v>
      </c>
      <c r="G66">
        <v>398</v>
      </c>
      <c r="H66">
        <v>399</v>
      </c>
      <c r="I66">
        <v>400</v>
      </c>
      <c r="J66">
        <v>401</v>
      </c>
      <c r="K66">
        <v>402</v>
      </c>
      <c r="L66">
        <v>403</v>
      </c>
      <c r="M66">
        <v>404</v>
      </c>
      <c r="N66">
        <v>405</v>
      </c>
    </row>
    <row r="67" spans="3:15">
      <c r="D67" s="26">
        <f>(D65-D66)/SQRT(D66)</f>
        <v>0.2515773027133138</v>
      </c>
      <c r="E67" s="26">
        <f t="shared" ref="E67" si="27">(E65-E66)/SQRT(E66)</f>
        <v>0.20100756305184242</v>
      </c>
      <c r="F67" s="26">
        <f t="shared" ref="F67" si="28">(F65-F66)/SQRT(F66)</f>
        <v>0.15056568396854866</v>
      </c>
      <c r="G67" s="26">
        <f t="shared" ref="G67" si="29">(G65-G66)/SQRT(G66)</f>
        <v>0.1002509414234171</v>
      </c>
      <c r="H67" s="26">
        <f t="shared" ref="H67" si="30">(H65-H66)/SQRT(H66)</f>
        <v>5.0062617432175889E-2</v>
      </c>
      <c r="I67" s="26">
        <f t="shared" ref="I67" si="31">(I65-I66)/SQRT(I66)</f>
        <v>0</v>
      </c>
      <c r="J67" s="26">
        <f t="shared" ref="J67" si="32">(J65-J66)/SQRT(J66)</f>
        <v>-4.9937616943892232E-2</v>
      </c>
      <c r="K67" s="26">
        <f t="shared" ref="K67" si="33">(K65-K66)/SQRT(K66)</f>
        <v>-9.9750933610763287E-2</v>
      </c>
      <c r="L67" s="26">
        <f t="shared" ref="L67" si="34">(L65-L66)/SQRT(L66)</f>
        <v>-0.14944064441601537</v>
      </c>
      <c r="M67" s="26">
        <f t="shared" ref="M67" si="35">(M65-M66)/SQRT(M66)</f>
        <v>-0.19900743804199783</v>
      </c>
      <c r="N67" s="26">
        <f t="shared" ref="N67" si="36">(N65-N66)/SQRT(N66)</f>
        <v>-0.24845199749997662</v>
      </c>
    </row>
    <row r="68" spans="3:15">
      <c r="C68">
        <v>10</v>
      </c>
      <c r="D68" s="26">
        <f>D67*$C$53</f>
        <v>2.5157730271331378</v>
      </c>
      <c r="E68" s="26">
        <f t="shared" ref="E68" si="37">E67*$C$53</f>
        <v>2.0100756305184242</v>
      </c>
      <c r="F68" s="26">
        <f t="shared" ref="F68" si="38">F67*$C$53</f>
        <v>1.5056568396854866</v>
      </c>
      <c r="G68" s="26">
        <f t="shared" ref="G68" si="39">G67*$C$53</f>
        <v>1.0025094142341711</v>
      </c>
      <c r="H68" s="26">
        <f t="shared" ref="H68" si="40">H67*$C$53</f>
        <v>0.50062617432175893</v>
      </c>
      <c r="I68" s="26">
        <f t="shared" ref="I68" si="41">I67*$C$53</f>
        <v>0</v>
      </c>
      <c r="J68" s="26">
        <f t="shared" ref="J68" si="42">J67*$C$53</f>
        <v>-0.49937616943892232</v>
      </c>
      <c r="K68" s="26">
        <f t="shared" ref="K68" si="43">K67*$C$53</f>
        <v>-0.99750933610763282</v>
      </c>
      <c r="L68" s="26">
        <f t="shared" ref="L68" si="44">L67*$C$53</f>
        <v>-1.4944064441601537</v>
      </c>
      <c r="M68" s="26">
        <f t="shared" ref="M68" si="45">M67*$C$53</f>
        <v>-1.9900743804199783</v>
      </c>
      <c r="N68" s="26">
        <f t="shared" ref="N68" si="46">N67*$C$53</f>
        <v>-2.4845199749997664</v>
      </c>
    </row>
    <row r="71" spans="3:15">
      <c r="C71" t="s">
        <v>249</v>
      </c>
    </row>
    <row r="72" spans="3:15">
      <c r="D72" t="s">
        <v>250</v>
      </c>
    </row>
    <row r="73" spans="3:15">
      <c r="D73" t="s">
        <v>251</v>
      </c>
    </row>
    <row r="74" spans="3:15">
      <c r="D74" t="s">
        <v>252</v>
      </c>
    </row>
    <row r="75" spans="3:15">
      <c r="D75" t="s">
        <v>253</v>
      </c>
    </row>
    <row r="77" spans="3:15">
      <c r="C77" t="s">
        <v>254</v>
      </c>
    </row>
    <row r="78" spans="3:15">
      <c r="D78" t="s">
        <v>255</v>
      </c>
    </row>
    <row r="79" spans="3:15">
      <c r="D79" t="s">
        <v>256</v>
      </c>
      <c r="L79">
        <f>9*25</f>
        <v>225</v>
      </c>
      <c r="O79">
        <f>3.14*5^2</f>
        <v>78.5</v>
      </c>
    </row>
    <row r="80" spans="3:15">
      <c r="O80">
        <f>700*1000</f>
        <v>700000</v>
      </c>
    </row>
    <row r="81" spans="3:18">
      <c r="O81">
        <f>O79/O80</f>
        <v>1.1214285714285714E-4</v>
      </c>
    </row>
    <row r="82" spans="3:18">
      <c r="C82" t="s">
        <v>258</v>
      </c>
      <c r="D82" t="s">
        <v>259</v>
      </c>
      <c r="O82" s="20">
        <f>O80/O79</f>
        <v>8917.1974522292985</v>
      </c>
      <c r="P82" t="s">
        <v>257</v>
      </c>
    </row>
    <row r="83" spans="3:18">
      <c r="E83" t="s">
        <v>261</v>
      </c>
      <c r="O83">
        <v>12</v>
      </c>
    </row>
    <row r="84" spans="3:18">
      <c r="E84" t="s">
        <v>262</v>
      </c>
      <c r="O84" s="24">
        <f>O82*O83</f>
        <v>107006.36942675158</v>
      </c>
    </row>
    <row r="85" spans="3:18">
      <c r="E85" t="s">
        <v>263</v>
      </c>
    </row>
    <row r="86" spans="3:18">
      <c r="F86" t="s">
        <v>264</v>
      </c>
    </row>
    <row r="87" spans="3:18">
      <c r="F87" t="s">
        <v>265</v>
      </c>
    </row>
    <row r="88" spans="3:18">
      <c r="D88" t="s">
        <v>268</v>
      </c>
      <c r="H88">
        <v>500</v>
      </c>
      <c r="I88">
        <v>340</v>
      </c>
      <c r="J88">
        <f>(H88-I88)</f>
        <v>160</v>
      </c>
      <c r="K88">
        <f>J88^2</f>
        <v>25600</v>
      </c>
      <c r="L88">
        <f>K88+K89</f>
        <v>37700</v>
      </c>
      <c r="M88">
        <f>SQRT(L88)</f>
        <v>194.164878389476</v>
      </c>
    </row>
    <row r="89" spans="3:18">
      <c r="D89" t="s">
        <v>273</v>
      </c>
      <c r="H89">
        <v>350</v>
      </c>
      <c r="I89">
        <v>460</v>
      </c>
      <c r="J89">
        <f>(H89-I89)</f>
        <v>-110</v>
      </c>
      <c r="K89">
        <f>J89^2</f>
        <v>12100</v>
      </c>
    </row>
    <row r="91" spans="3:18">
      <c r="O91" t="s">
        <v>269</v>
      </c>
      <c r="P91" t="s">
        <v>272</v>
      </c>
    </row>
    <row r="92" spans="3:18">
      <c r="C92" t="s">
        <v>274</v>
      </c>
      <c r="H92" t="s">
        <v>260</v>
      </c>
      <c r="N92" t="s">
        <v>270</v>
      </c>
      <c r="O92">
        <v>497</v>
      </c>
      <c r="P92">
        <v>740</v>
      </c>
      <c r="Q92">
        <f>P92-O92</f>
        <v>243</v>
      </c>
      <c r="R92">
        <f>DEGREES(ATAN(-Q93/Q92))</f>
        <v>-23.170127634959712</v>
      </c>
    </row>
    <row r="93" spans="3:18">
      <c r="D93" t="s">
        <v>275</v>
      </c>
      <c r="H93">
        <v>500</v>
      </c>
      <c r="I93">
        <v>100</v>
      </c>
      <c r="J93">
        <f>H93-I93</f>
        <v>400</v>
      </c>
      <c r="K93" s="17">
        <f>DEGREES(ATAN(J93/J94))</f>
        <v>-62.300527191945001</v>
      </c>
      <c r="N93" t="s">
        <v>271</v>
      </c>
      <c r="O93">
        <v>396</v>
      </c>
      <c r="P93">
        <v>500</v>
      </c>
      <c r="Q93">
        <f>P93-O93</f>
        <v>104</v>
      </c>
    </row>
    <row r="94" spans="3:18">
      <c r="D94" t="s">
        <v>276</v>
      </c>
      <c r="H94">
        <v>350</v>
      </c>
      <c r="I94">
        <v>140</v>
      </c>
      <c r="J94">
        <f>-(H94-I94)</f>
        <v>-210</v>
      </c>
    </row>
    <row r="96" spans="3:18">
      <c r="C96" t="s">
        <v>277</v>
      </c>
    </row>
    <row r="97" spans="3:11">
      <c r="D97" t="s">
        <v>278</v>
      </c>
    </row>
    <row r="98" spans="3:11">
      <c r="E98" t="s">
        <v>279</v>
      </c>
    </row>
    <row r="99" spans="3:11">
      <c r="E99" t="s">
        <v>280</v>
      </c>
    </row>
    <row r="100" spans="3:11">
      <c r="D100" t="s">
        <v>281</v>
      </c>
    </row>
    <row r="101" spans="3:11">
      <c r="D101" t="s">
        <v>282</v>
      </c>
    </row>
    <row r="103" spans="3:11">
      <c r="C103" t="s">
        <v>283</v>
      </c>
    </row>
    <row r="104" spans="3:11">
      <c r="D104" t="s">
        <v>284</v>
      </c>
    </row>
    <row r="105" spans="3:11">
      <c r="D105" t="s">
        <v>285</v>
      </c>
    </row>
    <row r="106" spans="3:11">
      <c r="D106" t="s">
        <v>286</v>
      </c>
    </row>
    <row r="107" spans="3:11">
      <c r="D107" t="s">
        <v>287</v>
      </c>
    </row>
    <row r="108" spans="3:11">
      <c r="D108" t="s">
        <v>288</v>
      </c>
      <c r="E108">
        <f>((1000-100)/30)*((700-100)/30)</f>
        <v>600</v>
      </c>
      <c r="F108" t="s">
        <v>289</v>
      </c>
    </row>
    <row r="110" spans="3:11">
      <c r="H110">
        <v>501</v>
      </c>
      <c r="I110">
        <v>700</v>
      </c>
      <c r="J110">
        <f>H110-I110</f>
        <v>-199</v>
      </c>
      <c r="K110" s="17">
        <f>DEGREES(ATAN(J110/J111))</f>
        <v>-38.631735850891495</v>
      </c>
    </row>
    <row r="111" spans="3:11">
      <c r="H111">
        <v>349</v>
      </c>
      <c r="I111">
        <v>100</v>
      </c>
      <c r="J111">
        <f>H111-I111</f>
        <v>249</v>
      </c>
    </row>
    <row r="113" spans="2:16">
      <c r="H113">
        <v>700</v>
      </c>
      <c r="I113">
        <v>501</v>
      </c>
      <c r="J113">
        <f>H113-I113</f>
        <v>199</v>
      </c>
      <c r="K113" s="17">
        <f>DEGREES(ATAN(J113/J114))</f>
        <v>-38.631735850891495</v>
      </c>
      <c r="P113">
        <f>ATAN(-150/240)</f>
        <v>-0.55859931534356244</v>
      </c>
    </row>
    <row r="114" spans="2:16">
      <c r="H114">
        <v>100</v>
      </c>
      <c r="I114">
        <v>349</v>
      </c>
      <c r="J114">
        <f>H114-I114</f>
        <v>-249</v>
      </c>
      <c r="P114">
        <f>-55-180</f>
        <v>-235</v>
      </c>
    </row>
    <row r="115" spans="2:16">
      <c r="K115" s="17">
        <f>360-K113</f>
        <v>398.63173585089152</v>
      </c>
      <c r="M115">
        <f>DEGREES(3.3)</f>
        <v>189.07607239317164</v>
      </c>
    </row>
    <row r="116" spans="2:16">
      <c r="M116">
        <f>DEGREES(2*PI())</f>
        <v>360</v>
      </c>
    </row>
    <row r="117" spans="2:16">
      <c r="C117" t="s">
        <v>387</v>
      </c>
      <c r="F117" t="s">
        <v>1198</v>
      </c>
      <c r="K117" s="17">
        <f>318+-K113</f>
        <v>356.63173585089152</v>
      </c>
    </row>
    <row r="118" spans="2:16">
      <c r="D118" t="s">
        <v>375</v>
      </c>
      <c r="E118">
        <v>1</v>
      </c>
      <c r="G118">
        <v>10</v>
      </c>
    </row>
    <row r="119" spans="2:16">
      <c r="D119" t="s">
        <v>376</v>
      </c>
      <c r="E119">
        <v>3.5</v>
      </c>
      <c r="G119">
        <v>1.7</v>
      </c>
      <c r="I119">
        <f>30*20</f>
        <v>600</v>
      </c>
      <c r="K119">
        <f>900/25</f>
        <v>36</v>
      </c>
      <c r="L119">
        <f>K119*K120</f>
        <v>864</v>
      </c>
    </row>
    <row r="120" spans="2:16">
      <c r="K120">
        <f>600/25</f>
        <v>24</v>
      </c>
    </row>
    <row r="122" spans="2:16">
      <c r="B122" t="s">
        <v>377</v>
      </c>
    </row>
    <row r="123" spans="2:16">
      <c r="C123" t="s">
        <v>266</v>
      </c>
      <c r="D123">
        <v>10</v>
      </c>
      <c r="E123">
        <v>10</v>
      </c>
      <c r="F123">
        <v>10</v>
      </c>
      <c r="G123">
        <v>10</v>
      </c>
      <c r="H123">
        <v>10</v>
      </c>
      <c r="I123">
        <v>10</v>
      </c>
      <c r="J123">
        <v>10</v>
      </c>
      <c r="K123">
        <v>10</v>
      </c>
      <c r="L123">
        <v>10</v>
      </c>
      <c r="M123">
        <v>10</v>
      </c>
      <c r="N123">
        <v>10</v>
      </c>
    </row>
    <row r="124" spans="2:16">
      <c r="C124" t="s">
        <v>267</v>
      </c>
      <c r="D124">
        <f t="shared" ref="D124:G124" si="47">E124-0.5*$E$119</f>
        <v>1.25</v>
      </c>
      <c r="E124">
        <f t="shared" si="47"/>
        <v>3</v>
      </c>
      <c r="F124">
        <f t="shared" si="47"/>
        <v>4.75</v>
      </c>
      <c r="G124">
        <f t="shared" si="47"/>
        <v>6.5</v>
      </c>
      <c r="H124">
        <f>I124-0.5*$E$119</f>
        <v>8.25</v>
      </c>
      <c r="I124">
        <f>I123</f>
        <v>10</v>
      </c>
      <c r="J124">
        <f>I124+0.5*$E$119</f>
        <v>11.75</v>
      </c>
      <c r="K124">
        <f t="shared" ref="K124:N124" si="48">J124+0.5*$E$119</f>
        <v>13.5</v>
      </c>
      <c r="L124">
        <f t="shared" si="48"/>
        <v>15.25</v>
      </c>
      <c r="M124">
        <f t="shared" si="48"/>
        <v>17</v>
      </c>
      <c r="N124">
        <f t="shared" si="48"/>
        <v>18.75</v>
      </c>
    </row>
    <row r="125" spans="2:16">
      <c r="C125" t="s">
        <v>379</v>
      </c>
      <c r="D125">
        <f t="shared" ref="D125:N125" si="49">(D123-D124)</f>
        <v>8.75</v>
      </c>
      <c r="E125">
        <f t="shared" si="49"/>
        <v>7</v>
      </c>
      <c r="F125">
        <f t="shared" si="49"/>
        <v>5.25</v>
      </c>
      <c r="G125">
        <f t="shared" si="49"/>
        <v>3.5</v>
      </c>
      <c r="H125">
        <f t="shared" si="49"/>
        <v>1.75</v>
      </c>
      <c r="I125">
        <f t="shared" si="49"/>
        <v>0</v>
      </c>
      <c r="J125">
        <f t="shared" si="49"/>
        <v>-1.75</v>
      </c>
      <c r="K125">
        <f t="shared" si="49"/>
        <v>-3.5</v>
      </c>
      <c r="L125">
        <f t="shared" si="49"/>
        <v>-5.25</v>
      </c>
      <c r="M125">
        <f t="shared" si="49"/>
        <v>-7</v>
      </c>
      <c r="N125">
        <f t="shared" si="49"/>
        <v>-8.75</v>
      </c>
    </row>
    <row r="126" spans="2:16">
      <c r="C126" t="s">
        <v>380</v>
      </c>
      <c r="D126" s="7">
        <f>(D125-$E$118)/$E$119</f>
        <v>2.2142857142857144</v>
      </c>
      <c r="E126" s="7">
        <f t="shared" ref="E126:N126" si="50">(E125-$E$118)/$E$119</f>
        <v>1.7142857142857142</v>
      </c>
      <c r="F126" s="7">
        <f t="shared" si="50"/>
        <v>1.2142857142857142</v>
      </c>
      <c r="G126" s="7">
        <f t="shared" si="50"/>
        <v>0.7142857142857143</v>
      </c>
      <c r="H126" s="7">
        <f t="shared" si="50"/>
        <v>0.21428571428571427</v>
      </c>
      <c r="I126" s="7">
        <f t="shared" si="50"/>
        <v>-0.2857142857142857</v>
      </c>
      <c r="J126" s="7">
        <f t="shared" si="50"/>
        <v>-0.7857142857142857</v>
      </c>
      <c r="K126" s="7">
        <f t="shared" si="50"/>
        <v>-1.2857142857142858</v>
      </c>
      <c r="L126" s="7">
        <f t="shared" si="50"/>
        <v>-1.7857142857142858</v>
      </c>
      <c r="M126" s="7">
        <f t="shared" si="50"/>
        <v>-2.2857142857142856</v>
      </c>
      <c r="N126" s="7">
        <f t="shared" si="50"/>
        <v>-2.7857142857142856</v>
      </c>
    </row>
    <row r="127" spans="2:16">
      <c r="C127" s="7">
        <v>0.33300000000000002</v>
      </c>
      <c r="D127" s="7">
        <f t="shared" ref="D127:N127" si="51">D126/D$123^$C127</f>
        <v>1.0285695379932309</v>
      </c>
      <c r="E127" s="7">
        <f t="shared" si="51"/>
        <v>0.79631190038185606</v>
      </c>
      <c r="F127" s="7">
        <f t="shared" si="51"/>
        <v>0.56405426277048143</v>
      </c>
      <c r="G127" s="7">
        <f t="shared" si="51"/>
        <v>0.33179662515910674</v>
      </c>
      <c r="H127" s="7">
        <f t="shared" si="51"/>
        <v>9.9538987547732008E-2</v>
      </c>
      <c r="I127" s="7">
        <f t="shared" si="51"/>
        <v>-0.13271865006364267</v>
      </c>
      <c r="J127" s="7">
        <f t="shared" si="51"/>
        <v>-0.36497628767501739</v>
      </c>
      <c r="K127" s="7">
        <f t="shared" si="51"/>
        <v>-0.59723392528639219</v>
      </c>
      <c r="L127" s="7">
        <f t="shared" si="51"/>
        <v>-0.82949156289776682</v>
      </c>
      <c r="M127" s="7">
        <f t="shared" si="51"/>
        <v>-1.0617492005091413</v>
      </c>
      <c r="N127" s="7">
        <f t="shared" si="51"/>
        <v>-1.2940068381205161</v>
      </c>
    </row>
    <row r="128" spans="2:16">
      <c r="C128" s="7">
        <v>20</v>
      </c>
      <c r="D128" s="7">
        <f>D127*$C128</f>
        <v>20.57139075986462</v>
      </c>
      <c r="E128" s="7">
        <f t="shared" ref="E128:N128" si="52">E127*$C128</f>
        <v>15.926238007637121</v>
      </c>
      <c r="F128" s="7">
        <f t="shared" si="52"/>
        <v>11.281085255409629</v>
      </c>
      <c r="G128" s="7">
        <f t="shared" si="52"/>
        <v>6.6359325031821346</v>
      </c>
      <c r="H128" s="7">
        <f t="shared" si="52"/>
        <v>1.9907797509546401</v>
      </c>
      <c r="I128" s="7">
        <f t="shared" si="52"/>
        <v>-2.6543730012728535</v>
      </c>
      <c r="J128" s="7">
        <f t="shared" si="52"/>
        <v>-7.2995257535003475</v>
      </c>
      <c r="K128" s="7">
        <f t="shared" si="52"/>
        <v>-11.944678505727843</v>
      </c>
      <c r="L128" s="7">
        <f t="shared" si="52"/>
        <v>-16.589831257955336</v>
      </c>
      <c r="M128" s="7">
        <f t="shared" si="52"/>
        <v>-21.234984010182828</v>
      </c>
      <c r="N128" s="7">
        <f t="shared" si="52"/>
        <v>-25.880136762410324</v>
      </c>
    </row>
    <row r="129" spans="1:22">
      <c r="B129" t="s">
        <v>378</v>
      </c>
    </row>
    <row r="130" spans="1:22">
      <c r="C130" t="s">
        <v>1196</v>
      </c>
      <c r="D130">
        <v>10</v>
      </c>
      <c r="E130">
        <v>10</v>
      </c>
      <c r="F130">
        <v>10</v>
      </c>
      <c r="G130">
        <v>10</v>
      </c>
      <c r="H130">
        <v>10</v>
      </c>
      <c r="I130">
        <v>10</v>
      </c>
      <c r="J130">
        <v>10</v>
      </c>
      <c r="K130">
        <v>10</v>
      </c>
      <c r="L130">
        <v>10</v>
      </c>
      <c r="M130">
        <v>10</v>
      </c>
      <c r="N130">
        <v>10</v>
      </c>
    </row>
    <row r="131" spans="1:22">
      <c r="C131" t="s">
        <v>1197</v>
      </c>
      <c r="D131">
        <f t="shared" ref="D131:G131" si="53">E131+2*0.5*$G$119</f>
        <v>18.499999999999996</v>
      </c>
      <c r="E131">
        <f t="shared" si="53"/>
        <v>16.799999999999997</v>
      </c>
      <c r="F131">
        <f t="shared" si="53"/>
        <v>15.099999999999998</v>
      </c>
      <c r="G131">
        <f t="shared" si="53"/>
        <v>13.399999999999999</v>
      </c>
      <c r="H131">
        <f>I131+2*0.5*$G$119</f>
        <v>11.7</v>
      </c>
      <c r="I131">
        <f>I130</f>
        <v>10</v>
      </c>
      <c r="J131">
        <f>I131-2*0.5*$G$119</f>
        <v>8.3000000000000007</v>
      </c>
      <c r="K131">
        <f t="shared" ref="K131:N131" si="54">J131-2*0.5*$G$119</f>
        <v>6.6000000000000005</v>
      </c>
      <c r="L131">
        <f t="shared" si="54"/>
        <v>4.9000000000000004</v>
      </c>
      <c r="M131">
        <f t="shared" si="54"/>
        <v>3.2</v>
      </c>
      <c r="N131">
        <f t="shared" si="54"/>
        <v>1.5000000000000002</v>
      </c>
    </row>
    <row r="132" spans="1:22">
      <c r="C132" t="s">
        <v>95</v>
      </c>
      <c r="D132" s="44">
        <f>AVERAGE(D130:D131)</f>
        <v>14.249999999999998</v>
      </c>
      <c r="E132" s="44">
        <f t="shared" ref="E132:N132" si="55">AVERAGE(E130:E131)</f>
        <v>13.399999999999999</v>
      </c>
      <c r="F132" s="44">
        <f t="shared" si="55"/>
        <v>12.549999999999999</v>
      </c>
      <c r="G132" s="44">
        <f t="shared" si="55"/>
        <v>11.7</v>
      </c>
      <c r="H132" s="44">
        <f t="shared" si="55"/>
        <v>10.85</v>
      </c>
      <c r="I132" s="44">
        <f t="shared" si="55"/>
        <v>10</v>
      </c>
      <c r="J132" s="44">
        <f t="shared" si="55"/>
        <v>9.15</v>
      </c>
      <c r="K132" s="44">
        <f t="shared" si="55"/>
        <v>8.3000000000000007</v>
      </c>
      <c r="L132" s="44">
        <f t="shared" si="55"/>
        <v>7.45</v>
      </c>
      <c r="M132" s="44">
        <f t="shared" si="55"/>
        <v>6.6</v>
      </c>
      <c r="N132" s="44">
        <f t="shared" si="55"/>
        <v>5.75</v>
      </c>
    </row>
    <row r="133" spans="1:22">
      <c r="C133" t="s">
        <v>380</v>
      </c>
      <c r="D133" s="7">
        <f>(D132-$G$118)/$G$119</f>
        <v>2.4999999999999991</v>
      </c>
      <c r="E133" s="7">
        <f t="shared" ref="E133:N133" si="56">(E132-$G$118)/$G$119</f>
        <v>1.9999999999999991</v>
      </c>
      <c r="F133" s="7">
        <f t="shared" si="56"/>
        <v>1.4999999999999993</v>
      </c>
      <c r="G133" s="7">
        <f t="shared" si="56"/>
        <v>0.99999999999999956</v>
      </c>
      <c r="H133" s="7">
        <f t="shared" si="56"/>
        <v>0.49999999999999978</v>
      </c>
      <c r="I133" s="7">
        <f t="shared" si="56"/>
        <v>0</v>
      </c>
      <c r="J133" s="7">
        <f t="shared" si="56"/>
        <v>-0.49999999999999978</v>
      </c>
      <c r="K133" s="7">
        <f t="shared" si="56"/>
        <v>-0.99999999999999956</v>
      </c>
      <c r="L133" s="7">
        <f t="shared" si="56"/>
        <v>-1.5</v>
      </c>
      <c r="M133" s="7">
        <f t="shared" si="56"/>
        <v>-2.0000000000000004</v>
      </c>
      <c r="N133" s="7">
        <f t="shared" si="56"/>
        <v>-2.5</v>
      </c>
    </row>
    <row r="134" spans="1:22">
      <c r="C134" s="7">
        <v>0.33300000000000002</v>
      </c>
      <c r="D134" s="7">
        <f>D133/D$123^$C134</f>
        <v>1.1612881880568731</v>
      </c>
      <c r="E134" s="7">
        <f t="shared" ref="E134:N134" si="57">E133/E$123^$C134</f>
        <v>0.92903055044549843</v>
      </c>
      <c r="F134" s="7">
        <f t="shared" si="57"/>
        <v>0.69677291283412379</v>
      </c>
      <c r="G134" s="7">
        <f t="shared" si="57"/>
        <v>0.46451527522274921</v>
      </c>
      <c r="H134" s="7">
        <f t="shared" si="57"/>
        <v>0.23225763761137461</v>
      </c>
      <c r="I134" s="7">
        <f t="shared" si="57"/>
        <v>0</v>
      </c>
      <c r="J134" s="7">
        <f t="shared" si="57"/>
        <v>-0.23225763761137461</v>
      </c>
      <c r="K134" s="7">
        <f t="shared" si="57"/>
        <v>-0.46451527522274921</v>
      </c>
      <c r="L134" s="7">
        <f t="shared" si="57"/>
        <v>-0.69677291283412413</v>
      </c>
      <c r="M134" s="7">
        <f t="shared" si="57"/>
        <v>-0.92903055044549898</v>
      </c>
      <c r="N134" s="7">
        <f t="shared" si="57"/>
        <v>-1.1612881880568735</v>
      </c>
    </row>
    <row r="135" spans="1:22">
      <c r="C135" s="7">
        <v>20</v>
      </c>
      <c r="D135" s="7">
        <f>D134*$C135</f>
        <v>23.225763761137461</v>
      </c>
      <c r="E135" s="7">
        <f t="shared" ref="E135:N135" si="58">E134*$C135</f>
        <v>18.580611008909969</v>
      </c>
      <c r="F135" s="7">
        <f t="shared" si="58"/>
        <v>13.935458256682477</v>
      </c>
      <c r="G135" s="7">
        <f t="shared" si="58"/>
        <v>9.2903055044549845</v>
      </c>
      <c r="H135" s="7">
        <f t="shared" si="58"/>
        <v>4.6451527522274922</v>
      </c>
      <c r="I135" s="7">
        <f t="shared" si="58"/>
        <v>0</v>
      </c>
      <c r="J135" s="7">
        <f t="shared" si="58"/>
        <v>-4.6451527522274922</v>
      </c>
      <c r="K135" s="7">
        <f t="shared" si="58"/>
        <v>-9.2903055044549845</v>
      </c>
      <c r="L135" s="7">
        <f t="shared" si="58"/>
        <v>-13.935458256682482</v>
      </c>
      <c r="M135" s="7">
        <f t="shared" si="58"/>
        <v>-18.58061100890998</v>
      </c>
      <c r="N135" s="7">
        <f t="shared" si="58"/>
        <v>-23.225763761137472</v>
      </c>
    </row>
    <row r="136" spans="1:22">
      <c r="A136" t="s">
        <v>381</v>
      </c>
      <c r="D136" s="26"/>
      <c r="E136" s="26"/>
      <c r="F136" s="26"/>
      <c r="G136" s="26"/>
      <c r="H136" s="26"/>
      <c r="I136" s="26"/>
      <c r="J136" s="26"/>
      <c r="K136" s="26"/>
      <c r="L136" s="26"/>
      <c r="M136" s="26"/>
      <c r="N136" s="26"/>
    </row>
    <row r="137" spans="1:22">
      <c r="B137" t="s">
        <v>377</v>
      </c>
    </row>
    <row r="138" spans="1:22">
      <c r="C138" t="s">
        <v>266</v>
      </c>
      <c r="D138">
        <v>100</v>
      </c>
      <c r="E138">
        <v>100</v>
      </c>
      <c r="F138">
        <v>100</v>
      </c>
      <c r="G138">
        <v>100</v>
      </c>
      <c r="H138">
        <v>100</v>
      </c>
      <c r="I138">
        <v>100</v>
      </c>
      <c r="J138">
        <v>100</v>
      </c>
      <c r="K138">
        <v>100</v>
      </c>
      <c r="L138">
        <v>100</v>
      </c>
      <c r="M138">
        <v>100</v>
      </c>
      <c r="N138">
        <v>100</v>
      </c>
      <c r="R138" t="s">
        <v>390</v>
      </c>
    </row>
    <row r="139" spans="1:22">
      <c r="C139" t="s">
        <v>267</v>
      </c>
      <c r="D139">
        <f>D138-2.5</f>
        <v>97.5</v>
      </c>
      <c r="E139">
        <f>D139+0.5</f>
        <v>98</v>
      </c>
      <c r="F139">
        <f t="shared" ref="F139" si="59">E139+0.5</f>
        <v>98.5</v>
      </c>
      <c r="G139">
        <f t="shared" ref="G139" si="60">F139+0.5</f>
        <v>99</v>
      </c>
      <c r="H139">
        <f t="shared" ref="H139" si="61">G139+0.5</f>
        <v>99.5</v>
      </c>
      <c r="I139">
        <f t="shared" ref="I139" si="62">H139+0.5</f>
        <v>100</v>
      </c>
      <c r="J139">
        <f t="shared" ref="J139" si="63">I139+0.5</f>
        <v>100.5</v>
      </c>
      <c r="K139">
        <f t="shared" ref="K139" si="64">J139+0.5</f>
        <v>101</v>
      </c>
      <c r="L139">
        <f t="shared" ref="L139" si="65">K139+0.5</f>
        <v>101.5</v>
      </c>
      <c r="M139">
        <f t="shared" ref="M139" si="66">L139+0.5</f>
        <v>102</v>
      </c>
      <c r="N139">
        <f t="shared" ref="N139" si="67">M139+0.5</f>
        <v>102.5</v>
      </c>
      <c r="R139">
        <f>0.9*10000</f>
        <v>9000</v>
      </c>
      <c r="U139">
        <v>1000</v>
      </c>
      <c r="V139">
        <f>V140/SUM(V140:V142)</f>
        <v>0.98017839444995047</v>
      </c>
    </row>
    <row r="140" spans="1:22">
      <c r="C140" t="s">
        <v>379</v>
      </c>
      <c r="D140">
        <f t="shared" ref="D140:N140" si="68">(D138-D139)</f>
        <v>2.5</v>
      </c>
      <c r="E140">
        <f t="shared" si="68"/>
        <v>2</v>
      </c>
      <c r="F140">
        <f t="shared" si="68"/>
        <v>1.5</v>
      </c>
      <c r="G140">
        <f t="shared" si="68"/>
        <v>1</v>
      </c>
      <c r="H140">
        <f t="shared" si="68"/>
        <v>0.5</v>
      </c>
      <c r="I140">
        <f t="shared" si="68"/>
        <v>0</v>
      </c>
      <c r="J140">
        <f t="shared" si="68"/>
        <v>-0.5</v>
      </c>
      <c r="K140">
        <f t="shared" si="68"/>
        <v>-1</v>
      </c>
      <c r="L140">
        <f t="shared" si="68"/>
        <v>-1.5</v>
      </c>
      <c r="M140">
        <f t="shared" si="68"/>
        <v>-2</v>
      </c>
      <c r="N140">
        <f t="shared" si="68"/>
        <v>-2.5</v>
      </c>
      <c r="P140" t="s">
        <v>388</v>
      </c>
      <c r="Q140">
        <v>3333</v>
      </c>
      <c r="R140">
        <f>0.333*R139</f>
        <v>2997</v>
      </c>
      <c r="U140">
        <v>3986</v>
      </c>
      <c r="V140">
        <f>U140-R140</f>
        <v>989</v>
      </c>
    </row>
    <row r="141" spans="1:22">
      <c r="C141" t="s">
        <v>380</v>
      </c>
      <c r="D141" s="7">
        <f>(D140-$E$118)/$E$119</f>
        <v>0.42857142857142855</v>
      </c>
      <c r="E141" s="7">
        <f t="shared" ref="E141" si="69">(E140-$E$118)/$E$119</f>
        <v>0.2857142857142857</v>
      </c>
      <c r="F141" s="7">
        <f t="shared" ref="F141" si="70">(F140-$E$118)/$E$119</f>
        <v>0.14285714285714285</v>
      </c>
      <c r="G141" s="7">
        <f t="shared" ref="G141" si="71">(G140-$E$118)/$E$119</f>
        <v>0</v>
      </c>
      <c r="H141" s="7">
        <f t="shared" ref="H141" si="72">(H140-$E$118)/$E$119</f>
        <v>-0.14285714285714285</v>
      </c>
      <c r="I141" s="7">
        <f t="shared" ref="I141" si="73">(I140-$E$118)/$E$119</f>
        <v>-0.2857142857142857</v>
      </c>
      <c r="J141" s="7">
        <f t="shared" ref="J141" si="74">(J140-$E$118)/$E$119</f>
        <v>-0.42857142857142855</v>
      </c>
      <c r="K141" s="7">
        <f t="shared" ref="K141" si="75">(K140-$E$118)/$E$119</f>
        <v>-0.5714285714285714</v>
      </c>
      <c r="L141" s="7">
        <f t="shared" ref="L141" si="76">(L140-$E$118)/$E$119</f>
        <v>-0.7142857142857143</v>
      </c>
      <c r="M141" s="7">
        <f t="shared" ref="M141" si="77">(M140-$E$118)/$E$119</f>
        <v>-0.8571428571428571</v>
      </c>
      <c r="N141" s="7">
        <f t="shared" ref="N141" si="78">(N140-$E$118)/$E$119</f>
        <v>-1</v>
      </c>
      <c r="P141" t="s">
        <v>77</v>
      </c>
      <c r="Q141">
        <v>3333</v>
      </c>
      <c r="R141">
        <f>0.333*R139</f>
        <v>2997</v>
      </c>
      <c r="U141">
        <v>2973</v>
      </c>
      <c r="V141">
        <f t="shared" ref="V141:V142" si="79">U141-R141</f>
        <v>-24</v>
      </c>
    </row>
    <row r="142" spans="1:22">
      <c r="C142" s="7">
        <f>C127</f>
        <v>0.33300000000000002</v>
      </c>
      <c r="D142" s="7">
        <f>D141/D$138^$C142</f>
        <v>9.2474760392257119E-2</v>
      </c>
      <c r="E142" s="7">
        <f t="shared" ref="E142:N142" si="80">E141/E$138^$C142</f>
        <v>6.1649840261504739E-2</v>
      </c>
      <c r="F142" s="7">
        <f t="shared" si="80"/>
        <v>3.0824920130752369E-2</v>
      </c>
      <c r="G142" s="7">
        <f t="shared" si="80"/>
        <v>0</v>
      </c>
      <c r="H142" s="7">
        <f t="shared" si="80"/>
        <v>-3.0824920130752369E-2</v>
      </c>
      <c r="I142" s="7">
        <f t="shared" si="80"/>
        <v>-6.1649840261504739E-2</v>
      </c>
      <c r="J142" s="7">
        <f t="shared" si="80"/>
        <v>-9.2474760392257119E-2</v>
      </c>
      <c r="K142" s="7">
        <f t="shared" si="80"/>
        <v>-0.12329968052300948</v>
      </c>
      <c r="L142" s="7">
        <f t="shared" si="80"/>
        <v>-0.15412460065376188</v>
      </c>
      <c r="M142" s="7">
        <f t="shared" si="80"/>
        <v>-0.18494952078451424</v>
      </c>
      <c r="N142" s="7">
        <f t="shared" si="80"/>
        <v>-0.2157744409152666</v>
      </c>
      <c r="P142" t="s">
        <v>389</v>
      </c>
      <c r="Q142">
        <v>3333</v>
      </c>
      <c r="R142">
        <f>0.333*R139</f>
        <v>2997</v>
      </c>
      <c r="U142">
        <v>3041</v>
      </c>
      <c r="V142">
        <f t="shared" si="79"/>
        <v>44</v>
      </c>
    </row>
    <row r="143" spans="1:22">
      <c r="C143" s="7">
        <f>C128</f>
        <v>20</v>
      </c>
      <c r="D143" s="7">
        <f>D142*$C143</f>
        <v>1.8494952078451423</v>
      </c>
      <c r="E143" s="7">
        <f t="shared" ref="E143:N143" si="81">E142*$C143</f>
        <v>1.2329968052300948</v>
      </c>
      <c r="F143" s="7">
        <f t="shared" si="81"/>
        <v>0.6164984026150474</v>
      </c>
      <c r="G143" s="7">
        <f t="shared" si="81"/>
        <v>0</v>
      </c>
      <c r="H143" s="7">
        <f t="shared" si="81"/>
        <v>-0.6164984026150474</v>
      </c>
      <c r="I143" s="7">
        <f t="shared" si="81"/>
        <v>-1.2329968052300948</v>
      </c>
      <c r="J143" s="7">
        <f t="shared" si="81"/>
        <v>-1.8494952078451423</v>
      </c>
      <c r="K143" s="7">
        <f t="shared" si="81"/>
        <v>-2.4659936104601896</v>
      </c>
      <c r="L143" s="7">
        <f t="shared" si="81"/>
        <v>-3.0824920130752376</v>
      </c>
      <c r="M143" s="7">
        <f t="shared" si="81"/>
        <v>-3.6989904156902846</v>
      </c>
      <c r="N143" s="7">
        <f t="shared" si="81"/>
        <v>-4.3154888183053322</v>
      </c>
    </row>
    <row r="144" spans="1:22">
      <c r="B144" t="s">
        <v>378</v>
      </c>
    </row>
    <row r="145" spans="1:14">
      <c r="C145" t="s">
        <v>266</v>
      </c>
      <c r="D145">
        <v>10</v>
      </c>
      <c r="E145">
        <v>10</v>
      </c>
      <c r="F145">
        <v>10</v>
      </c>
      <c r="G145">
        <v>10</v>
      </c>
      <c r="H145">
        <v>10</v>
      </c>
      <c r="I145">
        <v>10</v>
      </c>
      <c r="J145">
        <v>10</v>
      </c>
      <c r="K145">
        <v>10</v>
      </c>
      <c r="L145">
        <v>10</v>
      </c>
      <c r="M145">
        <v>10</v>
      </c>
      <c r="N145">
        <v>10</v>
      </c>
    </row>
    <row r="146" spans="1:14">
      <c r="C146" t="s">
        <v>267</v>
      </c>
      <c r="D146">
        <v>15</v>
      </c>
      <c r="E146">
        <v>14</v>
      </c>
      <c r="F146">
        <v>13</v>
      </c>
      <c r="G146">
        <v>12</v>
      </c>
      <c r="H146">
        <v>11</v>
      </c>
      <c r="I146">
        <v>10</v>
      </c>
      <c r="J146">
        <v>9</v>
      </c>
      <c r="K146">
        <v>8</v>
      </c>
      <c r="L146">
        <v>7</v>
      </c>
      <c r="M146">
        <v>6</v>
      </c>
      <c r="N146">
        <v>5</v>
      </c>
    </row>
    <row r="147" spans="1:14">
      <c r="C147" t="s">
        <v>379</v>
      </c>
      <c r="D147">
        <f>D146-D145</f>
        <v>5</v>
      </c>
      <c r="E147">
        <f t="shared" ref="E147:N147" si="82">E146-E145</f>
        <v>4</v>
      </c>
      <c r="F147">
        <f t="shared" si="82"/>
        <v>3</v>
      </c>
      <c r="G147">
        <f t="shared" si="82"/>
        <v>2</v>
      </c>
      <c r="H147">
        <f t="shared" si="82"/>
        <v>1</v>
      </c>
      <c r="I147">
        <f t="shared" si="82"/>
        <v>0</v>
      </c>
      <c r="J147">
        <f t="shared" si="82"/>
        <v>-1</v>
      </c>
      <c r="K147">
        <f t="shared" si="82"/>
        <v>-2</v>
      </c>
      <c r="L147">
        <f t="shared" si="82"/>
        <v>-3</v>
      </c>
      <c r="M147">
        <f t="shared" si="82"/>
        <v>-4</v>
      </c>
      <c r="N147">
        <f t="shared" si="82"/>
        <v>-5</v>
      </c>
    </row>
    <row r="148" spans="1:14">
      <c r="C148" t="s">
        <v>380</v>
      </c>
      <c r="D148" s="7">
        <f>(D147-$G$118)/$G$119</f>
        <v>-2.9411764705882355</v>
      </c>
      <c r="E148" s="7">
        <f t="shared" ref="E148" si="83">(E147-$G$118)/$G$119</f>
        <v>-3.5294117647058822</v>
      </c>
      <c r="F148" s="7">
        <f t="shared" ref="F148" si="84">(F147-$G$118)/$G$119</f>
        <v>-4.1176470588235299</v>
      </c>
      <c r="G148" s="7">
        <f t="shared" ref="G148" si="85">(G147-$G$118)/$G$119</f>
        <v>-4.7058823529411766</v>
      </c>
      <c r="H148" s="7">
        <f t="shared" ref="H148" si="86">(H147-$G$118)/$G$119</f>
        <v>-5.2941176470588234</v>
      </c>
      <c r="I148" s="7">
        <f t="shared" ref="I148" si="87">(I147-$G$118)/$G$119</f>
        <v>-5.882352941176471</v>
      </c>
      <c r="J148" s="7">
        <f t="shared" ref="J148" si="88">(J147-$G$118)/$G$119</f>
        <v>-6.4705882352941178</v>
      </c>
      <c r="K148" s="7">
        <f t="shared" ref="K148" si="89">(K147-$G$118)/$G$119</f>
        <v>-7.0588235294117645</v>
      </c>
      <c r="L148" s="7">
        <f t="shared" ref="L148" si="90">(L147-$G$118)/$G$119</f>
        <v>-7.6470588235294121</v>
      </c>
      <c r="M148" s="7">
        <f t="shared" ref="M148" si="91">(M147-$G$118)/$G$119</f>
        <v>-8.2352941176470598</v>
      </c>
      <c r="N148" s="7">
        <f t="shared" ref="N148" si="92">(N147-$G$118)/$G$119</f>
        <v>-8.8235294117647065</v>
      </c>
    </row>
    <row r="149" spans="1:14">
      <c r="C149" s="7">
        <f>C134</f>
        <v>0.33300000000000002</v>
      </c>
      <c r="D149" s="7">
        <f>D148/D$138^$C149</f>
        <v>-0.63463070857431358</v>
      </c>
      <c r="E149" s="7">
        <f t="shared" ref="E149:N149" si="93">E148/E$138^$C149</f>
        <v>-0.76155685028917619</v>
      </c>
      <c r="F149" s="7">
        <f t="shared" si="93"/>
        <v>-0.88848299200403913</v>
      </c>
      <c r="G149" s="7">
        <f t="shared" si="93"/>
        <v>-1.0154091337189017</v>
      </c>
      <c r="H149" s="7">
        <f t="shared" si="93"/>
        <v>-1.1423352754337643</v>
      </c>
      <c r="I149" s="7">
        <f t="shared" si="93"/>
        <v>-1.2692614171486272</v>
      </c>
      <c r="J149" s="7">
        <f t="shared" si="93"/>
        <v>-1.3961875588634898</v>
      </c>
      <c r="K149" s="7">
        <f t="shared" si="93"/>
        <v>-1.5231137005783524</v>
      </c>
      <c r="L149" s="7">
        <f t="shared" si="93"/>
        <v>-1.6500398422932152</v>
      </c>
      <c r="M149" s="7">
        <f t="shared" si="93"/>
        <v>-1.7769659840080783</v>
      </c>
      <c r="N149" s="7">
        <f t="shared" si="93"/>
        <v>-1.9038921257229409</v>
      </c>
    </row>
    <row r="150" spans="1:14">
      <c r="C150" s="7">
        <f>C135</f>
        <v>20</v>
      </c>
      <c r="D150" s="7">
        <f>D149*$C150</f>
        <v>-12.692614171486271</v>
      </c>
      <c r="E150" s="7">
        <f t="shared" ref="E150:N150" si="94">E149*$C150</f>
        <v>-15.231137005783523</v>
      </c>
      <c r="F150" s="7">
        <f t="shared" si="94"/>
        <v>-17.769659840080784</v>
      </c>
      <c r="G150" s="7">
        <f t="shared" si="94"/>
        <v>-20.308182674378035</v>
      </c>
      <c r="H150" s="7">
        <f t="shared" si="94"/>
        <v>-22.846705508675285</v>
      </c>
      <c r="I150" s="7">
        <f t="shared" si="94"/>
        <v>-25.385228342972542</v>
      </c>
      <c r="J150" s="7">
        <f t="shared" si="94"/>
        <v>-27.923751177269796</v>
      </c>
      <c r="K150" s="7">
        <f t="shared" si="94"/>
        <v>-30.462274011567047</v>
      </c>
      <c r="L150" s="7">
        <f t="shared" si="94"/>
        <v>-33.000796845864301</v>
      </c>
      <c r="M150" s="7">
        <f t="shared" si="94"/>
        <v>-35.539319680161569</v>
      </c>
      <c r="N150" s="7">
        <f t="shared" si="94"/>
        <v>-38.077842514458816</v>
      </c>
    </row>
    <row r="151" spans="1:14">
      <c r="A151" t="s">
        <v>382</v>
      </c>
      <c r="C151" s="7"/>
      <c r="D151" s="7"/>
      <c r="E151" s="7"/>
      <c r="F151" s="7"/>
      <c r="G151" s="7"/>
      <c r="H151" s="7"/>
      <c r="I151" s="7"/>
      <c r="J151" s="7"/>
      <c r="K151" s="7"/>
      <c r="L151" s="7"/>
      <c r="M151" s="7"/>
      <c r="N151" s="7"/>
    </row>
    <row r="152" spans="1:14">
      <c r="C152" s="7"/>
      <c r="D152" s="7"/>
      <c r="E152" s="7"/>
      <c r="F152" s="7"/>
      <c r="G152" s="7"/>
      <c r="H152" s="7"/>
      <c r="I152" s="7"/>
      <c r="J152" s="7"/>
      <c r="K152" s="7"/>
      <c r="L152" s="7"/>
      <c r="M152" s="7"/>
      <c r="N152" s="7"/>
    </row>
    <row r="153" spans="1:14">
      <c r="B153" t="s">
        <v>377</v>
      </c>
    </row>
    <row r="154" spans="1:14">
      <c r="C154" t="s">
        <v>266</v>
      </c>
      <c r="D154">
        <v>350</v>
      </c>
      <c r="E154">
        <v>350</v>
      </c>
      <c r="F154">
        <v>350</v>
      </c>
      <c r="G154">
        <v>350</v>
      </c>
      <c r="H154">
        <v>350</v>
      </c>
      <c r="I154">
        <v>350</v>
      </c>
      <c r="J154">
        <v>350</v>
      </c>
      <c r="K154">
        <v>350</v>
      </c>
      <c r="L154">
        <v>350</v>
      </c>
      <c r="M154">
        <v>350</v>
      </c>
      <c r="N154">
        <v>350</v>
      </c>
    </row>
    <row r="155" spans="1:14">
      <c r="C155" t="s">
        <v>267</v>
      </c>
      <c r="D155">
        <f>D154-2.5</f>
        <v>347.5</v>
      </c>
      <c r="E155">
        <f>D155+0.5</f>
        <v>348</v>
      </c>
      <c r="F155">
        <f t="shared" ref="F155" si="95">E155+0.5</f>
        <v>348.5</v>
      </c>
      <c r="G155">
        <f t="shared" ref="G155" si="96">F155+0.5</f>
        <v>349</v>
      </c>
      <c r="H155">
        <f t="shared" ref="H155" si="97">G155+0.5</f>
        <v>349.5</v>
      </c>
      <c r="I155">
        <f t="shared" ref="I155" si="98">H155+0.5</f>
        <v>350</v>
      </c>
      <c r="J155">
        <f t="shared" ref="J155" si="99">I155+0.5</f>
        <v>350.5</v>
      </c>
      <c r="K155">
        <f t="shared" ref="K155" si="100">J155+0.5</f>
        <v>351</v>
      </c>
      <c r="L155">
        <f t="shared" ref="L155" si="101">K155+0.5</f>
        <v>351.5</v>
      </c>
      <c r="M155">
        <f t="shared" ref="M155" si="102">L155+0.5</f>
        <v>352</v>
      </c>
      <c r="N155">
        <f t="shared" ref="N155" si="103">M155+0.5</f>
        <v>352.5</v>
      </c>
    </row>
    <row r="156" spans="1:14">
      <c r="C156" t="s">
        <v>379</v>
      </c>
      <c r="D156">
        <f t="shared" ref="D156:N156" si="104">(D154-D155)</f>
        <v>2.5</v>
      </c>
      <c r="E156">
        <f t="shared" si="104"/>
        <v>2</v>
      </c>
      <c r="F156">
        <f t="shared" si="104"/>
        <v>1.5</v>
      </c>
      <c r="G156">
        <f t="shared" si="104"/>
        <v>1</v>
      </c>
      <c r="H156">
        <f t="shared" si="104"/>
        <v>0.5</v>
      </c>
      <c r="I156">
        <f t="shared" si="104"/>
        <v>0</v>
      </c>
      <c r="J156">
        <f t="shared" si="104"/>
        <v>-0.5</v>
      </c>
      <c r="K156">
        <f t="shared" si="104"/>
        <v>-1</v>
      </c>
      <c r="L156">
        <f t="shared" si="104"/>
        <v>-1.5</v>
      </c>
      <c r="M156">
        <f t="shared" si="104"/>
        <v>-2</v>
      </c>
      <c r="N156">
        <f t="shared" si="104"/>
        <v>-2.5</v>
      </c>
    </row>
    <row r="157" spans="1:14">
      <c r="C157" t="s">
        <v>380</v>
      </c>
      <c r="D157" s="7">
        <f>(D156-$E$118)/$E$119</f>
        <v>0.42857142857142855</v>
      </c>
      <c r="E157" s="7">
        <f t="shared" ref="E157" si="105">(E156-$E$118)/$E$119</f>
        <v>0.2857142857142857</v>
      </c>
      <c r="F157" s="7">
        <f t="shared" ref="F157" si="106">(F156-$E$118)/$E$119</f>
        <v>0.14285714285714285</v>
      </c>
      <c r="G157" s="7">
        <f t="shared" ref="G157" si="107">(G156-$E$118)/$E$119</f>
        <v>0</v>
      </c>
      <c r="H157" s="7">
        <f t="shared" ref="H157" si="108">(H156-$E$118)/$E$119</f>
        <v>-0.14285714285714285</v>
      </c>
      <c r="I157" s="7">
        <f t="shared" ref="I157" si="109">(I156-$E$118)/$E$119</f>
        <v>-0.2857142857142857</v>
      </c>
      <c r="J157" s="7">
        <f t="shared" ref="J157" si="110">(J156-$E$118)/$E$119</f>
        <v>-0.42857142857142855</v>
      </c>
      <c r="K157" s="7">
        <f t="shared" ref="K157" si="111">(K156-$E$118)/$E$119</f>
        <v>-0.5714285714285714</v>
      </c>
      <c r="L157" s="7">
        <f t="shared" ref="L157" si="112">(L156-$E$118)/$E$119</f>
        <v>-0.7142857142857143</v>
      </c>
      <c r="M157" s="7">
        <f t="shared" ref="M157" si="113">(M156-$E$118)/$E$119</f>
        <v>-0.8571428571428571</v>
      </c>
      <c r="N157" s="7">
        <f t="shared" ref="N157" si="114">(N156-$E$118)/$E$119</f>
        <v>-1</v>
      </c>
    </row>
    <row r="158" spans="1:14">
      <c r="C158" s="7">
        <f>C142</f>
        <v>0.33300000000000002</v>
      </c>
      <c r="D158" s="7">
        <f>D157/D$154^$C158</f>
        <v>6.0932438095189952E-2</v>
      </c>
      <c r="E158" s="7">
        <f t="shared" ref="E158:N158" si="115">E157/E$154^$C158</f>
        <v>4.0621625396793301E-2</v>
      </c>
      <c r="F158" s="7">
        <f t="shared" si="115"/>
        <v>2.0310812698396651E-2</v>
      </c>
      <c r="G158" s="7">
        <f t="shared" si="115"/>
        <v>0</v>
      </c>
      <c r="H158" s="7">
        <f t="shared" si="115"/>
        <v>-2.0310812698396651E-2</v>
      </c>
      <c r="I158" s="7">
        <f t="shared" si="115"/>
        <v>-4.0621625396793301E-2</v>
      </c>
      <c r="J158" s="7">
        <f t="shared" si="115"/>
        <v>-6.0932438095189952E-2</v>
      </c>
      <c r="K158" s="7">
        <f t="shared" si="115"/>
        <v>-8.1243250793586602E-2</v>
      </c>
      <c r="L158" s="7">
        <f t="shared" si="115"/>
        <v>-0.10155406349198326</v>
      </c>
      <c r="M158" s="7">
        <f t="shared" si="115"/>
        <v>-0.1218648761903799</v>
      </c>
      <c r="N158" s="7">
        <f t="shared" si="115"/>
        <v>-0.14217568888877655</v>
      </c>
    </row>
    <row r="159" spans="1:14">
      <c r="C159" s="7">
        <f>C143</f>
        <v>20</v>
      </c>
      <c r="D159" s="7">
        <f>D158*$C159</f>
        <v>1.2186487619037991</v>
      </c>
      <c r="E159" s="7">
        <f t="shared" ref="E159:N159" si="116">E158*$C159</f>
        <v>0.81243250793586608</v>
      </c>
      <c r="F159" s="7">
        <f t="shared" si="116"/>
        <v>0.40621625396793304</v>
      </c>
      <c r="G159" s="7">
        <f t="shared" si="116"/>
        <v>0</v>
      </c>
      <c r="H159" s="7">
        <f t="shared" si="116"/>
        <v>-0.40621625396793304</v>
      </c>
      <c r="I159" s="7">
        <f t="shared" si="116"/>
        <v>-0.81243250793586608</v>
      </c>
      <c r="J159" s="7">
        <f t="shared" si="116"/>
        <v>-1.2186487619037991</v>
      </c>
      <c r="K159" s="7">
        <f t="shared" si="116"/>
        <v>-1.6248650158717322</v>
      </c>
      <c r="L159" s="7">
        <f t="shared" si="116"/>
        <v>-2.0310812698396652</v>
      </c>
      <c r="M159" s="7">
        <f t="shared" si="116"/>
        <v>-2.4372975238075982</v>
      </c>
      <c r="N159" s="7">
        <f t="shared" si="116"/>
        <v>-2.8435137777755308</v>
      </c>
    </row>
    <row r="160" spans="1:14">
      <c r="B160" t="s">
        <v>378</v>
      </c>
    </row>
    <row r="161" spans="1:14">
      <c r="C161" t="s">
        <v>266</v>
      </c>
      <c r="D161">
        <v>10</v>
      </c>
      <c r="E161">
        <v>10</v>
      </c>
      <c r="F161">
        <v>10</v>
      </c>
      <c r="G161">
        <v>10</v>
      </c>
      <c r="H161">
        <v>10</v>
      </c>
      <c r="I161">
        <v>10</v>
      </c>
      <c r="J161">
        <v>10</v>
      </c>
      <c r="K161">
        <v>10</v>
      </c>
      <c r="L161">
        <v>10</v>
      </c>
      <c r="M161">
        <v>10</v>
      </c>
      <c r="N161">
        <v>10</v>
      </c>
    </row>
    <row r="162" spans="1:14">
      <c r="C162" t="s">
        <v>267</v>
      </c>
      <c r="D162">
        <v>15</v>
      </c>
      <c r="E162">
        <v>14</v>
      </c>
      <c r="F162">
        <v>13</v>
      </c>
      <c r="G162">
        <v>12</v>
      </c>
      <c r="H162">
        <v>11</v>
      </c>
      <c r="I162">
        <v>10</v>
      </c>
      <c r="J162">
        <v>9</v>
      </c>
      <c r="K162">
        <v>8</v>
      </c>
      <c r="L162">
        <v>7</v>
      </c>
      <c r="M162">
        <v>6</v>
      </c>
      <c r="N162">
        <v>5</v>
      </c>
    </row>
    <row r="163" spans="1:14">
      <c r="C163" t="s">
        <v>379</v>
      </c>
      <c r="D163">
        <f>D162-D161</f>
        <v>5</v>
      </c>
      <c r="E163">
        <f t="shared" ref="E163" si="117">E162-E161</f>
        <v>4</v>
      </c>
      <c r="F163">
        <f t="shared" ref="F163" si="118">F162-F161</f>
        <v>3</v>
      </c>
      <c r="G163">
        <f t="shared" ref="G163" si="119">G162-G161</f>
        <v>2</v>
      </c>
      <c r="H163">
        <f t="shared" ref="H163" si="120">H162-H161</f>
        <v>1</v>
      </c>
      <c r="I163">
        <f t="shared" ref="I163" si="121">I162-I161</f>
        <v>0</v>
      </c>
      <c r="J163">
        <f t="shared" ref="J163" si="122">J162-J161</f>
        <v>-1</v>
      </c>
      <c r="K163">
        <f t="shared" ref="K163" si="123">K162-K161</f>
        <v>-2</v>
      </c>
      <c r="L163">
        <f t="shared" ref="L163" si="124">L162-L161</f>
        <v>-3</v>
      </c>
      <c r="M163">
        <f t="shared" ref="M163" si="125">M162-M161</f>
        <v>-4</v>
      </c>
      <c r="N163">
        <f t="shared" ref="N163" si="126">N162-N161</f>
        <v>-5</v>
      </c>
    </row>
    <row r="164" spans="1:14">
      <c r="C164" t="s">
        <v>380</v>
      </c>
      <c r="D164" s="7">
        <f>(D163-$G$118)/$G$119</f>
        <v>-2.9411764705882355</v>
      </c>
      <c r="E164" s="7">
        <f t="shared" ref="E164" si="127">(E163-$G$118)/$G$119</f>
        <v>-3.5294117647058822</v>
      </c>
      <c r="F164" s="7">
        <f t="shared" ref="F164" si="128">(F163-$G$118)/$G$119</f>
        <v>-4.1176470588235299</v>
      </c>
      <c r="G164" s="7">
        <f t="shared" ref="G164" si="129">(G163-$G$118)/$G$119</f>
        <v>-4.7058823529411766</v>
      </c>
      <c r="H164" s="7">
        <f t="shared" ref="H164" si="130">(H163-$G$118)/$G$119</f>
        <v>-5.2941176470588234</v>
      </c>
      <c r="I164" s="7">
        <f t="shared" ref="I164" si="131">(I163-$G$118)/$G$119</f>
        <v>-5.882352941176471</v>
      </c>
      <c r="J164" s="7">
        <f t="shared" ref="J164" si="132">(J163-$G$118)/$G$119</f>
        <v>-6.4705882352941178</v>
      </c>
      <c r="K164" s="7">
        <f t="shared" ref="K164" si="133">(K163-$G$118)/$G$119</f>
        <v>-7.0588235294117645</v>
      </c>
      <c r="L164" s="7">
        <f t="shared" ref="L164" si="134">(L163-$G$118)/$G$119</f>
        <v>-7.6470588235294121</v>
      </c>
      <c r="M164" s="7">
        <f t="shared" ref="M164" si="135">(M163-$G$118)/$G$119</f>
        <v>-8.2352941176470598</v>
      </c>
      <c r="N164" s="7">
        <f t="shared" ref="N164" si="136">(N163-$G$118)/$G$119</f>
        <v>-8.8235294117647065</v>
      </c>
    </row>
    <row r="165" spans="1:14">
      <c r="C165" s="7">
        <f>C149</f>
        <v>0.33300000000000002</v>
      </c>
      <c r="D165" s="7">
        <f>D164/D$154^$C165</f>
        <v>-0.41816379084934285</v>
      </c>
      <c r="E165" s="7">
        <f t="shared" ref="E165:N165" si="137">E164/E$154^$C165</f>
        <v>-0.50179654901921134</v>
      </c>
      <c r="F165" s="7">
        <f t="shared" si="137"/>
        <v>-0.58542930718908004</v>
      </c>
      <c r="G165" s="7">
        <f t="shared" si="137"/>
        <v>-0.66906206535894852</v>
      </c>
      <c r="H165" s="7">
        <f t="shared" si="137"/>
        <v>-0.75269482352881711</v>
      </c>
      <c r="I165" s="7">
        <f t="shared" si="137"/>
        <v>-0.83632758169868571</v>
      </c>
      <c r="J165" s="7">
        <f t="shared" si="137"/>
        <v>-0.91996033986855419</v>
      </c>
      <c r="K165" s="7">
        <f t="shared" si="137"/>
        <v>-1.0035930980384227</v>
      </c>
      <c r="L165" s="7">
        <f t="shared" si="137"/>
        <v>-1.0872258562082915</v>
      </c>
      <c r="M165" s="7">
        <f t="shared" si="137"/>
        <v>-1.1708586143781601</v>
      </c>
      <c r="N165" s="7">
        <f t="shared" si="137"/>
        <v>-1.2544913725480284</v>
      </c>
    </row>
    <row r="166" spans="1:14">
      <c r="C166" s="7">
        <f>C150</f>
        <v>20</v>
      </c>
      <c r="D166" s="7">
        <f>D165*$C166</f>
        <v>-8.3632758169868566</v>
      </c>
      <c r="E166" s="7">
        <f t="shared" ref="E166:N166" si="138">E165*$C166</f>
        <v>-10.035930980384226</v>
      </c>
      <c r="F166" s="7">
        <f t="shared" si="138"/>
        <v>-11.7085861437816</v>
      </c>
      <c r="G166" s="7">
        <f t="shared" si="138"/>
        <v>-13.381241307178971</v>
      </c>
      <c r="H166" s="7">
        <f t="shared" si="138"/>
        <v>-15.053896470576342</v>
      </c>
      <c r="I166" s="7">
        <f t="shared" si="138"/>
        <v>-16.726551633973713</v>
      </c>
      <c r="J166" s="7">
        <f t="shared" si="138"/>
        <v>-18.399206797371082</v>
      </c>
      <c r="K166" s="7">
        <f t="shared" si="138"/>
        <v>-20.071861960768452</v>
      </c>
      <c r="L166" s="7">
        <f t="shared" si="138"/>
        <v>-21.744517124165831</v>
      </c>
      <c r="M166" s="7">
        <f t="shared" si="138"/>
        <v>-23.417172287563201</v>
      </c>
      <c r="N166" s="7">
        <f t="shared" si="138"/>
        <v>-25.08982745096057</v>
      </c>
    </row>
    <row r="167" spans="1:14">
      <c r="A167" t="s">
        <v>383</v>
      </c>
      <c r="C167" s="7"/>
      <c r="D167" s="7"/>
      <c r="E167" s="7"/>
      <c r="F167" s="7"/>
      <c r="G167" s="7"/>
      <c r="H167" s="7"/>
      <c r="I167" s="7"/>
      <c r="J167" s="7"/>
      <c r="K167" s="7"/>
      <c r="L167" s="7"/>
      <c r="M167" s="7"/>
      <c r="N167" s="7"/>
    </row>
    <row r="168" spans="1:14">
      <c r="C168" s="7"/>
      <c r="D168" s="7"/>
      <c r="E168" s="7"/>
      <c r="F168" s="7"/>
      <c r="G168" s="7"/>
      <c r="H168" s="7"/>
      <c r="I168" s="7"/>
      <c r="J168" s="7"/>
      <c r="K168" s="7"/>
      <c r="L168" s="7"/>
      <c r="M168" s="7"/>
      <c r="N168" s="7"/>
    </row>
    <row r="169" spans="1:14">
      <c r="C169" s="7"/>
      <c r="D169" s="7"/>
      <c r="E169" s="7"/>
      <c r="F169" s="7"/>
      <c r="G169" s="7"/>
      <c r="H169" s="7"/>
      <c r="I169" s="7"/>
      <c r="J169" s="7"/>
      <c r="K169" s="7"/>
      <c r="L169" s="7"/>
      <c r="M169" s="7"/>
      <c r="N169" s="7"/>
    </row>
    <row r="170" spans="1:14">
      <c r="B170" t="s">
        <v>377</v>
      </c>
    </row>
    <row r="171" spans="1:14">
      <c r="C171" t="s">
        <v>266</v>
      </c>
      <c r="D171">
        <v>700</v>
      </c>
      <c r="E171">
        <v>700</v>
      </c>
      <c r="F171">
        <v>700</v>
      </c>
      <c r="G171">
        <v>700</v>
      </c>
      <c r="H171">
        <v>700</v>
      </c>
      <c r="I171">
        <v>700</v>
      </c>
      <c r="J171">
        <v>700</v>
      </c>
      <c r="K171">
        <v>700</v>
      </c>
      <c r="L171">
        <v>700</v>
      </c>
      <c r="M171">
        <v>700</v>
      </c>
      <c r="N171">
        <v>700</v>
      </c>
    </row>
    <row r="172" spans="1:14">
      <c r="C172" t="s">
        <v>267</v>
      </c>
      <c r="D172">
        <f>D171-2.5</f>
        <v>697.5</v>
      </c>
      <c r="E172">
        <f>D172+0.5</f>
        <v>698</v>
      </c>
      <c r="F172">
        <f t="shared" ref="F172" si="139">E172+0.5</f>
        <v>698.5</v>
      </c>
      <c r="G172">
        <f t="shared" ref="G172" si="140">F172+0.5</f>
        <v>699</v>
      </c>
      <c r="H172">
        <f t="shared" ref="H172" si="141">G172+0.5</f>
        <v>699.5</v>
      </c>
      <c r="I172">
        <f t="shared" ref="I172" si="142">H172+0.5</f>
        <v>700</v>
      </c>
      <c r="J172">
        <f t="shared" ref="J172" si="143">I172+0.5</f>
        <v>700.5</v>
      </c>
      <c r="K172">
        <f t="shared" ref="K172" si="144">J172+0.5</f>
        <v>701</v>
      </c>
      <c r="L172">
        <f t="shared" ref="L172" si="145">K172+0.5</f>
        <v>701.5</v>
      </c>
      <c r="M172">
        <f t="shared" ref="M172" si="146">L172+0.5</f>
        <v>702</v>
      </c>
      <c r="N172">
        <f t="shared" ref="N172" si="147">M172+0.5</f>
        <v>702.5</v>
      </c>
    </row>
    <row r="173" spans="1:14">
      <c r="C173" t="s">
        <v>379</v>
      </c>
      <c r="D173">
        <f t="shared" ref="D173:N173" si="148">(D171-D172)</f>
        <v>2.5</v>
      </c>
      <c r="E173">
        <f t="shared" si="148"/>
        <v>2</v>
      </c>
      <c r="F173">
        <f t="shared" si="148"/>
        <v>1.5</v>
      </c>
      <c r="G173">
        <f t="shared" si="148"/>
        <v>1</v>
      </c>
      <c r="H173">
        <f t="shared" si="148"/>
        <v>0.5</v>
      </c>
      <c r="I173">
        <f t="shared" si="148"/>
        <v>0</v>
      </c>
      <c r="J173">
        <f t="shared" si="148"/>
        <v>-0.5</v>
      </c>
      <c r="K173">
        <f t="shared" si="148"/>
        <v>-1</v>
      </c>
      <c r="L173">
        <f t="shared" si="148"/>
        <v>-1.5</v>
      </c>
      <c r="M173">
        <f t="shared" si="148"/>
        <v>-2</v>
      </c>
      <c r="N173">
        <f t="shared" si="148"/>
        <v>-2.5</v>
      </c>
    </row>
    <row r="174" spans="1:14">
      <c r="C174" t="s">
        <v>380</v>
      </c>
      <c r="D174" s="7">
        <f>(D173-$E$118)/$E$119</f>
        <v>0.42857142857142855</v>
      </c>
      <c r="E174" s="7">
        <f t="shared" ref="E174" si="149">(E173-$E$118)/$E$119</f>
        <v>0.2857142857142857</v>
      </c>
      <c r="F174" s="7">
        <f t="shared" ref="F174" si="150">(F173-$E$118)/$E$119</f>
        <v>0.14285714285714285</v>
      </c>
      <c r="G174" s="7">
        <f t="shared" ref="G174" si="151">(G173-$E$118)/$E$119</f>
        <v>0</v>
      </c>
      <c r="H174" s="7">
        <f t="shared" ref="H174" si="152">(H173-$E$118)/$E$119</f>
        <v>-0.14285714285714285</v>
      </c>
      <c r="I174" s="7">
        <f t="shared" ref="I174" si="153">(I173-$E$118)/$E$119</f>
        <v>-0.2857142857142857</v>
      </c>
      <c r="J174" s="7">
        <f t="shared" ref="J174" si="154">(J173-$E$118)/$E$119</f>
        <v>-0.42857142857142855</v>
      </c>
      <c r="K174" s="7">
        <f t="shared" ref="K174" si="155">(K173-$E$118)/$E$119</f>
        <v>-0.5714285714285714</v>
      </c>
      <c r="L174" s="7">
        <f t="shared" ref="L174" si="156">(L173-$E$118)/$E$119</f>
        <v>-0.7142857142857143</v>
      </c>
      <c r="M174" s="7">
        <f t="shared" ref="M174" si="157">(M173-$E$118)/$E$119</f>
        <v>-0.8571428571428571</v>
      </c>
      <c r="N174" s="7">
        <f t="shared" ref="N174" si="158">(N173-$E$118)/$E$119</f>
        <v>-1</v>
      </c>
    </row>
    <row r="175" spans="1:14">
      <c r="C175" s="7">
        <f>C158</f>
        <v>0.33300000000000002</v>
      </c>
      <c r="D175" s="7">
        <f>D174/D$171^$C175</f>
        <v>4.8373283476258959E-2</v>
      </c>
      <c r="E175" s="7">
        <f t="shared" ref="E175:N175" si="159">E174/E$171^$C175</f>
        <v>3.2248855650839306E-2</v>
      </c>
      <c r="F175" s="7">
        <f t="shared" si="159"/>
        <v>1.6124427825419653E-2</v>
      </c>
      <c r="G175" s="7">
        <f t="shared" si="159"/>
        <v>0</v>
      </c>
      <c r="H175" s="7">
        <f t="shared" si="159"/>
        <v>-1.6124427825419653E-2</v>
      </c>
      <c r="I175" s="7">
        <f t="shared" si="159"/>
        <v>-3.2248855650839306E-2</v>
      </c>
      <c r="J175" s="7">
        <f t="shared" si="159"/>
        <v>-4.8373283476258959E-2</v>
      </c>
      <c r="K175" s="7">
        <f t="shared" si="159"/>
        <v>-6.4497711301678612E-2</v>
      </c>
      <c r="L175" s="7">
        <f t="shared" si="159"/>
        <v>-8.0622139127098272E-2</v>
      </c>
      <c r="M175" s="7">
        <f t="shared" si="159"/>
        <v>-9.6746566952517918E-2</v>
      </c>
      <c r="N175" s="7">
        <f t="shared" si="159"/>
        <v>-0.11287099477793756</v>
      </c>
    </row>
    <row r="176" spans="1:14">
      <c r="C176" s="7">
        <f>C159</f>
        <v>20</v>
      </c>
      <c r="D176" s="7">
        <f>D175*$C176</f>
        <v>0.96746566952517921</v>
      </c>
      <c r="E176" s="7">
        <f t="shared" ref="E176:N176" si="160">E175*$C176</f>
        <v>0.64497711301678606</v>
      </c>
      <c r="F176" s="7">
        <f t="shared" si="160"/>
        <v>0.32248855650839303</v>
      </c>
      <c r="G176" s="7">
        <f t="shared" si="160"/>
        <v>0</v>
      </c>
      <c r="H176" s="7">
        <f t="shared" si="160"/>
        <v>-0.32248855650839303</v>
      </c>
      <c r="I176" s="7">
        <f t="shared" si="160"/>
        <v>-0.64497711301678606</v>
      </c>
      <c r="J176" s="7">
        <f t="shared" si="160"/>
        <v>-0.96746566952517921</v>
      </c>
      <c r="K176" s="7">
        <f t="shared" si="160"/>
        <v>-1.2899542260335721</v>
      </c>
      <c r="L176" s="7">
        <f t="shared" si="160"/>
        <v>-1.6124427825419654</v>
      </c>
      <c r="M176" s="7">
        <f t="shared" si="160"/>
        <v>-1.9349313390503584</v>
      </c>
      <c r="N176" s="7">
        <f t="shared" si="160"/>
        <v>-2.2574198955587512</v>
      </c>
    </row>
    <row r="177" spans="1:14">
      <c r="B177" t="s">
        <v>378</v>
      </c>
    </row>
    <row r="178" spans="1:14">
      <c r="C178" t="s">
        <v>266</v>
      </c>
      <c r="D178">
        <v>10</v>
      </c>
      <c r="E178">
        <v>10</v>
      </c>
      <c r="F178">
        <v>10</v>
      </c>
      <c r="G178">
        <v>10</v>
      </c>
      <c r="H178">
        <v>10</v>
      </c>
      <c r="I178">
        <v>10</v>
      </c>
      <c r="J178">
        <v>10</v>
      </c>
      <c r="K178">
        <v>10</v>
      </c>
      <c r="L178">
        <v>10</v>
      </c>
      <c r="M178">
        <v>10</v>
      </c>
      <c r="N178">
        <v>10</v>
      </c>
    </row>
    <row r="179" spans="1:14">
      <c r="C179" t="s">
        <v>267</v>
      </c>
      <c r="D179">
        <v>15</v>
      </c>
      <c r="E179">
        <v>14</v>
      </c>
      <c r="F179">
        <v>13</v>
      </c>
      <c r="G179">
        <v>12</v>
      </c>
      <c r="H179">
        <v>11</v>
      </c>
      <c r="I179">
        <v>10</v>
      </c>
      <c r="J179">
        <v>9</v>
      </c>
      <c r="K179">
        <v>8</v>
      </c>
      <c r="L179">
        <v>7</v>
      </c>
      <c r="M179">
        <v>6</v>
      </c>
      <c r="N179">
        <v>5</v>
      </c>
    </row>
    <row r="180" spans="1:14">
      <c r="C180" t="s">
        <v>379</v>
      </c>
      <c r="D180">
        <f>D179-D178</f>
        <v>5</v>
      </c>
      <c r="E180">
        <f t="shared" ref="E180" si="161">E179-E178</f>
        <v>4</v>
      </c>
      <c r="F180">
        <f t="shared" ref="F180" si="162">F179-F178</f>
        <v>3</v>
      </c>
      <c r="G180">
        <f t="shared" ref="G180" si="163">G179-G178</f>
        <v>2</v>
      </c>
      <c r="H180">
        <f t="shared" ref="H180" si="164">H179-H178</f>
        <v>1</v>
      </c>
      <c r="I180">
        <f t="shared" ref="I180" si="165">I179-I178</f>
        <v>0</v>
      </c>
      <c r="J180">
        <f t="shared" ref="J180" si="166">J179-J178</f>
        <v>-1</v>
      </c>
      <c r="K180">
        <f t="shared" ref="K180" si="167">K179-K178</f>
        <v>-2</v>
      </c>
      <c r="L180">
        <f t="shared" ref="L180" si="168">L179-L178</f>
        <v>-3</v>
      </c>
      <c r="M180">
        <f t="shared" ref="M180" si="169">M179-M178</f>
        <v>-4</v>
      </c>
      <c r="N180">
        <f t="shared" ref="N180" si="170">N179-N178</f>
        <v>-5</v>
      </c>
    </row>
    <row r="181" spans="1:14">
      <c r="C181" t="s">
        <v>380</v>
      </c>
      <c r="D181" s="7">
        <f>(D180-$G$118)/$G$119</f>
        <v>-2.9411764705882355</v>
      </c>
      <c r="E181" s="7">
        <f t="shared" ref="E181" si="171">(E180-$G$118)/$G$119</f>
        <v>-3.5294117647058822</v>
      </c>
      <c r="F181" s="7">
        <f t="shared" ref="F181" si="172">(F180-$G$118)/$G$119</f>
        <v>-4.1176470588235299</v>
      </c>
      <c r="G181" s="7">
        <f t="shared" ref="G181" si="173">(G180-$G$118)/$G$119</f>
        <v>-4.7058823529411766</v>
      </c>
      <c r="H181" s="7">
        <f t="shared" ref="H181" si="174">(H180-$G$118)/$G$119</f>
        <v>-5.2941176470588234</v>
      </c>
      <c r="I181" s="7">
        <f t="shared" ref="I181" si="175">(I180-$G$118)/$G$119</f>
        <v>-5.882352941176471</v>
      </c>
      <c r="J181" s="7">
        <f t="shared" ref="J181" si="176">(J180-$G$118)/$G$119</f>
        <v>-6.4705882352941178</v>
      </c>
      <c r="K181" s="7">
        <f t="shared" ref="K181" si="177">(K180-$G$118)/$G$119</f>
        <v>-7.0588235294117645</v>
      </c>
      <c r="L181" s="7">
        <f t="shared" ref="L181" si="178">(L180-$G$118)/$G$119</f>
        <v>-7.6470588235294121</v>
      </c>
      <c r="M181" s="7">
        <f t="shared" ref="M181" si="179">(M180-$G$118)/$G$119</f>
        <v>-8.2352941176470598</v>
      </c>
      <c r="N181" s="7">
        <f t="shared" ref="N181" si="180">(N180-$G$118)/$G$119</f>
        <v>-8.8235294117647065</v>
      </c>
    </row>
    <row r="182" spans="1:14">
      <c r="C182" s="7">
        <f>C165</f>
        <v>0.33300000000000002</v>
      </c>
      <c r="D182" s="7">
        <f>D181/D$171^$C182</f>
        <v>-0.3319735140527576</v>
      </c>
      <c r="E182" s="7">
        <f t="shared" ref="E182:N182" si="181">E181/E$171^$C182</f>
        <v>-0.39836821686330909</v>
      </c>
      <c r="F182" s="7">
        <f t="shared" si="181"/>
        <v>-0.46476291967386063</v>
      </c>
      <c r="G182" s="7">
        <f t="shared" si="181"/>
        <v>-0.53115762248441212</v>
      </c>
      <c r="H182" s="7">
        <f t="shared" si="181"/>
        <v>-0.5975523252949636</v>
      </c>
      <c r="I182" s="7">
        <f t="shared" si="181"/>
        <v>-0.6639470281055152</v>
      </c>
      <c r="J182" s="7">
        <f t="shared" si="181"/>
        <v>-0.73034173091606669</v>
      </c>
      <c r="K182" s="7">
        <f t="shared" si="181"/>
        <v>-0.79673643372661818</v>
      </c>
      <c r="L182" s="7">
        <f t="shared" si="181"/>
        <v>-0.86313113653716966</v>
      </c>
      <c r="M182" s="7">
        <f t="shared" si="181"/>
        <v>-0.92952583934772126</v>
      </c>
      <c r="N182" s="7">
        <f t="shared" si="181"/>
        <v>-0.99592054215827275</v>
      </c>
    </row>
    <row r="183" spans="1:14">
      <c r="C183" s="7">
        <f>C166</f>
        <v>20</v>
      </c>
      <c r="D183" s="7">
        <f>D182*$C183</f>
        <v>-6.6394702810551518</v>
      </c>
      <c r="E183" s="7">
        <f t="shared" ref="E183:N183" si="182">E182*$C183</f>
        <v>-7.967364337266182</v>
      </c>
      <c r="F183" s="7">
        <f t="shared" si="182"/>
        <v>-9.2952583934772122</v>
      </c>
      <c r="G183" s="7">
        <f t="shared" si="182"/>
        <v>-10.623152449688241</v>
      </c>
      <c r="H183" s="7">
        <f t="shared" si="182"/>
        <v>-11.951046505899273</v>
      </c>
      <c r="I183" s="7">
        <f t="shared" si="182"/>
        <v>-13.278940562110304</v>
      </c>
      <c r="J183" s="7">
        <f t="shared" si="182"/>
        <v>-14.606834618321333</v>
      </c>
      <c r="K183" s="7">
        <f t="shared" si="182"/>
        <v>-15.934728674532364</v>
      </c>
      <c r="L183" s="7">
        <f t="shared" si="182"/>
        <v>-17.262622730743395</v>
      </c>
      <c r="M183" s="7">
        <f t="shared" si="182"/>
        <v>-18.590516786954424</v>
      </c>
      <c r="N183" s="7">
        <f t="shared" si="182"/>
        <v>-19.918410843165454</v>
      </c>
    </row>
    <row r="184" spans="1:14">
      <c r="A184" t="s">
        <v>383</v>
      </c>
      <c r="C184" s="7"/>
      <c r="D184" s="7"/>
      <c r="E184" s="7"/>
      <c r="F184" s="7"/>
      <c r="G184" s="7"/>
      <c r="H184" s="7"/>
      <c r="I184" s="7"/>
      <c r="J184" s="7"/>
      <c r="K184" s="7"/>
      <c r="L184" s="7"/>
      <c r="M184" s="7"/>
      <c r="N184" s="7"/>
    </row>
    <row r="185" spans="1:14">
      <c r="C185" s="7"/>
      <c r="D185" s="7"/>
      <c r="E185" s="7"/>
      <c r="F185" s="7"/>
      <c r="G185" s="7"/>
      <c r="H185" s="7"/>
      <c r="I185" s="7"/>
      <c r="J185" s="7"/>
      <c r="K185" s="7"/>
      <c r="L185" s="7"/>
      <c r="M185" s="7"/>
      <c r="N185" s="7"/>
    </row>
    <row r="186" spans="1:14">
      <c r="B186" t="s">
        <v>384</v>
      </c>
      <c r="C186">
        <f>D123</f>
        <v>10</v>
      </c>
      <c r="D186" s="7">
        <f>D125</f>
        <v>8.75</v>
      </c>
      <c r="E186" s="7">
        <f t="shared" ref="E186:N186" si="183">E125</f>
        <v>7</v>
      </c>
      <c r="F186" s="7">
        <f t="shared" si="183"/>
        <v>5.25</v>
      </c>
      <c r="G186" s="7">
        <f t="shared" si="183"/>
        <v>3.5</v>
      </c>
      <c r="H186" s="7">
        <f t="shared" si="183"/>
        <v>1.75</v>
      </c>
      <c r="I186" s="7">
        <f t="shared" si="183"/>
        <v>0</v>
      </c>
      <c r="J186" s="7">
        <f t="shared" si="183"/>
        <v>-1.75</v>
      </c>
      <c r="K186" s="7">
        <f t="shared" si="183"/>
        <v>-3.5</v>
      </c>
      <c r="L186" s="7">
        <f t="shared" si="183"/>
        <v>-5.25</v>
      </c>
      <c r="M186" s="7">
        <f t="shared" si="183"/>
        <v>-7</v>
      </c>
      <c r="N186" s="7">
        <f t="shared" si="183"/>
        <v>-8.75</v>
      </c>
    </row>
    <row r="187" spans="1:14">
      <c r="B187" t="s">
        <v>386</v>
      </c>
      <c r="C187" t="s">
        <v>385</v>
      </c>
      <c r="D187" s="7">
        <f>D128</f>
        <v>20.57139075986462</v>
      </c>
      <c r="E187" s="7">
        <f t="shared" ref="E187:N187" si="184">E128</f>
        <v>15.926238007637121</v>
      </c>
      <c r="F187" s="7">
        <f t="shared" si="184"/>
        <v>11.281085255409629</v>
      </c>
      <c r="G187" s="7">
        <f t="shared" si="184"/>
        <v>6.6359325031821346</v>
      </c>
      <c r="H187" s="7">
        <f t="shared" si="184"/>
        <v>1.9907797509546401</v>
      </c>
      <c r="I187" s="7">
        <f t="shared" si="184"/>
        <v>-2.6543730012728535</v>
      </c>
      <c r="J187" s="7">
        <f t="shared" si="184"/>
        <v>-7.2995257535003475</v>
      </c>
      <c r="K187" s="7">
        <f t="shared" si="184"/>
        <v>-11.944678505727843</v>
      </c>
      <c r="L187" s="7">
        <f t="shared" si="184"/>
        <v>-16.589831257955336</v>
      </c>
      <c r="M187" s="7">
        <f t="shared" si="184"/>
        <v>-21.234984010182828</v>
      </c>
      <c r="N187" s="7">
        <f t="shared" si="184"/>
        <v>-25.880136762410324</v>
      </c>
    </row>
    <row r="188" spans="1:14">
      <c r="B188">
        <f>D132</f>
        <v>14.249999999999998</v>
      </c>
      <c r="C188" s="26">
        <f>$D135</f>
        <v>23.225763761137461</v>
      </c>
      <c r="D188" s="43">
        <f>$C188+D$187</f>
        <v>43.797154521002085</v>
      </c>
      <c r="E188" s="43">
        <f t="shared" ref="E188:N198" si="185">$C188+E$187</f>
        <v>39.152001768774582</v>
      </c>
      <c r="F188" s="43">
        <f t="shared" si="185"/>
        <v>34.506849016547093</v>
      </c>
      <c r="G188" s="43">
        <f t="shared" si="185"/>
        <v>29.861696264319598</v>
      </c>
      <c r="H188" s="43">
        <f t="shared" si="185"/>
        <v>25.216543512092102</v>
      </c>
      <c r="I188" s="43">
        <f t="shared" si="185"/>
        <v>20.571390759864606</v>
      </c>
      <c r="J188" s="43">
        <f t="shared" si="185"/>
        <v>15.926238007637114</v>
      </c>
      <c r="K188" s="43">
        <f t="shared" si="185"/>
        <v>11.281085255409618</v>
      </c>
      <c r="L188" s="43">
        <f t="shared" si="185"/>
        <v>6.6359325031821257</v>
      </c>
      <c r="M188" s="43">
        <f t="shared" si="185"/>
        <v>1.9907797509546334</v>
      </c>
      <c r="N188" s="43">
        <f t="shared" si="185"/>
        <v>-2.6543730012728624</v>
      </c>
    </row>
    <row r="189" spans="1:14">
      <c r="B189">
        <f>E132</f>
        <v>13.399999999999999</v>
      </c>
      <c r="C189" s="26">
        <f>E135</f>
        <v>18.580611008909969</v>
      </c>
      <c r="D189" s="43">
        <f t="shared" ref="D189:D198" si="186">$C189+D$187</f>
        <v>39.152001768774589</v>
      </c>
      <c r="E189" s="43">
        <f t="shared" si="185"/>
        <v>34.506849016547093</v>
      </c>
      <c r="F189" s="43">
        <f t="shared" si="185"/>
        <v>29.861696264319598</v>
      </c>
      <c r="G189" s="43">
        <f t="shared" si="185"/>
        <v>25.216543512092102</v>
      </c>
      <c r="H189" s="43">
        <f t="shared" si="185"/>
        <v>20.57139075986461</v>
      </c>
      <c r="I189" s="43">
        <f t="shared" si="185"/>
        <v>15.926238007637116</v>
      </c>
      <c r="J189" s="43">
        <f t="shared" si="185"/>
        <v>11.281085255409621</v>
      </c>
      <c r="K189" s="43">
        <f t="shared" si="185"/>
        <v>6.6359325031821257</v>
      </c>
      <c r="L189" s="43">
        <f t="shared" si="185"/>
        <v>1.9907797509546334</v>
      </c>
      <c r="M189" s="43">
        <f t="shared" si="185"/>
        <v>-2.6543730012728588</v>
      </c>
      <c r="N189" s="43">
        <f t="shared" si="185"/>
        <v>-7.2995257535003546</v>
      </c>
    </row>
    <row r="190" spans="1:14">
      <c r="B190">
        <f>F132</f>
        <v>12.549999999999999</v>
      </c>
      <c r="C190" s="26">
        <f>F135</f>
        <v>13.935458256682477</v>
      </c>
      <c r="D190" s="43">
        <f t="shared" si="186"/>
        <v>34.506849016547093</v>
      </c>
      <c r="E190" s="43">
        <f t="shared" si="185"/>
        <v>29.861696264319598</v>
      </c>
      <c r="F190" s="43">
        <f t="shared" si="185"/>
        <v>25.216543512092105</v>
      </c>
      <c r="G190" s="43">
        <f t="shared" si="185"/>
        <v>20.571390759864613</v>
      </c>
      <c r="H190" s="43">
        <f t="shared" si="185"/>
        <v>15.926238007637117</v>
      </c>
      <c r="I190" s="43">
        <f t="shared" si="185"/>
        <v>11.281085255409623</v>
      </c>
      <c r="J190" s="43">
        <f t="shared" si="185"/>
        <v>6.6359325031821292</v>
      </c>
      <c r="K190" s="43">
        <f t="shared" si="185"/>
        <v>1.9907797509546334</v>
      </c>
      <c r="L190" s="43">
        <f t="shared" si="185"/>
        <v>-2.6543730012728588</v>
      </c>
      <c r="M190" s="43">
        <f t="shared" si="185"/>
        <v>-7.299525753500351</v>
      </c>
      <c r="N190" s="43">
        <f t="shared" si="185"/>
        <v>-11.944678505727847</v>
      </c>
    </row>
    <row r="191" spans="1:14">
      <c r="B191">
        <f>G132</f>
        <v>11.7</v>
      </c>
      <c r="C191" s="26">
        <f>G135</f>
        <v>9.2903055044549845</v>
      </c>
      <c r="D191" s="43">
        <f t="shared" si="186"/>
        <v>29.861696264319605</v>
      </c>
      <c r="E191" s="43">
        <f t="shared" si="185"/>
        <v>25.216543512092105</v>
      </c>
      <c r="F191" s="43">
        <f t="shared" si="185"/>
        <v>20.571390759864613</v>
      </c>
      <c r="G191" s="43">
        <f t="shared" si="185"/>
        <v>15.926238007637119</v>
      </c>
      <c r="H191" s="43">
        <f t="shared" si="185"/>
        <v>11.281085255409625</v>
      </c>
      <c r="I191" s="43">
        <f t="shared" si="185"/>
        <v>6.635932503182131</v>
      </c>
      <c r="J191" s="43">
        <f t="shared" si="185"/>
        <v>1.990779750954637</v>
      </c>
      <c r="K191" s="43">
        <f t="shared" si="185"/>
        <v>-2.6543730012728588</v>
      </c>
      <c r="L191" s="43">
        <f t="shared" si="185"/>
        <v>-7.299525753500351</v>
      </c>
      <c r="M191" s="43">
        <f t="shared" si="185"/>
        <v>-11.944678505727843</v>
      </c>
      <c r="N191" s="43">
        <f t="shared" si="185"/>
        <v>-16.589831257955339</v>
      </c>
    </row>
    <row r="192" spans="1:14">
      <c r="B192">
        <f>H132</f>
        <v>10.85</v>
      </c>
      <c r="C192" s="26">
        <f>H135</f>
        <v>4.6451527522274922</v>
      </c>
      <c r="D192" s="43">
        <f t="shared" si="186"/>
        <v>25.216543512092112</v>
      </c>
      <c r="E192" s="43">
        <f t="shared" si="185"/>
        <v>20.571390759864613</v>
      </c>
      <c r="F192" s="43">
        <f t="shared" si="185"/>
        <v>15.926238007637121</v>
      </c>
      <c r="G192" s="43">
        <f t="shared" si="185"/>
        <v>11.281085255409627</v>
      </c>
      <c r="H192" s="43">
        <f t="shared" si="185"/>
        <v>6.6359325031821328</v>
      </c>
      <c r="I192" s="43">
        <f t="shared" si="185"/>
        <v>1.9907797509546388</v>
      </c>
      <c r="J192" s="43">
        <f t="shared" si="185"/>
        <v>-2.6543730012728552</v>
      </c>
      <c r="K192" s="43">
        <f t="shared" si="185"/>
        <v>-7.299525753500351</v>
      </c>
      <c r="L192" s="43">
        <f t="shared" si="185"/>
        <v>-11.944678505727843</v>
      </c>
      <c r="M192" s="43">
        <f t="shared" si="185"/>
        <v>-16.589831257955336</v>
      </c>
      <c r="N192" s="43">
        <f t="shared" si="185"/>
        <v>-21.234984010182831</v>
      </c>
    </row>
    <row r="193" spans="2:14">
      <c r="B193">
        <f>I132</f>
        <v>10</v>
      </c>
      <c r="C193" s="26">
        <f>I135</f>
        <v>0</v>
      </c>
      <c r="D193" s="43">
        <f t="shared" si="186"/>
        <v>20.57139075986462</v>
      </c>
      <c r="E193" s="43">
        <f t="shared" si="185"/>
        <v>15.926238007637121</v>
      </c>
      <c r="F193" s="43">
        <f t="shared" si="185"/>
        <v>11.281085255409629</v>
      </c>
      <c r="G193" s="43">
        <f t="shared" si="185"/>
        <v>6.6359325031821346</v>
      </c>
      <c r="H193" s="43">
        <f t="shared" si="185"/>
        <v>1.9907797509546401</v>
      </c>
      <c r="I193" s="43">
        <f t="shared" si="185"/>
        <v>-2.6543730012728535</v>
      </c>
      <c r="J193" s="43">
        <f t="shared" si="185"/>
        <v>-7.2995257535003475</v>
      </c>
      <c r="K193" s="43">
        <f t="shared" si="185"/>
        <v>-11.944678505727843</v>
      </c>
      <c r="L193" s="43">
        <f t="shared" si="185"/>
        <v>-16.589831257955336</v>
      </c>
      <c r="M193" s="43">
        <f t="shared" si="185"/>
        <v>-21.234984010182828</v>
      </c>
      <c r="N193" s="43">
        <f t="shared" si="185"/>
        <v>-25.880136762410324</v>
      </c>
    </row>
    <row r="194" spans="2:14">
      <c r="B194">
        <f>J132</f>
        <v>9.15</v>
      </c>
      <c r="C194" s="26">
        <f>J135</f>
        <v>-4.6451527522274922</v>
      </c>
      <c r="D194" s="43">
        <f t="shared" si="186"/>
        <v>15.926238007637128</v>
      </c>
      <c r="E194" s="43">
        <f t="shared" si="185"/>
        <v>11.281085255409629</v>
      </c>
      <c r="F194" s="43">
        <f t="shared" si="185"/>
        <v>6.6359325031821363</v>
      </c>
      <c r="G194" s="43">
        <f t="shared" si="185"/>
        <v>1.9907797509546423</v>
      </c>
      <c r="H194" s="43">
        <f t="shared" si="185"/>
        <v>-2.6543730012728521</v>
      </c>
      <c r="I194" s="43">
        <f t="shared" si="185"/>
        <v>-7.2995257535003457</v>
      </c>
      <c r="J194" s="43">
        <f t="shared" si="185"/>
        <v>-11.94467850572784</v>
      </c>
      <c r="K194" s="43">
        <f t="shared" si="185"/>
        <v>-16.589831257955336</v>
      </c>
      <c r="L194" s="43">
        <f t="shared" si="185"/>
        <v>-21.234984010182828</v>
      </c>
      <c r="M194" s="43">
        <f t="shared" si="185"/>
        <v>-25.88013676241032</v>
      </c>
      <c r="N194" s="43">
        <f t="shared" si="185"/>
        <v>-30.525289514637816</v>
      </c>
    </row>
    <row r="195" spans="2:14">
      <c r="B195">
        <f>K132</f>
        <v>8.3000000000000007</v>
      </c>
      <c r="C195" s="26">
        <f>K135</f>
        <v>-9.2903055044549845</v>
      </c>
      <c r="D195" s="43">
        <f t="shared" si="186"/>
        <v>11.281085255409636</v>
      </c>
      <c r="E195" s="43">
        <f t="shared" si="185"/>
        <v>6.6359325031821363</v>
      </c>
      <c r="F195" s="43">
        <f t="shared" si="185"/>
        <v>1.9907797509546441</v>
      </c>
      <c r="G195" s="43">
        <f t="shared" si="185"/>
        <v>-2.6543730012728499</v>
      </c>
      <c r="H195" s="43">
        <f t="shared" si="185"/>
        <v>-7.2995257535003439</v>
      </c>
      <c r="I195" s="43">
        <f t="shared" si="185"/>
        <v>-11.944678505727838</v>
      </c>
      <c r="J195" s="43">
        <f t="shared" si="185"/>
        <v>-16.589831257955332</v>
      </c>
      <c r="K195" s="43">
        <f t="shared" si="185"/>
        <v>-21.234984010182828</v>
      </c>
      <c r="L195" s="43">
        <f t="shared" si="185"/>
        <v>-25.88013676241032</v>
      </c>
      <c r="M195" s="43">
        <f t="shared" si="185"/>
        <v>-30.525289514637812</v>
      </c>
      <c r="N195" s="43">
        <f t="shared" si="185"/>
        <v>-35.170442266865308</v>
      </c>
    </row>
    <row r="196" spans="2:14">
      <c r="B196">
        <f>L132</f>
        <v>7.45</v>
      </c>
      <c r="C196" s="26">
        <f>L135</f>
        <v>-13.935458256682482</v>
      </c>
      <c r="D196" s="43">
        <f t="shared" si="186"/>
        <v>6.6359325031821381</v>
      </c>
      <c r="E196" s="43">
        <f t="shared" si="185"/>
        <v>1.9907797509546388</v>
      </c>
      <c r="F196" s="43">
        <f t="shared" si="185"/>
        <v>-2.6543730012728535</v>
      </c>
      <c r="G196" s="43">
        <f t="shared" si="185"/>
        <v>-7.2995257535003475</v>
      </c>
      <c r="H196" s="43">
        <f t="shared" si="185"/>
        <v>-11.944678505727842</v>
      </c>
      <c r="I196" s="43">
        <f t="shared" si="185"/>
        <v>-16.589831257955336</v>
      </c>
      <c r="J196" s="43">
        <f t="shared" si="185"/>
        <v>-21.234984010182828</v>
      </c>
      <c r="K196" s="43">
        <f t="shared" si="185"/>
        <v>-25.880136762410324</v>
      </c>
      <c r="L196" s="43">
        <f t="shared" si="185"/>
        <v>-30.525289514637819</v>
      </c>
      <c r="M196" s="43">
        <f t="shared" si="185"/>
        <v>-35.170442266865308</v>
      </c>
      <c r="N196" s="43">
        <f t="shared" si="185"/>
        <v>-39.815595019092804</v>
      </c>
    </row>
    <row r="197" spans="2:14">
      <c r="B197">
        <f>M132</f>
        <v>6.6</v>
      </c>
      <c r="C197" s="26">
        <f>M135</f>
        <v>-18.58061100890998</v>
      </c>
      <c r="D197" s="43">
        <f t="shared" si="186"/>
        <v>1.9907797509546405</v>
      </c>
      <c r="E197" s="43">
        <f t="shared" si="185"/>
        <v>-2.6543730012728588</v>
      </c>
      <c r="F197" s="43">
        <f t="shared" si="185"/>
        <v>-7.299525753500351</v>
      </c>
      <c r="G197" s="43">
        <f t="shared" si="185"/>
        <v>-11.944678505727845</v>
      </c>
      <c r="H197" s="43">
        <f t="shared" si="185"/>
        <v>-16.589831257955339</v>
      </c>
      <c r="I197" s="43">
        <f t="shared" si="185"/>
        <v>-21.234984010182835</v>
      </c>
      <c r="J197" s="43">
        <f t="shared" si="185"/>
        <v>-25.880136762410327</v>
      </c>
      <c r="K197" s="43">
        <f t="shared" si="185"/>
        <v>-30.525289514637823</v>
      </c>
      <c r="L197" s="43">
        <f t="shared" si="185"/>
        <v>-35.170442266865315</v>
      </c>
      <c r="M197" s="43">
        <f t="shared" si="185"/>
        <v>-39.815595019092811</v>
      </c>
      <c r="N197" s="43">
        <f t="shared" si="185"/>
        <v>-44.4607477713203</v>
      </c>
    </row>
    <row r="198" spans="2:14">
      <c r="B198">
        <f>N132</f>
        <v>5.75</v>
      </c>
      <c r="C198" s="26">
        <f>N135</f>
        <v>-23.225763761137472</v>
      </c>
      <c r="D198" s="43">
        <f t="shared" si="186"/>
        <v>-2.6543730012728517</v>
      </c>
      <c r="E198" s="43">
        <f t="shared" si="185"/>
        <v>-7.299525753500351</v>
      </c>
      <c r="F198" s="43">
        <f t="shared" si="185"/>
        <v>-11.944678505727843</v>
      </c>
      <c r="G198" s="43">
        <f t="shared" si="185"/>
        <v>-16.589831257955339</v>
      </c>
      <c r="H198" s="43">
        <f t="shared" si="185"/>
        <v>-21.234984010182831</v>
      </c>
      <c r="I198" s="43">
        <f t="shared" si="185"/>
        <v>-25.880136762410324</v>
      </c>
      <c r="J198" s="43">
        <f t="shared" si="185"/>
        <v>-30.525289514637819</v>
      </c>
      <c r="K198" s="43">
        <f t="shared" si="185"/>
        <v>-35.170442266865315</v>
      </c>
      <c r="L198" s="43">
        <f t="shared" si="185"/>
        <v>-39.815595019092811</v>
      </c>
      <c r="M198" s="43">
        <f t="shared" si="185"/>
        <v>-44.4607477713203</v>
      </c>
      <c r="N198" s="43">
        <f t="shared" si="185"/>
        <v>-49.105900523547795</v>
      </c>
    </row>
    <row r="201" spans="2:14">
      <c r="B201" t="s">
        <v>384</v>
      </c>
      <c r="C201">
        <f>D138</f>
        <v>100</v>
      </c>
      <c r="D201" s="7">
        <f>D140</f>
        <v>2.5</v>
      </c>
      <c r="E201" s="7">
        <f t="shared" ref="E201:N201" si="187">E140</f>
        <v>2</v>
      </c>
      <c r="F201" s="7">
        <f t="shared" si="187"/>
        <v>1.5</v>
      </c>
      <c r="G201" s="7">
        <f t="shared" si="187"/>
        <v>1</v>
      </c>
      <c r="H201" s="7">
        <f t="shared" si="187"/>
        <v>0.5</v>
      </c>
      <c r="I201" s="7">
        <f t="shared" si="187"/>
        <v>0</v>
      </c>
      <c r="J201" s="7">
        <f t="shared" si="187"/>
        <v>-0.5</v>
      </c>
      <c r="K201" s="7">
        <f t="shared" si="187"/>
        <v>-1</v>
      </c>
      <c r="L201" s="7">
        <f t="shared" si="187"/>
        <v>-1.5</v>
      </c>
      <c r="M201" s="7">
        <f t="shared" si="187"/>
        <v>-2</v>
      </c>
      <c r="N201" s="7">
        <f t="shared" si="187"/>
        <v>-2.5</v>
      </c>
    </row>
    <row r="202" spans="2:14">
      <c r="B202" t="s">
        <v>386</v>
      </c>
      <c r="C202" t="s">
        <v>385</v>
      </c>
      <c r="D202" s="7">
        <f>D143</f>
        <v>1.8494952078451423</v>
      </c>
      <c r="E202" s="7">
        <f t="shared" ref="E202:N202" si="188">E143</f>
        <v>1.2329968052300948</v>
      </c>
      <c r="F202" s="7">
        <f t="shared" si="188"/>
        <v>0.6164984026150474</v>
      </c>
      <c r="G202" s="7">
        <f t="shared" si="188"/>
        <v>0</v>
      </c>
      <c r="H202" s="7">
        <f t="shared" si="188"/>
        <v>-0.6164984026150474</v>
      </c>
      <c r="I202" s="7">
        <f t="shared" si="188"/>
        <v>-1.2329968052300948</v>
      </c>
      <c r="J202" s="7">
        <f t="shared" si="188"/>
        <v>-1.8494952078451423</v>
      </c>
      <c r="K202" s="7">
        <f t="shared" si="188"/>
        <v>-2.4659936104601896</v>
      </c>
      <c r="L202" s="7">
        <f t="shared" si="188"/>
        <v>-3.0824920130752376</v>
      </c>
      <c r="M202" s="7">
        <f t="shared" si="188"/>
        <v>-3.6989904156902846</v>
      </c>
      <c r="N202" s="7">
        <f t="shared" si="188"/>
        <v>-4.3154888183053322</v>
      </c>
    </row>
    <row r="203" spans="2:14">
      <c r="B203">
        <f>D147</f>
        <v>5</v>
      </c>
      <c r="C203" s="26">
        <f>$D150</f>
        <v>-12.692614171486271</v>
      </c>
      <c r="D203" s="43">
        <f>$C203+D$202</f>
        <v>-10.843118963641128</v>
      </c>
      <c r="E203" s="43">
        <f t="shared" ref="E203:N203" si="189">$C203+E$202</f>
        <v>-11.459617366256177</v>
      </c>
      <c r="F203" s="43">
        <f t="shared" si="189"/>
        <v>-12.076115768871224</v>
      </c>
      <c r="G203" s="43">
        <f t="shared" si="189"/>
        <v>-12.692614171486271</v>
      </c>
      <c r="H203" s="43">
        <f t="shared" si="189"/>
        <v>-13.309112574101318</v>
      </c>
      <c r="I203" s="43">
        <f t="shared" si="189"/>
        <v>-13.925610976716365</v>
      </c>
      <c r="J203" s="43">
        <f t="shared" si="189"/>
        <v>-14.542109379331414</v>
      </c>
      <c r="K203" s="43">
        <f t="shared" si="189"/>
        <v>-15.158607781946461</v>
      </c>
      <c r="L203" s="43">
        <f t="shared" si="189"/>
        <v>-15.775106184561508</v>
      </c>
      <c r="M203" s="43">
        <f t="shared" si="189"/>
        <v>-16.391604587176555</v>
      </c>
      <c r="N203" s="43">
        <f t="shared" si="189"/>
        <v>-17.008102989791603</v>
      </c>
    </row>
    <row r="204" spans="2:14">
      <c r="B204">
        <f>E147</f>
        <v>4</v>
      </c>
      <c r="C204" s="26">
        <f>E150</f>
        <v>-15.231137005783523</v>
      </c>
      <c r="D204" s="43">
        <f t="shared" ref="D204:N213" si="190">$C204+D$202</f>
        <v>-13.38164179793838</v>
      </c>
      <c r="E204" s="43">
        <f t="shared" si="190"/>
        <v>-13.998140200553429</v>
      </c>
      <c r="F204" s="43">
        <f t="shared" si="190"/>
        <v>-14.614638603168476</v>
      </c>
      <c r="G204" s="43">
        <f t="shared" si="190"/>
        <v>-15.231137005783523</v>
      </c>
      <c r="H204" s="43">
        <f t="shared" si="190"/>
        <v>-15.84763540839857</v>
      </c>
      <c r="I204" s="43">
        <f t="shared" si="190"/>
        <v>-16.464133811013618</v>
      </c>
      <c r="J204" s="43">
        <f t="shared" si="190"/>
        <v>-17.080632213628665</v>
      </c>
      <c r="K204" s="43">
        <f t="shared" si="190"/>
        <v>-17.697130616243712</v>
      </c>
      <c r="L204" s="43">
        <f t="shared" si="190"/>
        <v>-18.313629018858762</v>
      </c>
      <c r="M204" s="43">
        <f t="shared" si="190"/>
        <v>-18.930127421473809</v>
      </c>
      <c r="N204" s="43">
        <f t="shared" si="190"/>
        <v>-19.546625824088856</v>
      </c>
    </row>
    <row r="205" spans="2:14">
      <c r="B205">
        <f>F147</f>
        <v>3</v>
      </c>
      <c r="C205" s="26">
        <f>F150</f>
        <v>-17.769659840080784</v>
      </c>
      <c r="D205" s="43">
        <f t="shared" si="190"/>
        <v>-15.920164632235641</v>
      </c>
      <c r="E205" s="43">
        <f t="shared" si="190"/>
        <v>-16.53666303485069</v>
      </c>
      <c r="F205" s="43">
        <f t="shared" si="190"/>
        <v>-17.153161437465737</v>
      </c>
      <c r="G205" s="43">
        <f t="shared" si="190"/>
        <v>-17.769659840080784</v>
      </c>
      <c r="H205" s="43">
        <f t="shared" si="190"/>
        <v>-18.386158242695831</v>
      </c>
      <c r="I205" s="43">
        <f t="shared" si="190"/>
        <v>-19.002656645310879</v>
      </c>
      <c r="J205" s="43">
        <f t="shared" si="190"/>
        <v>-19.619155047925926</v>
      </c>
      <c r="K205" s="43">
        <f t="shared" si="190"/>
        <v>-20.235653450540973</v>
      </c>
      <c r="L205" s="43">
        <f t="shared" si="190"/>
        <v>-20.852151853156023</v>
      </c>
      <c r="M205" s="43">
        <f t="shared" si="190"/>
        <v>-21.46865025577107</v>
      </c>
      <c r="N205" s="43">
        <f t="shared" si="190"/>
        <v>-22.085148658386117</v>
      </c>
    </row>
    <row r="206" spans="2:14">
      <c r="B206">
        <f>G147</f>
        <v>2</v>
      </c>
      <c r="C206" s="26">
        <f>G150</f>
        <v>-20.308182674378035</v>
      </c>
      <c r="D206" s="43">
        <f t="shared" si="190"/>
        <v>-18.458687466532893</v>
      </c>
      <c r="E206" s="43">
        <f t="shared" si="190"/>
        <v>-19.075185869147941</v>
      </c>
      <c r="F206" s="43">
        <f t="shared" si="190"/>
        <v>-19.691684271762988</v>
      </c>
      <c r="G206" s="43">
        <f t="shared" si="190"/>
        <v>-20.308182674378035</v>
      </c>
      <c r="H206" s="43">
        <f t="shared" si="190"/>
        <v>-20.924681076993082</v>
      </c>
      <c r="I206" s="43">
        <f t="shared" si="190"/>
        <v>-21.541179479608129</v>
      </c>
      <c r="J206" s="43">
        <f t="shared" si="190"/>
        <v>-22.157677882223176</v>
      </c>
      <c r="K206" s="43">
        <f t="shared" si="190"/>
        <v>-22.774176284838223</v>
      </c>
      <c r="L206" s="43">
        <f t="shared" si="190"/>
        <v>-23.390674687453274</v>
      </c>
      <c r="M206" s="43">
        <f t="shared" si="190"/>
        <v>-24.007173090068321</v>
      </c>
      <c r="N206" s="43">
        <f t="shared" si="190"/>
        <v>-24.623671492683368</v>
      </c>
    </row>
    <row r="207" spans="2:14">
      <c r="B207">
        <f>H147</f>
        <v>1</v>
      </c>
      <c r="C207" s="26">
        <f>H150</f>
        <v>-22.846705508675285</v>
      </c>
      <c r="D207" s="43">
        <f t="shared" si="190"/>
        <v>-20.997210300830144</v>
      </c>
      <c r="E207" s="43">
        <f t="shared" si="190"/>
        <v>-21.613708703445191</v>
      </c>
      <c r="F207" s="43">
        <f t="shared" si="190"/>
        <v>-22.230207106060238</v>
      </c>
      <c r="G207" s="43">
        <f t="shared" si="190"/>
        <v>-22.846705508675285</v>
      </c>
      <c r="H207" s="43">
        <f t="shared" si="190"/>
        <v>-23.463203911290332</v>
      </c>
      <c r="I207" s="43">
        <f t="shared" si="190"/>
        <v>-24.079702313905379</v>
      </c>
      <c r="J207" s="43">
        <f t="shared" si="190"/>
        <v>-24.696200716520426</v>
      </c>
      <c r="K207" s="43">
        <f t="shared" si="190"/>
        <v>-25.312699119135473</v>
      </c>
      <c r="L207" s="43">
        <f t="shared" si="190"/>
        <v>-25.929197521750524</v>
      </c>
      <c r="M207" s="43">
        <f t="shared" si="190"/>
        <v>-26.545695924365571</v>
      </c>
      <c r="N207" s="43">
        <f t="shared" si="190"/>
        <v>-27.162194326980618</v>
      </c>
    </row>
    <row r="208" spans="2:14">
      <c r="B208">
        <f>I147</f>
        <v>0</v>
      </c>
      <c r="C208" s="26">
        <f>I150</f>
        <v>-25.385228342972542</v>
      </c>
      <c r="D208" s="43">
        <f t="shared" si="190"/>
        <v>-23.535733135127401</v>
      </c>
      <c r="E208" s="43">
        <f t="shared" si="190"/>
        <v>-24.152231537742448</v>
      </c>
      <c r="F208" s="43">
        <f t="shared" si="190"/>
        <v>-24.768729940357495</v>
      </c>
      <c r="G208" s="43">
        <f t="shared" si="190"/>
        <v>-25.385228342972542</v>
      </c>
      <c r="H208" s="43">
        <f t="shared" si="190"/>
        <v>-26.00172674558759</v>
      </c>
      <c r="I208" s="43">
        <f t="shared" si="190"/>
        <v>-26.618225148202637</v>
      </c>
      <c r="J208" s="43">
        <f t="shared" si="190"/>
        <v>-27.234723550817684</v>
      </c>
      <c r="K208" s="43">
        <f t="shared" si="190"/>
        <v>-27.851221953432731</v>
      </c>
      <c r="L208" s="43">
        <f t="shared" si="190"/>
        <v>-28.467720356047781</v>
      </c>
      <c r="M208" s="43">
        <f t="shared" si="190"/>
        <v>-29.084218758662828</v>
      </c>
      <c r="N208" s="43">
        <f t="shared" si="190"/>
        <v>-29.700717161277876</v>
      </c>
    </row>
    <row r="209" spans="2:14">
      <c r="B209">
        <f>J147</f>
        <v>-1</v>
      </c>
      <c r="C209" s="26">
        <f>J150</f>
        <v>-27.923751177269796</v>
      </c>
      <c r="D209" s="43">
        <f t="shared" si="190"/>
        <v>-26.074255969424655</v>
      </c>
      <c r="E209" s="43">
        <f t="shared" si="190"/>
        <v>-26.690754372039702</v>
      </c>
      <c r="F209" s="43">
        <f t="shared" si="190"/>
        <v>-27.307252774654749</v>
      </c>
      <c r="G209" s="43">
        <f t="shared" si="190"/>
        <v>-27.923751177269796</v>
      </c>
      <c r="H209" s="43">
        <f t="shared" si="190"/>
        <v>-28.540249579884843</v>
      </c>
      <c r="I209" s="43">
        <f t="shared" si="190"/>
        <v>-29.156747982499891</v>
      </c>
      <c r="J209" s="43">
        <f t="shared" si="190"/>
        <v>-29.773246385114938</v>
      </c>
      <c r="K209" s="43">
        <f t="shared" si="190"/>
        <v>-30.389744787729985</v>
      </c>
      <c r="L209" s="43">
        <f t="shared" si="190"/>
        <v>-31.006243190345035</v>
      </c>
      <c r="M209" s="43">
        <f t="shared" si="190"/>
        <v>-31.622741592960082</v>
      </c>
      <c r="N209" s="43">
        <f t="shared" si="190"/>
        <v>-32.239239995575126</v>
      </c>
    </row>
    <row r="210" spans="2:14">
      <c r="B210">
        <f>K147</f>
        <v>-2</v>
      </c>
      <c r="C210" s="26">
        <f>K150</f>
        <v>-30.462274011567047</v>
      </c>
      <c r="D210" s="43">
        <f t="shared" si="190"/>
        <v>-28.612778803721906</v>
      </c>
      <c r="E210" s="43">
        <f t="shared" si="190"/>
        <v>-29.229277206336953</v>
      </c>
      <c r="F210" s="43">
        <f t="shared" si="190"/>
        <v>-29.845775608952</v>
      </c>
      <c r="G210" s="43">
        <f t="shared" si="190"/>
        <v>-30.462274011567047</v>
      </c>
      <c r="H210" s="43">
        <f t="shared" si="190"/>
        <v>-31.078772414182094</v>
      </c>
      <c r="I210" s="43">
        <f t="shared" si="190"/>
        <v>-31.695270816797141</v>
      </c>
      <c r="J210" s="43">
        <f t="shared" si="190"/>
        <v>-32.311769219412191</v>
      </c>
      <c r="K210" s="43">
        <f t="shared" si="190"/>
        <v>-32.928267622027235</v>
      </c>
      <c r="L210" s="43">
        <f t="shared" si="190"/>
        <v>-33.544766024642286</v>
      </c>
      <c r="M210" s="43">
        <f t="shared" si="190"/>
        <v>-34.161264427257329</v>
      </c>
      <c r="N210" s="43">
        <f t="shared" si="190"/>
        <v>-34.77776282987238</v>
      </c>
    </row>
    <row r="211" spans="2:14">
      <c r="B211">
        <f>L147</f>
        <v>-3</v>
      </c>
      <c r="C211" s="26">
        <f>L150</f>
        <v>-33.000796845864301</v>
      </c>
      <c r="D211" s="43">
        <f t="shared" si="190"/>
        <v>-31.151301638019159</v>
      </c>
      <c r="E211" s="43">
        <f t="shared" si="190"/>
        <v>-31.767800040634206</v>
      </c>
      <c r="F211" s="43">
        <f t="shared" si="190"/>
        <v>-32.38429844324925</v>
      </c>
      <c r="G211" s="43">
        <f t="shared" si="190"/>
        <v>-33.000796845864301</v>
      </c>
      <c r="H211" s="43">
        <f t="shared" si="190"/>
        <v>-33.617295248479351</v>
      </c>
      <c r="I211" s="43">
        <f t="shared" si="190"/>
        <v>-34.233793651094395</v>
      </c>
      <c r="J211" s="43">
        <f t="shared" si="190"/>
        <v>-34.850292053709445</v>
      </c>
      <c r="K211" s="43">
        <f t="shared" si="190"/>
        <v>-35.466790456324489</v>
      </c>
      <c r="L211" s="43">
        <f t="shared" si="190"/>
        <v>-36.08328885893954</v>
      </c>
      <c r="M211" s="43">
        <f t="shared" si="190"/>
        <v>-36.699787261554583</v>
      </c>
      <c r="N211" s="43">
        <f t="shared" si="190"/>
        <v>-37.316285664169634</v>
      </c>
    </row>
    <row r="212" spans="2:14">
      <c r="B212">
        <f>M147</f>
        <v>-4</v>
      </c>
      <c r="C212" s="26">
        <f>M150</f>
        <v>-35.539319680161569</v>
      </c>
      <c r="D212" s="43">
        <f t="shared" si="190"/>
        <v>-33.689824472316424</v>
      </c>
      <c r="E212" s="43">
        <f t="shared" si="190"/>
        <v>-34.306322874931475</v>
      </c>
      <c r="F212" s="43">
        <f t="shared" si="190"/>
        <v>-34.922821277546518</v>
      </c>
      <c r="G212" s="43">
        <f t="shared" si="190"/>
        <v>-35.539319680161569</v>
      </c>
      <c r="H212" s="43">
        <f t="shared" si="190"/>
        <v>-36.155818082776619</v>
      </c>
      <c r="I212" s="43">
        <f t="shared" si="190"/>
        <v>-36.772316485391663</v>
      </c>
      <c r="J212" s="43">
        <f t="shared" si="190"/>
        <v>-37.388814888006713</v>
      </c>
      <c r="K212" s="43">
        <f t="shared" si="190"/>
        <v>-38.005313290621757</v>
      </c>
      <c r="L212" s="43">
        <f t="shared" si="190"/>
        <v>-38.621811693236808</v>
      </c>
      <c r="M212" s="43">
        <f t="shared" si="190"/>
        <v>-39.238310095851851</v>
      </c>
      <c r="N212" s="43">
        <f t="shared" si="190"/>
        <v>-39.854808498466902</v>
      </c>
    </row>
    <row r="213" spans="2:14">
      <c r="B213">
        <f>N147</f>
        <v>-5</v>
      </c>
      <c r="C213" s="26">
        <f>N150</f>
        <v>-38.077842514458816</v>
      </c>
      <c r="D213" s="43">
        <f t="shared" si="190"/>
        <v>-36.228347306613671</v>
      </c>
      <c r="E213" s="43">
        <f t="shared" si="190"/>
        <v>-36.844845709228721</v>
      </c>
      <c r="F213" s="43">
        <f t="shared" si="190"/>
        <v>-37.461344111843765</v>
      </c>
      <c r="G213" s="43">
        <f t="shared" si="190"/>
        <v>-38.077842514458816</v>
      </c>
      <c r="H213" s="43">
        <f t="shared" si="190"/>
        <v>-38.694340917073866</v>
      </c>
      <c r="I213" s="43">
        <f t="shared" si="190"/>
        <v>-39.31083931968891</v>
      </c>
      <c r="J213" s="43">
        <f t="shared" si="190"/>
        <v>-39.92733772230396</v>
      </c>
      <c r="K213" s="43">
        <f t="shared" si="190"/>
        <v>-40.543836124919004</v>
      </c>
      <c r="L213" s="43">
        <f t="shared" si="190"/>
        <v>-41.160334527534054</v>
      </c>
      <c r="M213" s="43">
        <f t="shared" si="190"/>
        <v>-41.776832930149098</v>
      </c>
      <c r="N213" s="43">
        <f t="shared" si="190"/>
        <v>-42.393331332764149</v>
      </c>
    </row>
    <row r="217" spans="2:14">
      <c r="B217" t="s">
        <v>384</v>
      </c>
      <c r="C217">
        <f>D154</f>
        <v>350</v>
      </c>
      <c r="D217" s="7">
        <f>D156</f>
        <v>2.5</v>
      </c>
      <c r="E217" s="7">
        <f t="shared" ref="E217:N217" si="191">E156</f>
        <v>2</v>
      </c>
      <c r="F217" s="7">
        <f t="shared" si="191"/>
        <v>1.5</v>
      </c>
      <c r="G217" s="7">
        <f t="shared" si="191"/>
        <v>1</v>
      </c>
      <c r="H217" s="7">
        <f t="shared" si="191"/>
        <v>0.5</v>
      </c>
      <c r="I217" s="7">
        <f t="shared" si="191"/>
        <v>0</v>
      </c>
      <c r="J217" s="7">
        <f t="shared" si="191"/>
        <v>-0.5</v>
      </c>
      <c r="K217" s="7">
        <f t="shared" si="191"/>
        <v>-1</v>
      </c>
      <c r="L217" s="7">
        <f t="shared" si="191"/>
        <v>-1.5</v>
      </c>
      <c r="M217" s="7">
        <f t="shared" si="191"/>
        <v>-2</v>
      </c>
      <c r="N217" s="7">
        <f t="shared" si="191"/>
        <v>-2.5</v>
      </c>
    </row>
    <row r="218" spans="2:14">
      <c r="B218" t="s">
        <v>386</v>
      </c>
      <c r="C218" t="s">
        <v>385</v>
      </c>
      <c r="D218" s="7">
        <f>D159</f>
        <v>1.2186487619037991</v>
      </c>
      <c r="E218" s="7">
        <f t="shared" ref="E218:N218" si="192">E159</f>
        <v>0.81243250793586608</v>
      </c>
      <c r="F218" s="7">
        <f t="shared" si="192"/>
        <v>0.40621625396793304</v>
      </c>
      <c r="G218" s="7">
        <f t="shared" si="192"/>
        <v>0</v>
      </c>
      <c r="H218" s="7">
        <f t="shared" si="192"/>
        <v>-0.40621625396793304</v>
      </c>
      <c r="I218" s="7">
        <f t="shared" si="192"/>
        <v>-0.81243250793586608</v>
      </c>
      <c r="J218" s="7">
        <f t="shared" si="192"/>
        <v>-1.2186487619037991</v>
      </c>
      <c r="K218" s="7">
        <f t="shared" si="192"/>
        <v>-1.6248650158717322</v>
      </c>
      <c r="L218" s="7">
        <f t="shared" si="192"/>
        <v>-2.0310812698396652</v>
      </c>
      <c r="M218" s="7">
        <f t="shared" si="192"/>
        <v>-2.4372975238075982</v>
      </c>
      <c r="N218" s="7">
        <f t="shared" si="192"/>
        <v>-2.8435137777755308</v>
      </c>
    </row>
    <row r="219" spans="2:14">
      <c r="B219">
        <f>D163</f>
        <v>5</v>
      </c>
      <c r="C219" s="26">
        <f>$D166</f>
        <v>-8.3632758169868566</v>
      </c>
      <c r="D219" s="43">
        <f>$C219+D$218</f>
        <v>-7.144627055083058</v>
      </c>
      <c r="E219" s="43">
        <f t="shared" ref="E219:N229" si="193">$C219+E$218</f>
        <v>-7.5508433090509905</v>
      </c>
      <c r="F219" s="43">
        <f t="shared" si="193"/>
        <v>-7.9570595630189231</v>
      </c>
      <c r="G219" s="43">
        <f t="shared" si="193"/>
        <v>-8.3632758169868566</v>
      </c>
      <c r="H219" s="43">
        <f t="shared" si="193"/>
        <v>-8.7694920709547901</v>
      </c>
      <c r="I219" s="43">
        <f t="shared" si="193"/>
        <v>-9.1757083249227236</v>
      </c>
      <c r="J219" s="43">
        <f t="shared" si="193"/>
        <v>-9.5819245788906553</v>
      </c>
      <c r="K219" s="43">
        <f t="shared" si="193"/>
        <v>-9.9881408328585888</v>
      </c>
      <c r="L219" s="43">
        <f t="shared" si="193"/>
        <v>-10.394357086826522</v>
      </c>
      <c r="M219" s="43">
        <f t="shared" si="193"/>
        <v>-10.800573340794454</v>
      </c>
      <c r="N219" s="43">
        <f t="shared" si="193"/>
        <v>-11.206789594762387</v>
      </c>
    </row>
    <row r="220" spans="2:14">
      <c r="B220">
        <f>E163</f>
        <v>4</v>
      </c>
      <c r="C220" s="26">
        <f>E166</f>
        <v>-10.035930980384226</v>
      </c>
      <c r="D220" s="43">
        <f t="shared" ref="D220:D229" si="194">$C220+D$218</f>
        <v>-8.8172822184804271</v>
      </c>
      <c r="E220" s="43">
        <f t="shared" si="193"/>
        <v>-9.2234984724483589</v>
      </c>
      <c r="F220" s="43">
        <f t="shared" si="193"/>
        <v>-9.6297147264162923</v>
      </c>
      <c r="G220" s="43">
        <f t="shared" si="193"/>
        <v>-10.035930980384226</v>
      </c>
      <c r="H220" s="43">
        <f t="shared" si="193"/>
        <v>-10.442147234352159</v>
      </c>
      <c r="I220" s="43">
        <f t="shared" si="193"/>
        <v>-10.848363488320093</v>
      </c>
      <c r="J220" s="43">
        <f t="shared" si="193"/>
        <v>-11.254579742288024</v>
      </c>
      <c r="K220" s="43">
        <f t="shared" si="193"/>
        <v>-11.660795996255958</v>
      </c>
      <c r="L220" s="43">
        <f t="shared" si="193"/>
        <v>-12.067012250223891</v>
      </c>
      <c r="M220" s="43">
        <f t="shared" si="193"/>
        <v>-12.473228504191823</v>
      </c>
      <c r="N220" s="43">
        <f t="shared" si="193"/>
        <v>-12.879444758159757</v>
      </c>
    </row>
    <row r="221" spans="2:14">
      <c r="B221">
        <f>F163</f>
        <v>3</v>
      </c>
      <c r="C221" s="26">
        <f>F166</f>
        <v>-11.7085861437816</v>
      </c>
      <c r="D221" s="43">
        <f t="shared" si="194"/>
        <v>-10.489937381877802</v>
      </c>
      <c r="E221" s="43">
        <f t="shared" si="193"/>
        <v>-10.896153635845735</v>
      </c>
      <c r="F221" s="43">
        <f t="shared" si="193"/>
        <v>-11.302369889813667</v>
      </c>
      <c r="G221" s="43">
        <f t="shared" si="193"/>
        <v>-11.7085861437816</v>
      </c>
      <c r="H221" s="43">
        <f t="shared" si="193"/>
        <v>-12.114802397749534</v>
      </c>
      <c r="I221" s="43">
        <f t="shared" si="193"/>
        <v>-12.521018651717466</v>
      </c>
      <c r="J221" s="43">
        <f t="shared" si="193"/>
        <v>-12.927234905685399</v>
      </c>
      <c r="K221" s="43">
        <f t="shared" si="193"/>
        <v>-13.333451159653332</v>
      </c>
      <c r="L221" s="43">
        <f t="shared" si="193"/>
        <v>-13.739667413621266</v>
      </c>
      <c r="M221" s="43">
        <f t="shared" si="193"/>
        <v>-14.145883667589199</v>
      </c>
      <c r="N221" s="43">
        <f t="shared" si="193"/>
        <v>-14.552099921557131</v>
      </c>
    </row>
    <row r="222" spans="2:14">
      <c r="B222">
        <f>G163</f>
        <v>2</v>
      </c>
      <c r="C222" s="26">
        <f>G166</f>
        <v>-13.381241307178971</v>
      </c>
      <c r="D222" s="43">
        <f t="shared" si="194"/>
        <v>-12.162592545275173</v>
      </c>
      <c r="E222" s="43">
        <f t="shared" si="193"/>
        <v>-12.568808799243104</v>
      </c>
      <c r="F222" s="43">
        <f t="shared" si="193"/>
        <v>-12.975025053211038</v>
      </c>
      <c r="G222" s="43">
        <f t="shared" si="193"/>
        <v>-13.381241307178971</v>
      </c>
      <c r="H222" s="43">
        <f t="shared" si="193"/>
        <v>-13.787457561146905</v>
      </c>
      <c r="I222" s="43">
        <f t="shared" si="193"/>
        <v>-14.193673815114838</v>
      </c>
      <c r="J222" s="43">
        <f t="shared" si="193"/>
        <v>-14.59989006908277</v>
      </c>
      <c r="K222" s="43">
        <f t="shared" si="193"/>
        <v>-15.006106323050703</v>
      </c>
      <c r="L222" s="43">
        <f t="shared" si="193"/>
        <v>-15.412322577018637</v>
      </c>
      <c r="M222" s="43">
        <f t="shared" si="193"/>
        <v>-15.818538830986569</v>
      </c>
      <c r="N222" s="43">
        <f t="shared" si="193"/>
        <v>-16.224755084954502</v>
      </c>
    </row>
    <row r="223" spans="2:14">
      <c r="B223">
        <f>H163</f>
        <v>1</v>
      </c>
      <c r="C223" s="26">
        <f>H166</f>
        <v>-15.053896470576342</v>
      </c>
      <c r="D223" s="43">
        <f t="shared" si="194"/>
        <v>-13.835247708672544</v>
      </c>
      <c r="E223" s="43">
        <f t="shared" si="193"/>
        <v>-14.241463962640477</v>
      </c>
      <c r="F223" s="43">
        <f t="shared" si="193"/>
        <v>-14.647680216608409</v>
      </c>
      <c r="G223" s="43">
        <f t="shared" si="193"/>
        <v>-15.053896470576342</v>
      </c>
      <c r="H223" s="43">
        <f t="shared" si="193"/>
        <v>-15.460112724544276</v>
      </c>
      <c r="I223" s="43">
        <f t="shared" si="193"/>
        <v>-15.866328978512207</v>
      </c>
      <c r="J223" s="43">
        <f t="shared" si="193"/>
        <v>-16.272545232480141</v>
      </c>
      <c r="K223" s="43">
        <f t="shared" si="193"/>
        <v>-16.678761486448074</v>
      </c>
      <c r="L223" s="43">
        <f t="shared" si="193"/>
        <v>-17.084977740416008</v>
      </c>
      <c r="M223" s="43">
        <f t="shared" si="193"/>
        <v>-17.491193994383941</v>
      </c>
      <c r="N223" s="43">
        <f t="shared" si="193"/>
        <v>-17.897410248351875</v>
      </c>
    </row>
    <row r="224" spans="2:14">
      <c r="B224">
        <f>I163</f>
        <v>0</v>
      </c>
      <c r="C224" s="26">
        <f>I166</f>
        <v>-16.726551633973713</v>
      </c>
      <c r="D224" s="43">
        <f t="shared" si="194"/>
        <v>-15.507902872069915</v>
      </c>
      <c r="E224" s="43">
        <f t="shared" si="193"/>
        <v>-15.914119126037846</v>
      </c>
      <c r="F224" s="43">
        <f t="shared" si="193"/>
        <v>-16.32033538000578</v>
      </c>
      <c r="G224" s="43">
        <f t="shared" si="193"/>
        <v>-16.726551633973713</v>
      </c>
      <c r="H224" s="43">
        <f t="shared" si="193"/>
        <v>-17.132767887941647</v>
      </c>
      <c r="I224" s="43">
        <f t="shared" si="193"/>
        <v>-17.53898414190958</v>
      </c>
      <c r="J224" s="43">
        <f t="shared" si="193"/>
        <v>-17.945200395877514</v>
      </c>
      <c r="K224" s="43">
        <f t="shared" si="193"/>
        <v>-18.351416649845447</v>
      </c>
      <c r="L224" s="43">
        <f t="shared" si="193"/>
        <v>-18.757632903813377</v>
      </c>
      <c r="M224" s="43">
        <f t="shared" si="193"/>
        <v>-19.163849157781311</v>
      </c>
      <c r="N224" s="43">
        <f t="shared" si="193"/>
        <v>-19.570065411749244</v>
      </c>
    </row>
    <row r="225" spans="2:14">
      <c r="B225">
        <f>J163</f>
        <v>-1</v>
      </c>
      <c r="C225" s="26">
        <f>J166</f>
        <v>-18.399206797371082</v>
      </c>
      <c r="D225" s="43">
        <f t="shared" si="194"/>
        <v>-17.180558035467282</v>
      </c>
      <c r="E225" s="43">
        <f t="shared" si="193"/>
        <v>-17.586774289435215</v>
      </c>
      <c r="F225" s="43">
        <f t="shared" si="193"/>
        <v>-17.992990543403149</v>
      </c>
      <c r="G225" s="43">
        <f t="shared" si="193"/>
        <v>-18.399206797371082</v>
      </c>
      <c r="H225" s="43">
        <f t="shared" si="193"/>
        <v>-18.805423051339016</v>
      </c>
      <c r="I225" s="43">
        <f t="shared" si="193"/>
        <v>-19.211639305306949</v>
      </c>
      <c r="J225" s="43">
        <f t="shared" si="193"/>
        <v>-19.617855559274883</v>
      </c>
      <c r="K225" s="43">
        <f t="shared" si="193"/>
        <v>-20.024071813242813</v>
      </c>
      <c r="L225" s="43">
        <f t="shared" si="193"/>
        <v>-20.430288067210746</v>
      </c>
      <c r="M225" s="43">
        <f t="shared" si="193"/>
        <v>-20.83650432117868</v>
      </c>
      <c r="N225" s="43">
        <f t="shared" si="193"/>
        <v>-21.242720575146613</v>
      </c>
    </row>
    <row r="226" spans="2:14">
      <c r="B226">
        <f>K163</f>
        <v>-2</v>
      </c>
      <c r="C226" s="26">
        <f>K166</f>
        <v>-20.071861960768452</v>
      </c>
      <c r="D226" s="43">
        <f t="shared" si="194"/>
        <v>-18.853213198864651</v>
      </c>
      <c r="E226" s="43">
        <f t="shared" si="193"/>
        <v>-19.259429452832585</v>
      </c>
      <c r="F226" s="43">
        <f t="shared" si="193"/>
        <v>-19.665645706800518</v>
      </c>
      <c r="G226" s="43">
        <f t="shared" si="193"/>
        <v>-20.071861960768452</v>
      </c>
      <c r="H226" s="43">
        <f t="shared" si="193"/>
        <v>-20.478078214736385</v>
      </c>
      <c r="I226" s="43">
        <f t="shared" si="193"/>
        <v>-20.884294468704319</v>
      </c>
      <c r="J226" s="43">
        <f t="shared" si="193"/>
        <v>-21.290510722672252</v>
      </c>
      <c r="K226" s="43">
        <f t="shared" si="193"/>
        <v>-21.696726976640186</v>
      </c>
      <c r="L226" s="43">
        <f t="shared" si="193"/>
        <v>-22.102943230608115</v>
      </c>
      <c r="M226" s="43">
        <f t="shared" si="193"/>
        <v>-22.509159484576049</v>
      </c>
      <c r="N226" s="43">
        <f t="shared" si="193"/>
        <v>-22.915375738543982</v>
      </c>
    </row>
    <row r="227" spans="2:14">
      <c r="B227">
        <f>L163</f>
        <v>-3</v>
      </c>
      <c r="C227" s="26">
        <f>L166</f>
        <v>-21.744517124165831</v>
      </c>
      <c r="D227" s="43">
        <f t="shared" si="194"/>
        <v>-20.525868362262031</v>
      </c>
      <c r="E227" s="43">
        <f t="shared" si="193"/>
        <v>-20.932084616229965</v>
      </c>
      <c r="F227" s="43">
        <f t="shared" si="193"/>
        <v>-21.338300870197898</v>
      </c>
      <c r="G227" s="43">
        <f t="shared" si="193"/>
        <v>-21.744517124165831</v>
      </c>
      <c r="H227" s="43">
        <f t="shared" si="193"/>
        <v>-22.150733378133765</v>
      </c>
      <c r="I227" s="43">
        <f t="shared" si="193"/>
        <v>-22.556949632101698</v>
      </c>
      <c r="J227" s="43">
        <f t="shared" si="193"/>
        <v>-22.963165886069632</v>
      </c>
      <c r="K227" s="43">
        <f t="shared" si="193"/>
        <v>-23.369382140037565</v>
      </c>
      <c r="L227" s="43">
        <f t="shared" si="193"/>
        <v>-23.775598394005495</v>
      </c>
      <c r="M227" s="43">
        <f t="shared" si="193"/>
        <v>-24.181814647973429</v>
      </c>
      <c r="N227" s="43">
        <f t="shared" si="193"/>
        <v>-24.588030901941362</v>
      </c>
    </row>
    <row r="228" spans="2:14">
      <c r="B228">
        <f>M163</f>
        <v>-4</v>
      </c>
      <c r="C228" s="26">
        <f>M166</f>
        <v>-23.417172287563201</v>
      </c>
      <c r="D228" s="43">
        <f t="shared" si="194"/>
        <v>-22.1985235256594</v>
      </c>
      <c r="E228" s="43">
        <f t="shared" si="193"/>
        <v>-22.604739779627334</v>
      </c>
      <c r="F228" s="43">
        <f t="shared" si="193"/>
        <v>-23.010956033595267</v>
      </c>
      <c r="G228" s="43">
        <f t="shared" si="193"/>
        <v>-23.417172287563201</v>
      </c>
      <c r="H228" s="43">
        <f t="shared" si="193"/>
        <v>-23.823388541531134</v>
      </c>
      <c r="I228" s="43">
        <f t="shared" si="193"/>
        <v>-24.229604795499068</v>
      </c>
      <c r="J228" s="43">
        <f t="shared" si="193"/>
        <v>-24.635821049467001</v>
      </c>
      <c r="K228" s="43">
        <f t="shared" si="193"/>
        <v>-25.042037303434931</v>
      </c>
      <c r="L228" s="43">
        <f t="shared" si="193"/>
        <v>-25.448253557402865</v>
      </c>
      <c r="M228" s="43">
        <f t="shared" si="193"/>
        <v>-25.854469811370798</v>
      </c>
      <c r="N228" s="43">
        <f t="shared" si="193"/>
        <v>-26.260686065338732</v>
      </c>
    </row>
    <row r="229" spans="2:14">
      <c r="B229">
        <f>N163</f>
        <v>-5</v>
      </c>
      <c r="C229" s="26">
        <f>N166</f>
        <v>-25.08982745096057</v>
      </c>
      <c r="D229" s="43">
        <f t="shared" si="194"/>
        <v>-23.871178689056769</v>
      </c>
      <c r="E229" s="43">
        <f t="shared" si="193"/>
        <v>-24.277394943024703</v>
      </c>
      <c r="F229" s="43">
        <f t="shared" si="193"/>
        <v>-24.683611196992636</v>
      </c>
      <c r="G229" s="43">
        <f t="shared" si="193"/>
        <v>-25.08982745096057</v>
      </c>
      <c r="H229" s="43">
        <f t="shared" si="193"/>
        <v>-25.496043704928503</v>
      </c>
      <c r="I229" s="43">
        <f t="shared" si="193"/>
        <v>-25.902259958896437</v>
      </c>
      <c r="J229" s="43">
        <f t="shared" si="193"/>
        <v>-26.30847621286437</v>
      </c>
      <c r="K229" s="43">
        <f t="shared" si="193"/>
        <v>-26.714692466832304</v>
      </c>
      <c r="L229" s="43">
        <f t="shared" si="193"/>
        <v>-27.120908720800234</v>
      </c>
      <c r="M229" s="43">
        <f t="shared" si="193"/>
        <v>-27.527124974768167</v>
      </c>
      <c r="N229" s="43">
        <f t="shared" si="193"/>
        <v>-27.933341228736101</v>
      </c>
    </row>
    <row r="232" spans="2:14">
      <c r="B232" t="s">
        <v>384</v>
      </c>
      <c r="C232">
        <f>D171</f>
        <v>700</v>
      </c>
      <c r="D232" s="7">
        <f>D173</f>
        <v>2.5</v>
      </c>
      <c r="E232" s="7">
        <f t="shared" ref="E232:N232" si="195">E173</f>
        <v>2</v>
      </c>
      <c r="F232" s="7">
        <f t="shared" si="195"/>
        <v>1.5</v>
      </c>
      <c r="G232" s="7">
        <f t="shared" si="195"/>
        <v>1</v>
      </c>
      <c r="H232" s="7">
        <f t="shared" si="195"/>
        <v>0.5</v>
      </c>
      <c r="I232" s="7">
        <f t="shared" si="195"/>
        <v>0</v>
      </c>
      <c r="J232" s="7">
        <f t="shared" si="195"/>
        <v>-0.5</v>
      </c>
      <c r="K232" s="7">
        <f t="shared" si="195"/>
        <v>-1</v>
      </c>
      <c r="L232" s="7">
        <f t="shared" si="195"/>
        <v>-1.5</v>
      </c>
      <c r="M232" s="7">
        <f t="shared" si="195"/>
        <v>-2</v>
      </c>
      <c r="N232" s="7">
        <f t="shared" si="195"/>
        <v>-2.5</v>
      </c>
    </row>
    <row r="233" spans="2:14">
      <c r="B233" t="s">
        <v>386</v>
      </c>
      <c r="C233" t="s">
        <v>385</v>
      </c>
      <c r="D233" s="7">
        <f>D176</f>
        <v>0.96746566952517921</v>
      </c>
      <c r="E233" s="7">
        <f t="shared" ref="E233:N233" si="196">E176</f>
        <v>0.64497711301678606</v>
      </c>
      <c r="F233" s="7">
        <f t="shared" si="196"/>
        <v>0.32248855650839303</v>
      </c>
      <c r="G233" s="7">
        <f t="shared" si="196"/>
        <v>0</v>
      </c>
      <c r="H233" s="7">
        <f t="shared" si="196"/>
        <v>-0.32248855650839303</v>
      </c>
      <c r="I233" s="7">
        <f t="shared" si="196"/>
        <v>-0.64497711301678606</v>
      </c>
      <c r="J233" s="7">
        <f t="shared" si="196"/>
        <v>-0.96746566952517921</v>
      </c>
      <c r="K233" s="7">
        <f t="shared" si="196"/>
        <v>-1.2899542260335721</v>
      </c>
      <c r="L233" s="7">
        <f t="shared" si="196"/>
        <v>-1.6124427825419654</v>
      </c>
      <c r="M233" s="7">
        <f t="shared" si="196"/>
        <v>-1.9349313390503584</v>
      </c>
      <c r="N233" s="7">
        <f t="shared" si="196"/>
        <v>-2.2574198955587512</v>
      </c>
    </row>
    <row r="234" spans="2:14">
      <c r="B234">
        <f>D180</f>
        <v>5</v>
      </c>
      <c r="C234" s="26">
        <f>$D183</f>
        <v>-6.6394702810551518</v>
      </c>
      <c r="D234" s="43">
        <f>$C234+D$233</f>
        <v>-5.6720046115299727</v>
      </c>
      <c r="E234" s="43">
        <f t="shared" ref="E234:N234" si="197">$C234+E$233</f>
        <v>-5.9944931680383657</v>
      </c>
      <c r="F234" s="43">
        <f t="shared" si="197"/>
        <v>-6.3169817245467588</v>
      </c>
      <c r="G234" s="43">
        <f t="shared" si="197"/>
        <v>-6.6394702810551518</v>
      </c>
      <c r="H234" s="43">
        <f t="shared" si="197"/>
        <v>-6.9619588375635448</v>
      </c>
      <c r="I234" s="43">
        <f t="shared" si="197"/>
        <v>-7.2844473940719379</v>
      </c>
      <c r="J234" s="43">
        <f t="shared" si="197"/>
        <v>-7.6069359505803309</v>
      </c>
      <c r="K234" s="43">
        <f t="shared" si="197"/>
        <v>-7.9294245070887239</v>
      </c>
      <c r="L234" s="43">
        <f t="shared" si="197"/>
        <v>-8.251913063597117</v>
      </c>
      <c r="M234" s="43">
        <f t="shared" si="197"/>
        <v>-8.57440162010551</v>
      </c>
      <c r="N234" s="43">
        <f t="shared" si="197"/>
        <v>-8.896890176613903</v>
      </c>
    </row>
    <row r="235" spans="2:14">
      <c r="B235">
        <f>E180</f>
        <v>4</v>
      </c>
      <c r="C235" s="26">
        <f>E183</f>
        <v>-7.967364337266182</v>
      </c>
      <c r="D235" s="43">
        <f t="shared" ref="D235:N244" si="198">$C235+D$233</f>
        <v>-6.9998986677410029</v>
      </c>
      <c r="E235" s="43">
        <f t="shared" si="198"/>
        <v>-7.3223872242493959</v>
      </c>
      <c r="F235" s="43">
        <f t="shared" si="198"/>
        <v>-7.644875780757789</v>
      </c>
      <c r="G235" s="43">
        <f t="shared" si="198"/>
        <v>-7.967364337266182</v>
      </c>
      <c r="H235" s="43">
        <f t="shared" si="198"/>
        <v>-8.2898528937745759</v>
      </c>
      <c r="I235" s="43">
        <f t="shared" si="198"/>
        <v>-8.6123414502829689</v>
      </c>
      <c r="J235" s="43">
        <f t="shared" si="198"/>
        <v>-8.934830006791362</v>
      </c>
      <c r="K235" s="43">
        <f t="shared" si="198"/>
        <v>-9.257318563299755</v>
      </c>
      <c r="L235" s="43">
        <f t="shared" si="198"/>
        <v>-9.579807119808148</v>
      </c>
      <c r="M235" s="43">
        <f t="shared" si="198"/>
        <v>-9.9022956763165411</v>
      </c>
      <c r="N235" s="43">
        <f t="shared" si="198"/>
        <v>-10.224784232824934</v>
      </c>
    </row>
    <row r="236" spans="2:14">
      <c r="B236">
        <f>F180</f>
        <v>3</v>
      </c>
      <c r="C236" s="26">
        <f>F183</f>
        <v>-9.2952583934772122</v>
      </c>
      <c r="D236" s="43">
        <f t="shared" si="198"/>
        <v>-8.3277927239520331</v>
      </c>
      <c r="E236" s="43">
        <f t="shared" si="198"/>
        <v>-8.6502812804604261</v>
      </c>
      <c r="F236" s="43">
        <f t="shared" si="198"/>
        <v>-8.9727698369688191</v>
      </c>
      <c r="G236" s="43">
        <f t="shared" si="198"/>
        <v>-9.2952583934772122</v>
      </c>
      <c r="H236" s="43">
        <f t="shared" si="198"/>
        <v>-9.6177469499856052</v>
      </c>
      <c r="I236" s="43">
        <f t="shared" si="198"/>
        <v>-9.9402355064939982</v>
      </c>
      <c r="J236" s="43">
        <f t="shared" si="198"/>
        <v>-10.262724063002391</v>
      </c>
      <c r="K236" s="43">
        <f t="shared" si="198"/>
        <v>-10.585212619510784</v>
      </c>
      <c r="L236" s="43">
        <f t="shared" si="198"/>
        <v>-10.907701176019177</v>
      </c>
      <c r="M236" s="43">
        <f t="shared" si="198"/>
        <v>-11.23018973252757</v>
      </c>
      <c r="N236" s="43">
        <f t="shared" si="198"/>
        <v>-11.552678289035963</v>
      </c>
    </row>
    <row r="237" spans="2:14">
      <c r="B237">
        <f>G180</f>
        <v>2</v>
      </c>
      <c r="C237" s="26">
        <f>G183</f>
        <v>-10.623152449688241</v>
      </c>
      <c r="D237" s="43">
        <f t="shared" si="198"/>
        <v>-9.6556867801630624</v>
      </c>
      <c r="E237" s="43">
        <f t="shared" si="198"/>
        <v>-9.9781753366714554</v>
      </c>
      <c r="F237" s="43">
        <f t="shared" si="198"/>
        <v>-10.300663893179848</v>
      </c>
      <c r="G237" s="43">
        <f t="shared" si="198"/>
        <v>-10.623152449688241</v>
      </c>
      <c r="H237" s="43">
        <f t="shared" si="198"/>
        <v>-10.945641006196634</v>
      </c>
      <c r="I237" s="43">
        <f t="shared" si="198"/>
        <v>-11.268129562705028</v>
      </c>
      <c r="J237" s="43">
        <f t="shared" si="198"/>
        <v>-11.590618119213421</v>
      </c>
      <c r="K237" s="43">
        <f t="shared" si="198"/>
        <v>-11.913106675721814</v>
      </c>
      <c r="L237" s="43">
        <f t="shared" si="198"/>
        <v>-12.235595232230207</v>
      </c>
      <c r="M237" s="43">
        <f t="shared" si="198"/>
        <v>-12.5580837887386</v>
      </c>
      <c r="N237" s="43">
        <f t="shared" si="198"/>
        <v>-12.880572345246993</v>
      </c>
    </row>
    <row r="238" spans="2:14">
      <c r="B238">
        <f>H180</f>
        <v>1</v>
      </c>
      <c r="C238" s="26">
        <f>H183</f>
        <v>-11.951046505899273</v>
      </c>
      <c r="D238" s="43">
        <f t="shared" si="198"/>
        <v>-10.983580836374093</v>
      </c>
      <c r="E238" s="43">
        <f t="shared" si="198"/>
        <v>-11.306069392882486</v>
      </c>
      <c r="F238" s="43">
        <f t="shared" si="198"/>
        <v>-11.62855794939088</v>
      </c>
      <c r="G238" s="43">
        <f t="shared" si="198"/>
        <v>-11.951046505899273</v>
      </c>
      <c r="H238" s="43">
        <f t="shared" si="198"/>
        <v>-12.273535062407666</v>
      </c>
      <c r="I238" s="43">
        <f t="shared" si="198"/>
        <v>-12.596023618916059</v>
      </c>
      <c r="J238" s="43">
        <f t="shared" si="198"/>
        <v>-12.918512175424452</v>
      </c>
      <c r="K238" s="43">
        <f t="shared" si="198"/>
        <v>-13.241000731932845</v>
      </c>
      <c r="L238" s="43">
        <f t="shared" si="198"/>
        <v>-13.563489288441238</v>
      </c>
      <c r="M238" s="43">
        <f t="shared" si="198"/>
        <v>-13.885977844949631</v>
      </c>
      <c r="N238" s="43">
        <f t="shared" si="198"/>
        <v>-14.208466401458024</v>
      </c>
    </row>
    <row r="239" spans="2:14">
      <c r="B239">
        <f>I180</f>
        <v>0</v>
      </c>
      <c r="C239" s="26">
        <f>I183</f>
        <v>-13.278940562110304</v>
      </c>
      <c r="D239" s="43">
        <f t="shared" si="198"/>
        <v>-12.311474892585125</v>
      </c>
      <c r="E239" s="43">
        <f t="shared" si="198"/>
        <v>-12.633963449093518</v>
      </c>
      <c r="F239" s="43">
        <f t="shared" si="198"/>
        <v>-12.956452005601911</v>
      </c>
      <c r="G239" s="43">
        <f t="shared" si="198"/>
        <v>-13.278940562110304</v>
      </c>
      <c r="H239" s="43">
        <f t="shared" si="198"/>
        <v>-13.601429118618697</v>
      </c>
      <c r="I239" s="43">
        <f t="shared" si="198"/>
        <v>-13.92391767512709</v>
      </c>
      <c r="J239" s="43">
        <f t="shared" si="198"/>
        <v>-14.246406231635483</v>
      </c>
      <c r="K239" s="43">
        <f t="shared" si="198"/>
        <v>-14.568894788143876</v>
      </c>
      <c r="L239" s="43">
        <f t="shared" si="198"/>
        <v>-14.891383344652269</v>
      </c>
      <c r="M239" s="43">
        <f t="shared" si="198"/>
        <v>-15.213871901160662</v>
      </c>
      <c r="N239" s="43">
        <f t="shared" si="198"/>
        <v>-15.536360457669055</v>
      </c>
    </row>
    <row r="240" spans="2:14">
      <c r="B240">
        <f>J180</f>
        <v>-1</v>
      </c>
      <c r="C240" s="26">
        <f>J183</f>
        <v>-14.606834618321333</v>
      </c>
      <c r="D240" s="43">
        <f t="shared" si="198"/>
        <v>-13.639368948796154</v>
      </c>
      <c r="E240" s="43">
        <f t="shared" si="198"/>
        <v>-13.961857505304547</v>
      </c>
      <c r="F240" s="43">
        <f t="shared" si="198"/>
        <v>-14.28434606181294</v>
      </c>
      <c r="G240" s="43">
        <f t="shared" si="198"/>
        <v>-14.606834618321333</v>
      </c>
      <c r="H240" s="43">
        <f t="shared" si="198"/>
        <v>-14.929323174829726</v>
      </c>
      <c r="I240" s="43">
        <f t="shared" si="198"/>
        <v>-15.251811731338119</v>
      </c>
      <c r="J240" s="43">
        <f t="shared" si="198"/>
        <v>-15.574300287846512</v>
      </c>
      <c r="K240" s="43">
        <f t="shared" si="198"/>
        <v>-15.896788844354905</v>
      </c>
      <c r="L240" s="43">
        <f t="shared" si="198"/>
        <v>-16.219277400863298</v>
      </c>
      <c r="M240" s="43">
        <f t="shared" si="198"/>
        <v>-16.541765957371691</v>
      </c>
      <c r="N240" s="43">
        <f t="shared" si="198"/>
        <v>-16.864254513880084</v>
      </c>
    </row>
    <row r="241" spans="1:14">
      <c r="B241">
        <f>K180</f>
        <v>-2</v>
      </c>
      <c r="C241" s="26">
        <f>K183</f>
        <v>-15.934728674532364</v>
      </c>
      <c r="D241" s="43">
        <f t="shared" si="198"/>
        <v>-14.967263005007185</v>
      </c>
      <c r="E241" s="43">
        <f t="shared" si="198"/>
        <v>-15.289751561515578</v>
      </c>
      <c r="F241" s="43">
        <f t="shared" si="198"/>
        <v>-15.612240118023971</v>
      </c>
      <c r="G241" s="43">
        <f t="shared" si="198"/>
        <v>-15.934728674532364</v>
      </c>
      <c r="H241" s="43">
        <f t="shared" si="198"/>
        <v>-16.257217231040755</v>
      </c>
      <c r="I241" s="43">
        <f t="shared" si="198"/>
        <v>-16.579705787549152</v>
      </c>
      <c r="J241" s="43">
        <f t="shared" si="198"/>
        <v>-16.902194344057545</v>
      </c>
      <c r="K241" s="43">
        <f t="shared" si="198"/>
        <v>-17.224682900565938</v>
      </c>
      <c r="L241" s="43">
        <f t="shared" si="198"/>
        <v>-17.547171457074331</v>
      </c>
      <c r="M241" s="43">
        <f t="shared" si="198"/>
        <v>-17.869660013582724</v>
      </c>
      <c r="N241" s="43">
        <f t="shared" si="198"/>
        <v>-18.192148570091113</v>
      </c>
    </row>
    <row r="242" spans="1:14">
      <c r="B242">
        <f>L180</f>
        <v>-3</v>
      </c>
      <c r="C242" s="26">
        <f>L183</f>
        <v>-17.262622730743395</v>
      </c>
      <c r="D242" s="43">
        <f t="shared" si="198"/>
        <v>-16.295157061218216</v>
      </c>
      <c r="E242" s="43">
        <f t="shared" si="198"/>
        <v>-16.617645617726609</v>
      </c>
      <c r="F242" s="43">
        <f t="shared" si="198"/>
        <v>-16.940134174235002</v>
      </c>
      <c r="G242" s="43">
        <f t="shared" si="198"/>
        <v>-17.262622730743395</v>
      </c>
      <c r="H242" s="43">
        <f t="shared" si="198"/>
        <v>-17.585111287251788</v>
      </c>
      <c r="I242" s="43">
        <f t="shared" si="198"/>
        <v>-17.907599843760181</v>
      </c>
      <c r="J242" s="43">
        <f t="shared" si="198"/>
        <v>-18.230088400268574</v>
      </c>
      <c r="K242" s="43">
        <f t="shared" si="198"/>
        <v>-18.552576956776967</v>
      </c>
      <c r="L242" s="43">
        <f t="shared" si="198"/>
        <v>-18.87506551328536</v>
      </c>
      <c r="M242" s="43">
        <f t="shared" si="198"/>
        <v>-19.197554069793753</v>
      </c>
      <c r="N242" s="43">
        <f t="shared" si="198"/>
        <v>-19.520042626302146</v>
      </c>
    </row>
    <row r="243" spans="1:14">
      <c r="B243">
        <f>M180</f>
        <v>-4</v>
      </c>
      <c r="C243" s="26">
        <f>M183</f>
        <v>-18.590516786954424</v>
      </c>
      <c r="D243" s="43">
        <f t="shared" si="198"/>
        <v>-17.623051117429245</v>
      </c>
      <c r="E243" s="43">
        <f t="shared" si="198"/>
        <v>-17.945539673937638</v>
      </c>
      <c r="F243" s="43">
        <f t="shared" si="198"/>
        <v>-18.268028230446031</v>
      </c>
      <c r="G243" s="43">
        <f t="shared" si="198"/>
        <v>-18.590516786954424</v>
      </c>
      <c r="H243" s="43">
        <f t="shared" si="198"/>
        <v>-18.913005343462817</v>
      </c>
      <c r="I243" s="43">
        <f t="shared" si="198"/>
        <v>-19.23549389997121</v>
      </c>
      <c r="J243" s="43">
        <f t="shared" si="198"/>
        <v>-19.557982456479603</v>
      </c>
      <c r="K243" s="43">
        <f t="shared" si="198"/>
        <v>-19.880471012987996</v>
      </c>
      <c r="L243" s="43">
        <f t="shared" si="198"/>
        <v>-20.202959569496389</v>
      </c>
      <c r="M243" s="43">
        <f t="shared" si="198"/>
        <v>-20.525448126004783</v>
      </c>
      <c r="N243" s="43">
        <f t="shared" si="198"/>
        <v>-20.847936682513176</v>
      </c>
    </row>
    <row r="244" spans="1:14">
      <c r="B244">
        <f>N180</f>
        <v>-5</v>
      </c>
      <c r="C244" s="26">
        <f>N183</f>
        <v>-19.918410843165454</v>
      </c>
      <c r="D244" s="43">
        <f t="shared" si="198"/>
        <v>-18.950945173640275</v>
      </c>
      <c r="E244" s="43">
        <f t="shared" si="198"/>
        <v>-19.273433730148668</v>
      </c>
      <c r="F244" s="43">
        <f t="shared" si="198"/>
        <v>-19.595922286657061</v>
      </c>
      <c r="G244" s="43">
        <f t="shared" si="198"/>
        <v>-19.918410843165454</v>
      </c>
      <c r="H244" s="43">
        <f t="shared" si="198"/>
        <v>-20.240899399673847</v>
      </c>
      <c r="I244" s="43">
        <f t="shared" si="198"/>
        <v>-20.56338795618224</v>
      </c>
      <c r="J244" s="43">
        <f t="shared" si="198"/>
        <v>-20.885876512690633</v>
      </c>
      <c r="K244" s="43">
        <f t="shared" si="198"/>
        <v>-21.208365069199026</v>
      </c>
      <c r="L244" s="43">
        <f t="shared" si="198"/>
        <v>-21.530853625707419</v>
      </c>
      <c r="M244" s="43">
        <f t="shared" si="198"/>
        <v>-21.853342182215812</v>
      </c>
      <c r="N244" s="43">
        <f t="shared" si="198"/>
        <v>-22.175830738724205</v>
      </c>
    </row>
    <row r="249" spans="1:14">
      <c r="B249" s="46">
        <v>10000</v>
      </c>
    </row>
    <row r="250" spans="1:14">
      <c r="B250" s="47"/>
    </row>
    <row r="251" spans="1:14">
      <c r="B251" t="s">
        <v>1199</v>
      </c>
      <c r="C251" t="s">
        <v>1200</v>
      </c>
      <c r="D251" t="s">
        <v>1201</v>
      </c>
      <c r="E251" t="s">
        <v>1202</v>
      </c>
    </row>
    <row r="252" spans="1:14">
      <c r="B252" s="47">
        <v>0.73</v>
      </c>
      <c r="C252" s="47"/>
    </row>
    <row r="253" spans="1:14">
      <c r="A253" t="s">
        <v>1203</v>
      </c>
      <c r="B253" s="20">
        <f>0.5*B252*B249</f>
        <v>3650</v>
      </c>
      <c r="C253" s="20">
        <v>4028</v>
      </c>
      <c r="D253" s="20">
        <f>C253-B253</f>
        <v>378</v>
      </c>
      <c r="E253" s="23">
        <f>D253/SUM(D253:D254)</f>
        <v>0.12181759587495972</v>
      </c>
    </row>
    <row r="254" spans="1:14">
      <c r="A254" t="s">
        <v>389</v>
      </c>
      <c r="B254" s="20">
        <f>0.5*B252*B249</f>
        <v>3650</v>
      </c>
      <c r="C254" s="20">
        <v>6375</v>
      </c>
      <c r="D254" s="20">
        <f>C254-B254</f>
        <v>2725</v>
      </c>
      <c r="E254" s="23">
        <f>D254/SUM(D253:D254)</f>
        <v>0.87818240412504034</v>
      </c>
    </row>
    <row r="257" spans="4:4">
      <c r="D257">
        <f>1.33*1.3</f>
        <v>1.7290000000000001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8"/>
  <sheetViews>
    <sheetView topLeftCell="A3" workbookViewId="0">
      <selection activeCell="C25" sqref="C25"/>
    </sheetView>
  </sheetViews>
  <sheetFormatPr baseColWidth="10" defaultRowHeight="15" x14ac:dyDescent="0"/>
  <cols>
    <col min="2" max="2" width="13.33203125" customWidth="1"/>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12">
      <c r="A1" t="s">
        <v>17</v>
      </c>
    </row>
    <row r="2" spans="1:12">
      <c r="B2" t="s">
        <v>69</v>
      </c>
      <c r="C2" t="s">
        <v>363</v>
      </c>
      <c r="J2" t="s">
        <v>112</v>
      </c>
    </row>
    <row r="3" spans="1:12">
      <c r="C3" t="s">
        <v>364</v>
      </c>
    </row>
    <row r="4" spans="1:12">
      <c r="C4" t="s">
        <v>365</v>
      </c>
    </row>
    <row r="7" spans="1:12">
      <c r="B7" t="s">
        <v>72</v>
      </c>
      <c r="C7" t="s">
        <v>371</v>
      </c>
    </row>
    <row r="8" spans="1:12">
      <c r="C8" t="s">
        <v>369</v>
      </c>
    </row>
    <row r="11" spans="1:12">
      <c r="B11" t="s">
        <v>370</v>
      </c>
      <c r="C11" t="s">
        <v>372</v>
      </c>
      <c r="J11" t="s">
        <v>112</v>
      </c>
    </row>
    <row r="12" spans="1:12">
      <c r="C12" t="s">
        <v>373</v>
      </c>
      <c r="K12" t="s">
        <v>394</v>
      </c>
    </row>
    <row r="13" spans="1:12">
      <c r="D13" t="s">
        <v>374</v>
      </c>
      <c r="L13" t="s">
        <v>395</v>
      </c>
    </row>
    <row r="14" spans="1:12">
      <c r="L14" t="s">
        <v>396</v>
      </c>
    </row>
    <row r="15" spans="1:12">
      <c r="L15" t="s">
        <v>397</v>
      </c>
    </row>
    <row r="16" spans="1:12">
      <c r="C16" t="s">
        <v>352</v>
      </c>
    </row>
    <row r="17" spans="1:16">
      <c r="C17" t="s">
        <v>368</v>
      </c>
    </row>
    <row r="20" spans="1:16">
      <c r="B20" t="s">
        <v>391</v>
      </c>
      <c r="J20" t="s">
        <v>112</v>
      </c>
    </row>
    <row r="21" spans="1:16">
      <c r="C21" t="s">
        <v>392</v>
      </c>
      <c r="K21" t="s">
        <v>996</v>
      </c>
    </row>
    <row r="22" spans="1:16">
      <c r="C22" t="s">
        <v>393</v>
      </c>
    </row>
    <row r="24" spans="1:16">
      <c r="B24" t="s">
        <v>997</v>
      </c>
    </row>
    <row r="25" spans="1:16">
      <c r="C25" t="s">
        <v>998</v>
      </c>
    </row>
    <row r="30" spans="1:16">
      <c r="C30" s="45" t="s">
        <v>399</v>
      </c>
      <c r="D30" s="45"/>
      <c r="E30" s="31"/>
      <c r="F30" s="45" t="s">
        <v>400</v>
      </c>
      <c r="G30" s="45"/>
      <c r="I30" s="45" t="s">
        <v>401</v>
      </c>
      <c r="J30" s="45"/>
      <c r="L30" s="45" t="s">
        <v>407</v>
      </c>
      <c r="M30" s="45"/>
      <c r="O30" s="45" t="s">
        <v>408</v>
      </c>
      <c r="P30" s="45"/>
    </row>
    <row r="31" spans="1:16">
      <c r="C31" t="s">
        <v>398</v>
      </c>
      <c r="F31" t="s">
        <v>398</v>
      </c>
      <c r="I31" t="s">
        <v>398</v>
      </c>
      <c r="L31" t="s">
        <v>77</v>
      </c>
      <c r="M31" t="s">
        <v>389</v>
      </c>
      <c r="O31" t="s">
        <v>77</v>
      </c>
      <c r="P31" t="s">
        <v>389</v>
      </c>
    </row>
    <row r="32" spans="1:16" s="1" customFormat="1">
      <c r="A32" s="1" t="s">
        <v>405</v>
      </c>
      <c r="C32" s="28">
        <v>122.25</v>
      </c>
      <c r="D32" s="27"/>
      <c r="F32" s="6">
        <v>8333.3333333333339</v>
      </c>
      <c r="G32" s="27"/>
      <c r="I32" s="35">
        <v>51.951500012529998</v>
      </c>
      <c r="J32" s="27"/>
      <c r="L32" s="6">
        <v>4948</v>
      </c>
      <c r="M32" s="6">
        <v>5042</v>
      </c>
      <c r="O32" s="6">
        <v>5567</v>
      </c>
      <c r="P32" s="6">
        <v>4433</v>
      </c>
    </row>
    <row r="33" spans="1:21" s="1" customFormat="1">
      <c r="A33" s="1" t="s">
        <v>301</v>
      </c>
      <c r="C33" s="27"/>
      <c r="D33" s="27"/>
      <c r="F33" s="27"/>
      <c r="G33" s="27"/>
      <c r="I33" s="27"/>
      <c r="J33" s="27"/>
      <c r="L33" s="6"/>
      <c r="M33" s="6"/>
      <c r="O33" s="6">
        <f>10000-P33</f>
        <v>6204</v>
      </c>
      <c r="P33" s="6">
        <v>3796</v>
      </c>
    </row>
    <row r="34" spans="1:21" s="1" customFormat="1">
      <c r="A34" s="1" t="s">
        <v>325</v>
      </c>
      <c r="C34" s="27"/>
      <c r="D34" s="27"/>
      <c r="F34" s="27"/>
      <c r="G34" s="27"/>
      <c r="I34" s="27"/>
      <c r="J34" s="27"/>
      <c r="L34" s="6"/>
      <c r="M34" s="6"/>
      <c r="O34" s="6"/>
      <c r="P34" s="6"/>
    </row>
    <row r="35" spans="1:21" s="1" customFormat="1">
      <c r="A35" s="1" t="s">
        <v>47</v>
      </c>
      <c r="C35" s="27"/>
      <c r="D35" s="27"/>
      <c r="F35" s="27"/>
      <c r="G35" s="27"/>
      <c r="I35" s="27"/>
      <c r="J35" s="27"/>
      <c r="L35" s="6"/>
      <c r="M35" s="6"/>
      <c r="O35" s="6"/>
      <c r="P35" s="6"/>
    </row>
    <row r="36" spans="1:21" s="1" customFormat="1">
      <c r="A36" s="1" t="s">
        <v>322</v>
      </c>
      <c r="C36" s="27"/>
      <c r="D36" s="27"/>
      <c r="F36" s="27"/>
      <c r="G36" s="27"/>
      <c r="I36" s="27"/>
      <c r="J36" s="27"/>
      <c r="L36" s="6"/>
      <c r="M36" s="6"/>
      <c r="O36" s="6"/>
      <c r="P36" s="6"/>
    </row>
    <row r="37" spans="1:21" s="1" customFormat="1">
      <c r="A37" s="1" t="s">
        <v>309</v>
      </c>
      <c r="C37" s="27"/>
      <c r="D37" s="27"/>
      <c r="F37" s="27"/>
      <c r="G37" s="27"/>
      <c r="I37" s="27"/>
      <c r="J37" s="27"/>
      <c r="L37" s="6"/>
      <c r="M37" s="6"/>
      <c r="O37" s="6"/>
      <c r="P37" s="6"/>
    </row>
    <row r="38" spans="1:21" s="1" customFormat="1">
      <c r="A38" s="1" t="s">
        <v>48</v>
      </c>
      <c r="C38" s="27"/>
      <c r="D38" s="27"/>
      <c r="F38" s="27"/>
      <c r="G38" s="27"/>
      <c r="I38" s="27"/>
      <c r="J38" s="27"/>
      <c r="L38" s="6"/>
      <c r="M38" s="6"/>
      <c r="O38" s="6"/>
      <c r="P38" s="6"/>
    </row>
    <row r="39" spans="1:21" s="1" customFormat="1">
      <c r="A39" s="1" t="s">
        <v>321</v>
      </c>
      <c r="C39" s="27"/>
      <c r="D39" s="27"/>
      <c r="F39" s="27"/>
      <c r="G39" s="27"/>
      <c r="I39" s="27"/>
      <c r="J39" s="27"/>
      <c r="L39" s="6"/>
      <c r="M39" s="6"/>
      <c r="O39" s="6"/>
      <c r="P39" s="6"/>
    </row>
    <row r="40" spans="1:21" s="1" customFormat="1">
      <c r="A40" s="1" t="s">
        <v>319</v>
      </c>
      <c r="C40" s="27"/>
      <c r="D40" s="27"/>
      <c r="F40" s="27"/>
      <c r="G40" s="27"/>
      <c r="I40" s="27"/>
      <c r="J40" s="27"/>
      <c r="L40" s="6"/>
      <c r="M40" s="6"/>
      <c r="O40" s="6"/>
      <c r="P40" s="6"/>
    </row>
    <row r="41" spans="1:21" s="1" customFormat="1">
      <c r="A41" s="1" t="s">
        <v>320</v>
      </c>
      <c r="C41" s="27"/>
      <c r="D41" s="27"/>
      <c r="F41" s="27"/>
      <c r="G41" s="27"/>
      <c r="I41" s="27"/>
      <c r="J41" s="27"/>
      <c r="L41" s="6"/>
      <c r="M41" s="6"/>
      <c r="O41" s="6"/>
      <c r="P41" s="6"/>
    </row>
    <row r="42" spans="1:21" s="1" customFormat="1">
      <c r="A42" s="1" t="s">
        <v>323</v>
      </c>
      <c r="C42" s="27"/>
      <c r="D42" s="27"/>
      <c r="F42" s="27"/>
      <c r="G42" s="27"/>
      <c r="I42" s="27"/>
      <c r="J42" s="27"/>
      <c r="L42" s="6"/>
      <c r="M42" s="6"/>
      <c r="O42" s="6"/>
      <c r="P42" s="6"/>
    </row>
    <row r="43" spans="1:21" s="1" customFormat="1">
      <c r="A43" s="1" t="s">
        <v>49</v>
      </c>
      <c r="C43" s="27"/>
      <c r="D43" s="27"/>
      <c r="F43" s="27"/>
      <c r="G43" s="27"/>
      <c r="I43" s="27"/>
      <c r="J43" s="27"/>
      <c r="L43" s="6"/>
      <c r="M43" s="6"/>
      <c r="O43" s="6"/>
      <c r="P43" s="6"/>
    </row>
    <row r="44" spans="1:21">
      <c r="C44" s="30" t="s">
        <v>310</v>
      </c>
    </row>
    <row r="45" spans="1:21">
      <c r="U45" t="s">
        <v>406</v>
      </c>
    </row>
    <row r="46" spans="1:21">
      <c r="T46" s="8"/>
    </row>
    <row r="47" spans="1:21">
      <c r="A47" t="s">
        <v>2</v>
      </c>
      <c r="B47" t="s">
        <v>409</v>
      </c>
      <c r="C47" t="s">
        <v>302</v>
      </c>
      <c r="D47">
        <v>0.85994099999999996</v>
      </c>
      <c r="E47" t="s">
        <v>303</v>
      </c>
      <c r="F47">
        <v>161</v>
      </c>
      <c r="G47" t="s">
        <v>304</v>
      </c>
      <c r="H47">
        <v>-678</v>
      </c>
      <c r="I47" t="s">
        <v>312</v>
      </c>
      <c r="J47">
        <v>0</v>
      </c>
      <c r="K47" t="s">
        <v>313</v>
      </c>
      <c r="L47">
        <v>0</v>
      </c>
      <c r="M47" t="s">
        <v>342</v>
      </c>
      <c r="N47">
        <v>0</v>
      </c>
      <c r="O47" t="s">
        <v>305</v>
      </c>
      <c r="P47">
        <v>54.968944</v>
      </c>
      <c r="Q47" t="s">
        <v>402</v>
      </c>
      <c r="R47">
        <v>-178</v>
      </c>
      <c r="S47" t="s">
        <v>306</v>
      </c>
      <c r="T47" s="8">
        <v>21</v>
      </c>
      <c r="U47" s="20">
        <f>P47*F47</f>
        <v>8849.999984</v>
      </c>
    </row>
    <row r="48" spans="1:21">
      <c r="A48" t="s">
        <v>2</v>
      </c>
      <c r="B48" t="s">
        <v>410</v>
      </c>
      <c r="C48" t="s">
        <v>302</v>
      </c>
      <c r="D48">
        <v>0.859846</v>
      </c>
      <c r="E48" t="s">
        <v>303</v>
      </c>
      <c r="F48">
        <v>67</v>
      </c>
      <c r="G48" t="s">
        <v>304</v>
      </c>
      <c r="H48">
        <v>-534</v>
      </c>
      <c r="I48" t="s">
        <v>312</v>
      </c>
      <c r="J48">
        <v>0</v>
      </c>
      <c r="K48" t="s">
        <v>313</v>
      </c>
      <c r="L48">
        <v>0</v>
      </c>
      <c r="M48" t="s">
        <v>342</v>
      </c>
      <c r="N48">
        <v>0</v>
      </c>
      <c r="O48" t="s">
        <v>305</v>
      </c>
      <c r="P48">
        <v>54.179104000000002</v>
      </c>
      <c r="Q48" t="s">
        <v>402</v>
      </c>
      <c r="R48">
        <v>-34</v>
      </c>
      <c r="S48" t="s">
        <v>306</v>
      </c>
      <c r="T48">
        <v>22</v>
      </c>
    </row>
    <row r="49" spans="1:20">
      <c r="A49" t="s">
        <v>2</v>
      </c>
      <c r="B49" t="s">
        <v>411</v>
      </c>
      <c r="C49" t="s">
        <v>302</v>
      </c>
      <c r="D49">
        <v>0.85972300000000001</v>
      </c>
      <c r="E49" t="s">
        <v>303</v>
      </c>
      <c r="F49">
        <v>86</v>
      </c>
      <c r="G49" t="s">
        <v>304</v>
      </c>
      <c r="H49">
        <v>-373</v>
      </c>
      <c r="I49" t="s">
        <v>312</v>
      </c>
      <c r="J49">
        <v>0</v>
      </c>
      <c r="K49" t="s">
        <v>313</v>
      </c>
      <c r="L49">
        <v>0</v>
      </c>
      <c r="M49" t="s">
        <v>342</v>
      </c>
      <c r="N49">
        <v>0</v>
      </c>
      <c r="O49" t="s">
        <v>305</v>
      </c>
      <c r="P49">
        <v>54.418604999999999</v>
      </c>
      <c r="Q49" t="s">
        <v>402</v>
      </c>
      <c r="R49">
        <v>126</v>
      </c>
      <c r="S49" t="s">
        <v>306</v>
      </c>
      <c r="T49">
        <v>22</v>
      </c>
    </row>
    <row r="50" spans="1:20">
      <c r="A50" t="s">
        <v>2</v>
      </c>
      <c r="B50" t="s">
        <v>412</v>
      </c>
      <c r="C50" t="s">
        <v>302</v>
      </c>
      <c r="D50">
        <v>0.85964300000000005</v>
      </c>
      <c r="E50" t="s">
        <v>303</v>
      </c>
      <c r="F50">
        <v>56</v>
      </c>
      <c r="G50" t="s">
        <v>304</v>
      </c>
      <c r="H50">
        <v>-572</v>
      </c>
      <c r="I50" t="s">
        <v>312</v>
      </c>
      <c r="J50">
        <v>0</v>
      </c>
      <c r="K50" t="s">
        <v>313</v>
      </c>
      <c r="L50">
        <v>0</v>
      </c>
      <c r="M50" t="s">
        <v>342</v>
      </c>
      <c r="N50">
        <v>0</v>
      </c>
      <c r="O50" t="s">
        <v>305</v>
      </c>
      <c r="P50">
        <v>56.428570999999998</v>
      </c>
      <c r="Q50" t="s">
        <v>402</v>
      </c>
      <c r="R50">
        <v>-72</v>
      </c>
      <c r="S50" t="s">
        <v>306</v>
      </c>
      <c r="T50">
        <v>22</v>
      </c>
    </row>
    <row r="51" spans="1:20">
      <c r="A51" t="s">
        <v>2</v>
      </c>
      <c r="B51" t="s">
        <v>413</v>
      </c>
      <c r="C51" t="s">
        <v>302</v>
      </c>
      <c r="D51">
        <v>0.85960700000000001</v>
      </c>
      <c r="E51" t="s">
        <v>303</v>
      </c>
      <c r="F51">
        <v>25</v>
      </c>
      <c r="G51" t="s">
        <v>304</v>
      </c>
      <c r="H51">
        <v>-334</v>
      </c>
      <c r="I51" t="s">
        <v>312</v>
      </c>
      <c r="J51">
        <v>0</v>
      </c>
      <c r="K51" t="s">
        <v>313</v>
      </c>
      <c r="L51">
        <v>0</v>
      </c>
      <c r="M51" t="s">
        <v>342</v>
      </c>
      <c r="N51">
        <v>0</v>
      </c>
      <c r="O51" t="s">
        <v>305</v>
      </c>
      <c r="P51">
        <v>52.4</v>
      </c>
      <c r="Q51" t="s">
        <v>402</v>
      </c>
      <c r="R51">
        <v>165</v>
      </c>
      <c r="S51" t="s">
        <v>306</v>
      </c>
      <c r="T51">
        <v>21</v>
      </c>
    </row>
    <row r="52" spans="1:20">
      <c r="A52" t="s">
        <v>2</v>
      </c>
      <c r="B52" t="s">
        <v>414</v>
      </c>
      <c r="C52" t="s">
        <v>302</v>
      </c>
      <c r="D52">
        <v>0.85957700000000004</v>
      </c>
      <c r="E52" t="s">
        <v>303</v>
      </c>
      <c r="F52">
        <v>21</v>
      </c>
      <c r="G52" t="s">
        <v>304</v>
      </c>
      <c r="H52">
        <v>-587</v>
      </c>
      <c r="I52" t="s">
        <v>312</v>
      </c>
      <c r="J52">
        <v>0</v>
      </c>
      <c r="K52" t="s">
        <v>313</v>
      </c>
      <c r="L52">
        <v>0</v>
      </c>
      <c r="M52" t="s">
        <v>342</v>
      </c>
      <c r="N52">
        <v>0</v>
      </c>
      <c r="O52" t="s">
        <v>305</v>
      </c>
      <c r="P52">
        <v>57.619047999999999</v>
      </c>
      <c r="Q52" t="s">
        <v>402</v>
      </c>
      <c r="R52">
        <v>-87</v>
      </c>
      <c r="S52" t="s">
        <v>306</v>
      </c>
      <c r="T52">
        <v>22</v>
      </c>
    </row>
    <row r="53" spans="1:20">
      <c r="A53" t="s">
        <v>2</v>
      </c>
      <c r="B53" t="s">
        <v>415</v>
      </c>
      <c r="C53" t="s">
        <v>302</v>
      </c>
      <c r="D53">
        <v>0.85952600000000001</v>
      </c>
      <c r="E53" t="s">
        <v>303</v>
      </c>
      <c r="F53">
        <v>36</v>
      </c>
      <c r="G53" t="s">
        <v>304</v>
      </c>
      <c r="H53">
        <v>-543</v>
      </c>
      <c r="I53" t="s">
        <v>312</v>
      </c>
      <c r="J53">
        <v>0</v>
      </c>
      <c r="K53" t="s">
        <v>313</v>
      </c>
      <c r="L53">
        <v>0</v>
      </c>
      <c r="M53" t="s">
        <v>342</v>
      </c>
      <c r="N53">
        <v>0</v>
      </c>
      <c r="O53" t="s">
        <v>305</v>
      </c>
      <c r="P53">
        <v>53.888888999999999</v>
      </c>
      <c r="Q53" t="s">
        <v>402</v>
      </c>
      <c r="R53">
        <v>-43</v>
      </c>
      <c r="S53" t="s">
        <v>306</v>
      </c>
      <c r="T53">
        <v>22</v>
      </c>
    </row>
    <row r="54" spans="1:20">
      <c r="A54" t="s">
        <v>2</v>
      </c>
      <c r="B54" t="s">
        <v>416</v>
      </c>
      <c r="C54" t="s">
        <v>302</v>
      </c>
      <c r="D54">
        <v>0.85950300000000002</v>
      </c>
      <c r="E54" t="s">
        <v>303</v>
      </c>
      <c r="F54">
        <v>16</v>
      </c>
      <c r="G54" t="s">
        <v>304</v>
      </c>
      <c r="H54">
        <v>-416</v>
      </c>
      <c r="I54" t="s">
        <v>312</v>
      </c>
      <c r="J54">
        <v>0</v>
      </c>
      <c r="K54" t="s">
        <v>313</v>
      </c>
      <c r="L54">
        <v>0</v>
      </c>
      <c r="M54" t="s">
        <v>342</v>
      </c>
      <c r="N54">
        <v>0</v>
      </c>
      <c r="O54" t="s">
        <v>305</v>
      </c>
      <c r="P54">
        <v>51.25</v>
      </c>
      <c r="Q54" t="s">
        <v>402</v>
      </c>
      <c r="R54">
        <v>83</v>
      </c>
      <c r="S54" t="s">
        <v>306</v>
      </c>
      <c r="T54">
        <v>21</v>
      </c>
    </row>
    <row r="55" spans="1:20">
      <c r="A55" t="s">
        <v>2</v>
      </c>
      <c r="B55" t="s">
        <v>417</v>
      </c>
      <c r="C55" t="s">
        <v>302</v>
      </c>
      <c r="D55">
        <v>0.85936100000000004</v>
      </c>
      <c r="E55" t="s">
        <v>303</v>
      </c>
      <c r="F55">
        <v>99</v>
      </c>
      <c r="G55" t="s">
        <v>304</v>
      </c>
      <c r="H55">
        <v>-564</v>
      </c>
      <c r="I55" t="s">
        <v>312</v>
      </c>
      <c r="J55">
        <v>0</v>
      </c>
      <c r="K55" t="s">
        <v>313</v>
      </c>
      <c r="L55">
        <v>0</v>
      </c>
      <c r="M55" t="s">
        <v>342</v>
      </c>
      <c r="N55">
        <v>0</v>
      </c>
      <c r="O55" t="s">
        <v>305</v>
      </c>
      <c r="P55">
        <v>56.060606</v>
      </c>
      <c r="Q55" t="s">
        <v>402</v>
      </c>
      <c r="R55">
        <v>-64</v>
      </c>
      <c r="S55" t="s">
        <v>306</v>
      </c>
      <c r="T55">
        <v>22</v>
      </c>
    </row>
    <row r="56" spans="1:20">
      <c r="A56" t="s">
        <v>2</v>
      </c>
      <c r="B56" t="s">
        <v>418</v>
      </c>
      <c r="C56" t="s">
        <v>302</v>
      </c>
      <c r="D56">
        <v>0.85895999999999995</v>
      </c>
      <c r="E56" t="s">
        <v>303</v>
      </c>
      <c r="F56">
        <v>281</v>
      </c>
      <c r="G56" t="s">
        <v>304</v>
      </c>
      <c r="H56">
        <v>-489</v>
      </c>
      <c r="I56" t="s">
        <v>312</v>
      </c>
      <c r="J56">
        <v>0</v>
      </c>
      <c r="K56" t="s">
        <v>313</v>
      </c>
      <c r="L56">
        <v>0</v>
      </c>
      <c r="M56" t="s">
        <v>342</v>
      </c>
      <c r="N56">
        <v>0</v>
      </c>
      <c r="O56" t="s">
        <v>305</v>
      </c>
      <c r="P56">
        <v>57.402135000000001</v>
      </c>
      <c r="Q56" t="s">
        <v>402</v>
      </c>
      <c r="R56">
        <v>10</v>
      </c>
      <c r="S56" t="s">
        <v>306</v>
      </c>
      <c r="T56">
        <v>22</v>
      </c>
    </row>
    <row r="57" spans="1:20">
      <c r="A57" t="s">
        <v>2</v>
      </c>
      <c r="B57" t="s">
        <v>419</v>
      </c>
      <c r="C57" t="s">
        <v>302</v>
      </c>
      <c r="D57">
        <v>0.85874600000000001</v>
      </c>
      <c r="E57" t="s">
        <v>303</v>
      </c>
      <c r="F57">
        <v>150</v>
      </c>
      <c r="G57" t="s">
        <v>304</v>
      </c>
      <c r="H57">
        <v>-527</v>
      </c>
      <c r="I57" t="s">
        <v>312</v>
      </c>
      <c r="J57">
        <v>0</v>
      </c>
      <c r="K57" t="s">
        <v>313</v>
      </c>
      <c r="L57">
        <v>0</v>
      </c>
      <c r="M57" t="s">
        <v>342</v>
      </c>
      <c r="N57">
        <v>0</v>
      </c>
      <c r="O57" t="s">
        <v>305</v>
      </c>
      <c r="P57">
        <v>56</v>
      </c>
      <c r="Q57" t="s">
        <v>402</v>
      </c>
      <c r="R57">
        <v>-27</v>
      </c>
      <c r="S57" t="s">
        <v>306</v>
      </c>
      <c r="T57">
        <v>22</v>
      </c>
    </row>
    <row r="58" spans="1:20">
      <c r="A58" t="s">
        <v>2</v>
      </c>
      <c r="B58" t="s">
        <v>420</v>
      </c>
      <c r="C58" t="s">
        <v>302</v>
      </c>
      <c r="D58">
        <v>0.85848899999999995</v>
      </c>
      <c r="E58" t="s">
        <v>303</v>
      </c>
      <c r="F58">
        <v>180</v>
      </c>
      <c r="G58" t="s">
        <v>304</v>
      </c>
      <c r="H58">
        <v>-382</v>
      </c>
      <c r="I58" t="s">
        <v>312</v>
      </c>
      <c r="J58">
        <v>0</v>
      </c>
      <c r="K58" t="s">
        <v>313</v>
      </c>
      <c r="L58">
        <v>0</v>
      </c>
      <c r="M58" t="s">
        <v>342</v>
      </c>
      <c r="N58">
        <v>0</v>
      </c>
      <c r="O58" t="s">
        <v>305</v>
      </c>
      <c r="P58">
        <v>58.888888999999999</v>
      </c>
      <c r="Q58" t="s">
        <v>402</v>
      </c>
      <c r="R58">
        <v>117</v>
      </c>
      <c r="S58" t="s">
        <v>306</v>
      </c>
      <c r="T58">
        <v>21</v>
      </c>
    </row>
    <row r="59" spans="1:20">
      <c r="A59" t="s">
        <v>2</v>
      </c>
      <c r="B59" t="s">
        <v>421</v>
      </c>
      <c r="C59" t="s">
        <v>302</v>
      </c>
      <c r="D59">
        <v>0.85846900000000004</v>
      </c>
      <c r="E59" t="s">
        <v>303</v>
      </c>
      <c r="F59">
        <v>14</v>
      </c>
      <c r="G59" t="s">
        <v>304</v>
      </c>
      <c r="H59">
        <v>-411</v>
      </c>
      <c r="I59" t="s">
        <v>312</v>
      </c>
      <c r="J59">
        <v>0</v>
      </c>
      <c r="K59" t="s">
        <v>313</v>
      </c>
      <c r="L59">
        <v>0</v>
      </c>
      <c r="M59" t="s">
        <v>342</v>
      </c>
      <c r="N59">
        <v>0</v>
      </c>
      <c r="O59" t="s">
        <v>305</v>
      </c>
      <c r="P59">
        <v>55.714286000000001</v>
      </c>
      <c r="Q59" t="s">
        <v>402</v>
      </c>
      <c r="R59">
        <v>88</v>
      </c>
      <c r="S59" t="s">
        <v>306</v>
      </c>
      <c r="T59">
        <v>22</v>
      </c>
    </row>
    <row r="60" spans="1:20">
      <c r="A60" t="s">
        <v>2</v>
      </c>
      <c r="B60" t="s">
        <v>422</v>
      </c>
      <c r="C60" t="s">
        <v>302</v>
      </c>
      <c r="D60">
        <v>0.85814400000000002</v>
      </c>
      <c r="E60" t="s">
        <v>303</v>
      </c>
      <c r="F60">
        <v>227</v>
      </c>
      <c r="G60" t="s">
        <v>304</v>
      </c>
      <c r="H60">
        <v>-713</v>
      </c>
      <c r="I60" t="s">
        <v>312</v>
      </c>
      <c r="J60">
        <v>0</v>
      </c>
      <c r="K60" t="s">
        <v>313</v>
      </c>
      <c r="L60">
        <v>0</v>
      </c>
      <c r="M60" t="s">
        <v>342</v>
      </c>
      <c r="N60">
        <v>0</v>
      </c>
      <c r="O60" t="s">
        <v>305</v>
      </c>
      <c r="P60">
        <v>56.431717999999996</v>
      </c>
      <c r="Q60" t="s">
        <v>402</v>
      </c>
      <c r="R60">
        <v>-213</v>
      </c>
      <c r="S60" t="s">
        <v>306</v>
      </c>
      <c r="T60">
        <v>23</v>
      </c>
    </row>
    <row r="61" spans="1:20">
      <c r="A61" t="s">
        <v>2</v>
      </c>
      <c r="B61" t="s">
        <v>423</v>
      </c>
      <c r="C61" t="s">
        <v>302</v>
      </c>
      <c r="D61">
        <v>0.85813600000000001</v>
      </c>
      <c r="E61" t="s">
        <v>303</v>
      </c>
      <c r="F61">
        <v>6</v>
      </c>
      <c r="G61" t="s">
        <v>304</v>
      </c>
      <c r="H61">
        <v>-476</v>
      </c>
      <c r="I61" t="s">
        <v>312</v>
      </c>
      <c r="J61">
        <v>0</v>
      </c>
      <c r="K61" t="s">
        <v>313</v>
      </c>
      <c r="L61">
        <v>0</v>
      </c>
      <c r="M61" t="s">
        <v>342</v>
      </c>
      <c r="N61">
        <v>0</v>
      </c>
      <c r="O61" t="s">
        <v>305</v>
      </c>
      <c r="P61">
        <v>56.666666999999997</v>
      </c>
      <c r="Q61" t="s">
        <v>402</v>
      </c>
      <c r="R61">
        <v>23</v>
      </c>
      <c r="S61" t="s">
        <v>306</v>
      </c>
      <c r="T61">
        <v>22</v>
      </c>
    </row>
    <row r="62" spans="1:20">
      <c r="A62" t="s">
        <v>2</v>
      </c>
      <c r="B62" t="s">
        <v>424</v>
      </c>
      <c r="C62" t="s">
        <v>302</v>
      </c>
      <c r="D62">
        <v>0.85813300000000003</v>
      </c>
      <c r="E62" t="s">
        <v>303</v>
      </c>
      <c r="F62">
        <v>2</v>
      </c>
      <c r="G62" t="s">
        <v>304</v>
      </c>
      <c r="H62">
        <v>-434</v>
      </c>
      <c r="I62" t="s">
        <v>312</v>
      </c>
      <c r="J62">
        <v>0</v>
      </c>
      <c r="K62" t="s">
        <v>313</v>
      </c>
      <c r="L62">
        <v>0</v>
      </c>
      <c r="M62" t="s">
        <v>342</v>
      </c>
      <c r="N62">
        <v>0</v>
      </c>
      <c r="O62" t="s">
        <v>305</v>
      </c>
      <c r="P62">
        <v>50</v>
      </c>
      <c r="Q62" t="s">
        <v>402</v>
      </c>
      <c r="R62">
        <v>65</v>
      </c>
      <c r="S62" t="s">
        <v>306</v>
      </c>
      <c r="T62">
        <v>20</v>
      </c>
    </row>
    <row r="63" spans="1:20">
      <c r="A63" t="s">
        <v>2</v>
      </c>
      <c r="B63" t="s">
        <v>425</v>
      </c>
      <c r="C63" t="s">
        <v>302</v>
      </c>
      <c r="D63">
        <v>0.85808899999999999</v>
      </c>
      <c r="E63" t="s">
        <v>303</v>
      </c>
      <c r="F63">
        <v>31</v>
      </c>
      <c r="G63" t="s">
        <v>304</v>
      </c>
      <c r="H63">
        <v>-613</v>
      </c>
      <c r="I63" t="s">
        <v>312</v>
      </c>
      <c r="J63">
        <v>0</v>
      </c>
      <c r="K63" t="s">
        <v>313</v>
      </c>
      <c r="L63">
        <v>0</v>
      </c>
      <c r="M63" t="s">
        <v>342</v>
      </c>
      <c r="N63">
        <v>0</v>
      </c>
      <c r="O63" t="s">
        <v>305</v>
      </c>
      <c r="P63">
        <v>60.322581</v>
      </c>
      <c r="Q63" t="s">
        <v>402</v>
      </c>
      <c r="R63">
        <v>-113</v>
      </c>
      <c r="S63" t="s">
        <v>306</v>
      </c>
      <c r="T63">
        <v>23</v>
      </c>
    </row>
    <row r="64" spans="1:20">
      <c r="A64" t="s">
        <v>2</v>
      </c>
      <c r="B64" t="s">
        <v>426</v>
      </c>
      <c r="C64" t="s">
        <v>302</v>
      </c>
      <c r="D64">
        <v>0.85808300000000004</v>
      </c>
      <c r="E64" t="s">
        <v>303</v>
      </c>
      <c r="F64">
        <v>4</v>
      </c>
      <c r="G64" t="s">
        <v>304</v>
      </c>
      <c r="H64">
        <v>-503</v>
      </c>
      <c r="I64" t="s">
        <v>312</v>
      </c>
      <c r="J64">
        <v>0</v>
      </c>
      <c r="K64" t="s">
        <v>313</v>
      </c>
      <c r="L64">
        <v>0</v>
      </c>
      <c r="M64" t="s">
        <v>342</v>
      </c>
      <c r="N64">
        <v>0</v>
      </c>
      <c r="O64" t="s">
        <v>305</v>
      </c>
      <c r="P64">
        <v>45</v>
      </c>
      <c r="Q64" t="s">
        <v>402</v>
      </c>
      <c r="R64">
        <v>-3</v>
      </c>
      <c r="S64" t="s">
        <v>306</v>
      </c>
      <c r="T64">
        <v>22</v>
      </c>
    </row>
    <row r="65" spans="1:20">
      <c r="A65" t="s">
        <v>404</v>
      </c>
    </row>
    <row r="66" spans="1:20">
      <c r="A66" t="s">
        <v>2</v>
      </c>
      <c r="B66" t="s">
        <v>427</v>
      </c>
      <c r="C66" t="s">
        <v>302</v>
      </c>
      <c r="D66">
        <v>0.85733700000000002</v>
      </c>
      <c r="E66" t="s">
        <v>303</v>
      </c>
      <c r="F66">
        <v>522</v>
      </c>
      <c r="G66" t="s">
        <v>304</v>
      </c>
      <c r="H66">
        <v>712</v>
      </c>
      <c r="I66" t="s">
        <v>312</v>
      </c>
      <c r="J66">
        <v>0</v>
      </c>
      <c r="K66" t="s">
        <v>313</v>
      </c>
      <c r="L66">
        <v>1000</v>
      </c>
      <c r="M66" t="s">
        <v>342</v>
      </c>
      <c r="N66">
        <v>0</v>
      </c>
      <c r="O66" t="s">
        <v>305</v>
      </c>
      <c r="P66">
        <v>57.547893000000002</v>
      </c>
      <c r="Q66" t="s">
        <v>402</v>
      </c>
      <c r="R66">
        <v>1212</v>
      </c>
      <c r="S66" t="s">
        <v>306</v>
      </c>
      <c r="T66">
        <v>22</v>
      </c>
    </row>
    <row r="67" spans="1:20">
      <c r="A67" t="s">
        <v>2</v>
      </c>
      <c r="B67" t="s">
        <v>428</v>
      </c>
      <c r="C67" t="s">
        <v>302</v>
      </c>
      <c r="D67">
        <v>0.85719400000000001</v>
      </c>
      <c r="E67" t="s">
        <v>303</v>
      </c>
      <c r="F67">
        <v>100</v>
      </c>
      <c r="G67" t="s">
        <v>304</v>
      </c>
      <c r="H67">
        <v>-314</v>
      </c>
      <c r="I67" t="s">
        <v>312</v>
      </c>
      <c r="J67">
        <v>0</v>
      </c>
      <c r="K67" t="s">
        <v>313</v>
      </c>
      <c r="L67">
        <v>0</v>
      </c>
      <c r="M67" t="s">
        <v>342</v>
      </c>
      <c r="N67">
        <v>0</v>
      </c>
      <c r="O67" t="s">
        <v>305</v>
      </c>
      <c r="P67">
        <v>53.2</v>
      </c>
      <c r="Q67" t="s">
        <v>402</v>
      </c>
      <c r="R67">
        <v>185</v>
      </c>
      <c r="S67" t="s">
        <v>306</v>
      </c>
      <c r="T67">
        <v>23</v>
      </c>
    </row>
    <row r="68" spans="1:20">
      <c r="A68" t="s">
        <v>2</v>
      </c>
      <c r="B68" t="s">
        <v>429</v>
      </c>
      <c r="C68" t="s">
        <v>302</v>
      </c>
      <c r="D68">
        <v>0.85692400000000002</v>
      </c>
      <c r="E68" t="s">
        <v>303</v>
      </c>
      <c r="F68">
        <v>189</v>
      </c>
      <c r="G68" t="s">
        <v>304</v>
      </c>
      <c r="H68">
        <v>-630</v>
      </c>
      <c r="I68" t="s">
        <v>312</v>
      </c>
      <c r="J68">
        <v>0</v>
      </c>
      <c r="K68" t="s">
        <v>313</v>
      </c>
      <c r="L68">
        <v>0</v>
      </c>
      <c r="M68" t="s">
        <v>342</v>
      </c>
      <c r="N68">
        <v>0</v>
      </c>
      <c r="O68" t="s">
        <v>305</v>
      </c>
      <c r="P68">
        <v>52.328042000000003</v>
      </c>
      <c r="Q68" t="s">
        <v>402</v>
      </c>
      <c r="R68">
        <v>-130</v>
      </c>
      <c r="S68" t="s">
        <v>306</v>
      </c>
      <c r="T68">
        <v>23</v>
      </c>
    </row>
    <row r="69" spans="1:20">
      <c r="A69" t="s">
        <v>2</v>
      </c>
      <c r="B69" t="s">
        <v>430</v>
      </c>
      <c r="C69" t="s">
        <v>302</v>
      </c>
      <c r="D69">
        <v>0.85686099999999998</v>
      </c>
      <c r="E69" t="s">
        <v>303</v>
      </c>
      <c r="F69">
        <v>44</v>
      </c>
      <c r="G69" t="s">
        <v>304</v>
      </c>
      <c r="H69">
        <v>-629</v>
      </c>
      <c r="I69" t="s">
        <v>312</v>
      </c>
      <c r="J69">
        <v>0</v>
      </c>
      <c r="K69" t="s">
        <v>313</v>
      </c>
      <c r="L69">
        <v>0</v>
      </c>
      <c r="M69" t="s">
        <v>342</v>
      </c>
      <c r="N69">
        <v>0</v>
      </c>
      <c r="O69" t="s">
        <v>305</v>
      </c>
      <c r="P69">
        <v>60</v>
      </c>
      <c r="Q69" t="s">
        <v>402</v>
      </c>
      <c r="R69">
        <v>-129</v>
      </c>
      <c r="S69" t="s">
        <v>306</v>
      </c>
      <c r="T69">
        <v>22</v>
      </c>
    </row>
    <row r="70" spans="1:20">
      <c r="A70" t="s">
        <v>2</v>
      </c>
      <c r="B70" t="s">
        <v>431</v>
      </c>
      <c r="C70" t="s">
        <v>302</v>
      </c>
      <c r="D70">
        <v>0.85671900000000001</v>
      </c>
      <c r="E70" t="s">
        <v>303</v>
      </c>
      <c r="F70">
        <v>100</v>
      </c>
      <c r="G70" t="s">
        <v>304</v>
      </c>
      <c r="H70">
        <v>-315</v>
      </c>
      <c r="I70" t="s">
        <v>312</v>
      </c>
      <c r="J70">
        <v>0</v>
      </c>
      <c r="K70" t="s">
        <v>313</v>
      </c>
      <c r="L70">
        <v>0</v>
      </c>
      <c r="M70" t="s">
        <v>342</v>
      </c>
      <c r="N70">
        <v>0</v>
      </c>
      <c r="O70" t="s">
        <v>305</v>
      </c>
      <c r="P70">
        <v>54.2</v>
      </c>
      <c r="Q70" t="s">
        <v>402</v>
      </c>
      <c r="R70">
        <v>184</v>
      </c>
      <c r="S70" t="s">
        <v>306</v>
      </c>
      <c r="T70">
        <v>23</v>
      </c>
    </row>
    <row r="71" spans="1:20">
      <c r="A71" t="s">
        <v>2</v>
      </c>
      <c r="B71" t="s">
        <v>432</v>
      </c>
      <c r="C71" t="s">
        <v>302</v>
      </c>
      <c r="D71">
        <v>0.85652899999999998</v>
      </c>
      <c r="E71" t="s">
        <v>303</v>
      </c>
      <c r="F71">
        <v>133</v>
      </c>
      <c r="G71" t="s">
        <v>304</v>
      </c>
      <c r="H71">
        <v>-616</v>
      </c>
      <c r="I71" t="s">
        <v>312</v>
      </c>
      <c r="J71">
        <v>0</v>
      </c>
      <c r="K71" t="s">
        <v>313</v>
      </c>
      <c r="L71">
        <v>0</v>
      </c>
      <c r="M71" t="s">
        <v>342</v>
      </c>
      <c r="N71">
        <v>0</v>
      </c>
      <c r="O71" t="s">
        <v>305</v>
      </c>
      <c r="P71">
        <v>55.714286000000001</v>
      </c>
      <c r="Q71" t="s">
        <v>402</v>
      </c>
      <c r="R71">
        <v>-116</v>
      </c>
      <c r="S71" t="s">
        <v>306</v>
      </c>
      <c r="T71">
        <v>23</v>
      </c>
    </row>
    <row r="72" spans="1:20">
      <c r="A72" t="s">
        <v>2</v>
      </c>
      <c r="B72" t="s">
        <v>433</v>
      </c>
      <c r="C72" t="s">
        <v>302</v>
      </c>
      <c r="D72">
        <v>0.85643100000000005</v>
      </c>
      <c r="E72" t="s">
        <v>303</v>
      </c>
      <c r="F72">
        <v>68</v>
      </c>
      <c r="G72" t="s">
        <v>304</v>
      </c>
      <c r="H72">
        <v>-576</v>
      </c>
      <c r="I72" t="s">
        <v>312</v>
      </c>
      <c r="J72">
        <v>0</v>
      </c>
      <c r="K72" t="s">
        <v>313</v>
      </c>
      <c r="L72">
        <v>0</v>
      </c>
      <c r="M72" t="s">
        <v>342</v>
      </c>
      <c r="N72">
        <v>0</v>
      </c>
      <c r="O72" t="s">
        <v>305</v>
      </c>
      <c r="P72">
        <v>54.705882000000003</v>
      </c>
      <c r="Q72" t="s">
        <v>402</v>
      </c>
      <c r="R72">
        <v>-76</v>
      </c>
      <c r="S72" t="s">
        <v>306</v>
      </c>
      <c r="T72">
        <v>22</v>
      </c>
    </row>
    <row r="73" spans="1:20">
      <c r="A73" t="s">
        <v>2</v>
      </c>
      <c r="B73" t="s">
        <v>434</v>
      </c>
      <c r="C73" t="s">
        <v>302</v>
      </c>
      <c r="D73">
        <v>0.85642600000000002</v>
      </c>
      <c r="E73" t="s">
        <v>303</v>
      </c>
      <c r="F73">
        <v>4</v>
      </c>
      <c r="G73" t="s">
        <v>304</v>
      </c>
      <c r="H73">
        <v>-411</v>
      </c>
      <c r="I73" t="s">
        <v>312</v>
      </c>
      <c r="J73">
        <v>0</v>
      </c>
      <c r="K73" t="s">
        <v>313</v>
      </c>
      <c r="L73">
        <v>0</v>
      </c>
      <c r="M73" t="s">
        <v>342</v>
      </c>
      <c r="N73">
        <v>0</v>
      </c>
      <c r="O73" t="s">
        <v>305</v>
      </c>
      <c r="P73">
        <v>70</v>
      </c>
      <c r="Q73" t="s">
        <v>402</v>
      </c>
      <c r="R73">
        <v>88</v>
      </c>
      <c r="S73" t="s">
        <v>306</v>
      </c>
      <c r="T73">
        <v>21</v>
      </c>
    </row>
    <row r="74" spans="1:20">
      <c r="A74" t="s">
        <v>2</v>
      </c>
      <c r="B74" t="s">
        <v>435</v>
      </c>
      <c r="C74" t="s">
        <v>302</v>
      </c>
      <c r="D74">
        <v>0.85639399999999999</v>
      </c>
      <c r="E74" t="s">
        <v>303</v>
      </c>
      <c r="F74">
        <v>22</v>
      </c>
      <c r="G74" t="s">
        <v>304</v>
      </c>
      <c r="H74">
        <v>-561</v>
      </c>
      <c r="I74" t="s">
        <v>312</v>
      </c>
      <c r="J74">
        <v>0</v>
      </c>
      <c r="K74" t="s">
        <v>313</v>
      </c>
      <c r="L74">
        <v>0</v>
      </c>
      <c r="M74" t="s">
        <v>342</v>
      </c>
      <c r="N74">
        <v>0</v>
      </c>
      <c r="O74" t="s">
        <v>305</v>
      </c>
      <c r="P74">
        <v>58.181818</v>
      </c>
      <c r="Q74" t="s">
        <v>402</v>
      </c>
      <c r="R74">
        <v>-61</v>
      </c>
      <c r="S74" t="s">
        <v>306</v>
      </c>
      <c r="T74">
        <v>22</v>
      </c>
    </row>
    <row r="75" spans="1:20">
      <c r="A75" t="s">
        <v>2</v>
      </c>
      <c r="B75" t="s">
        <v>436</v>
      </c>
      <c r="C75" t="s">
        <v>302</v>
      </c>
      <c r="D75">
        <v>0.85638400000000003</v>
      </c>
      <c r="E75" t="s">
        <v>303</v>
      </c>
      <c r="F75">
        <v>7</v>
      </c>
      <c r="G75" t="s">
        <v>304</v>
      </c>
      <c r="H75">
        <v>-538</v>
      </c>
      <c r="I75" t="s">
        <v>312</v>
      </c>
      <c r="J75">
        <v>0</v>
      </c>
      <c r="K75" t="s">
        <v>313</v>
      </c>
      <c r="L75">
        <v>0</v>
      </c>
      <c r="M75" t="s">
        <v>342</v>
      </c>
      <c r="N75">
        <v>0</v>
      </c>
      <c r="O75" t="s">
        <v>305</v>
      </c>
      <c r="P75">
        <v>70</v>
      </c>
      <c r="Q75" t="s">
        <v>402</v>
      </c>
      <c r="R75">
        <v>-38</v>
      </c>
      <c r="S75" t="s">
        <v>306</v>
      </c>
      <c r="T75">
        <v>22</v>
      </c>
    </row>
    <row r="76" spans="1:20">
      <c r="A76" t="s">
        <v>2</v>
      </c>
      <c r="B76" t="s">
        <v>437</v>
      </c>
      <c r="C76" t="s">
        <v>302</v>
      </c>
      <c r="D76">
        <v>0.85623700000000003</v>
      </c>
      <c r="E76" t="s">
        <v>303</v>
      </c>
      <c r="F76">
        <v>103</v>
      </c>
      <c r="G76" t="s">
        <v>304</v>
      </c>
      <c r="H76">
        <v>-96</v>
      </c>
      <c r="I76" t="s">
        <v>312</v>
      </c>
      <c r="J76">
        <v>0</v>
      </c>
      <c r="K76" t="s">
        <v>313</v>
      </c>
      <c r="L76">
        <v>0</v>
      </c>
      <c r="M76" t="s">
        <v>342</v>
      </c>
      <c r="N76">
        <v>0</v>
      </c>
      <c r="O76" t="s">
        <v>305</v>
      </c>
      <c r="P76">
        <v>58.543689000000001</v>
      </c>
      <c r="Q76" t="s">
        <v>402</v>
      </c>
      <c r="R76">
        <v>403</v>
      </c>
      <c r="S76" t="s">
        <v>306</v>
      </c>
      <c r="T76">
        <v>22</v>
      </c>
    </row>
    <row r="77" spans="1:20">
      <c r="A77" t="s">
        <v>2</v>
      </c>
      <c r="B77" t="s">
        <v>438</v>
      </c>
      <c r="C77" t="s">
        <v>302</v>
      </c>
      <c r="D77">
        <v>0.85621999999999998</v>
      </c>
      <c r="E77" t="s">
        <v>303</v>
      </c>
      <c r="F77">
        <v>12</v>
      </c>
      <c r="G77" t="s">
        <v>304</v>
      </c>
      <c r="H77">
        <v>-643</v>
      </c>
      <c r="I77" t="s">
        <v>312</v>
      </c>
      <c r="J77">
        <v>0</v>
      </c>
      <c r="K77" t="s">
        <v>313</v>
      </c>
      <c r="L77">
        <v>0</v>
      </c>
      <c r="M77" t="s">
        <v>342</v>
      </c>
      <c r="N77">
        <v>0</v>
      </c>
      <c r="O77" t="s">
        <v>305</v>
      </c>
      <c r="P77">
        <v>56.666666999999997</v>
      </c>
      <c r="Q77" t="s">
        <v>402</v>
      </c>
      <c r="R77">
        <v>-143</v>
      </c>
      <c r="S77" t="s">
        <v>306</v>
      </c>
      <c r="T77">
        <v>22</v>
      </c>
    </row>
    <row r="78" spans="1:20">
      <c r="A78" t="s">
        <v>2</v>
      </c>
      <c r="B78" t="s">
        <v>439</v>
      </c>
      <c r="C78" t="s">
        <v>302</v>
      </c>
      <c r="D78">
        <v>0.85611300000000001</v>
      </c>
      <c r="E78" t="s">
        <v>303</v>
      </c>
      <c r="F78">
        <v>75</v>
      </c>
      <c r="G78" t="s">
        <v>304</v>
      </c>
      <c r="H78">
        <v>-620</v>
      </c>
      <c r="I78" t="s">
        <v>312</v>
      </c>
      <c r="J78">
        <v>0</v>
      </c>
      <c r="K78" t="s">
        <v>313</v>
      </c>
      <c r="L78">
        <v>0</v>
      </c>
      <c r="M78" t="s">
        <v>342</v>
      </c>
      <c r="N78">
        <v>0</v>
      </c>
      <c r="O78" t="s">
        <v>305</v>
      </c>
      <c r="P78">
        <v>52.666666999999997</v>
      </c>
      <c r="Q78" t="s">
        <v>402</v>
      </c>
      <c r="R78">
        <v>-120</v>
      </c>
      <c r="S78" t="s">
        <v>306</v>
      </c>
      <c r="T78">
        <v>22</v>
      </c>
    </row>
    <row r="79" spans="1:20">
      <c r="A79" t="s">
        <v>404</v>
      </c>
    </row>
    <row r="80" spans="1:20">
      <c r="A80" t="s">
        <v>2</v>
      </c>
      <c r="B80" t="s">
        <v>440</v>
      </c>
      <c r="C80" t="s">
        <v>302</v>
      </c>
      <c r="D80">
        <v>0.85595900000000003</v>
      </c>
      <c r="E80" t="s">
        <v>303</v>
      </c>
      <c r="F80">
        <v>108</v>
      </c>
      <c r="G80" t="s">
        <v>304</v>
      </c>
      <c r="H80">
        <v>797</v>
      </c>
      <c r="I80" t="s">
        <v>312</v>
      </c>
      <c r="J80">
        <v>0</v>
      </c>
      <c r="K80" t="s">
        <v>313</v>
      </c>
      <c r="L80">
        <v>1000</v>
      </c>
      <c r="M80" t="s">
        <v>342</v>
      </c>
      <c r="N80">
        <v>0</v>
      </c>
      <c r="O80" t="s">
        <v>305</v>
      </c>
      <c r="P80">
        <v>52.777777999999998</v>
      </c>
      <c r="Q80" t="s">
        <v>402</v>
      </c>
      <c r="R80">
        <v>1297</v>
      </c>
      <c r="S80" t="s">
        <v>306</v>
      </c>
      <c r="T80">
        <v>22</v>
      </c>
    </row>
    <row r="81" spans="1:20">
      <c r="A81" t="s">
        <v>2</v>
      </c>
      <c r="B81" t="s">
        <v>441</v>
      </c>
      <c r="C81" t="s">
        <v>302</v>
      </c>
      <c r="D81">
        <v>0.85587299999999999</v>
      </c>
      <c r="E81" t="s">
        <v>303</v>
      </c>
      <c r="F81">
        <v>60</v>
      </c>
      <c r="G81" t="s">
        <v>304</v>
      </c>
      <c r="H81">
        <v>-631</v>
      </c>
      <c r="I81" t="s">
        <v>312</v>
      </c>
      <c r="J81">
        <v>0</v>
      </c>
      <c r="K81" t="s">
        <v>313</v>
      </c>
      <c r="L81">
        <v>0</v>
      </c>
      <c r="M81" t="s">
        <v>342</v>
      </c>
      <c r="N81">
        <v>0</v>
      </c>
      <c r="O81" t="s">
        <v>305</v>
      </c>
      <c r="P81">
        <v>51</v>
      </c>
      <c r="Q81" t="s">
        <v>402</v>
      </c>
      <c r="R81">
        <v>-131</v>
      </c>
      <c r="S81" t="s">
        <v>306</v>
      </c>
      <c r="T81">
        <v>22</v>
      </c>
    </row>
    <row r="82" spans="1:20">
      <c r="A82" t="s">
        <v>2</v>
      </c>
      <c r="B82" t="s">
        <v>442</v>
      </c>
      <c r="C82" t="s">
        <v>302</v>
      </c>
      <c r="D82">
        <v>0.85578399999999999</v>
      </c>
      <c r="E82" t="s">
        <v>303</v>
      </c>
      <c r="F82">
        <v>62</v>
      </c>
      <c r="G82" t="s">
        <v>304</v>
      </c>
      <c r="H82">
        <v>-362</v>
      </c>
      <c r="I82" t="s">
        <v>312</v>
      </c>
      <c r="J82">
        <v>0</v>
      </c>
      <c r="K82" t="s">
        <v>313</v>
      </c>
      <c r="L82">
        <v>0</v>
      </c>
      <c r="M82" t="s">
        <v>342</v>
      </c>
      <c r="N82">
        <v>0</v>
      </c>
      <c r="O82" t="s">
        <v>305</v>
      </c>
      <c r="P82">
        <v>53.548386999999998</v>
      </c>
      <c r="Q82" t="s">
        <v>402</v>
      </c>
      <c r="R82">
        <v>137</v>
      </c>
      <c r="S82" t="s">
        <v>306</v>
      </c>
      <c r="T82">
        <v>22</v>
      </c>
    </row>
    <row r="83" spans="1:20">
      <c r="A83" t="s">
        <v>2</v>
      </c>
      <c r="B83" t="s">
        <v>443</v>
      </c>
      <c r="C83" t="s">
        <v>302</v>
      </c>
      <c r="D83">
        <v>0.85572000000000004</v>
      </c>
      <c r="E83" t="s">
        <v>303</v>
      </c>
      <c r="F83">
        <v>45</v>
      </c>
      <c r="G83" t="s">
        <v>304</v>
      </c>
      <c r="H83">
        <v>-604</v>
      </c>
      <c r="I83" t="s">
        <v>312</v>
      </c>
      <c r="J83">
        <v>0</v>
      </c>
      <c r="K83" t="s">
        <v>313</v>
      </c>
      <c r="L83">
        <v>0</v>
      </c>
      <c r="M83" t="s">
        <v>342</v>
      </c>
      <c r="N83">
        <v>0</v>
      </c>
      <c r="O83" t="s">
        <v>305</v>
      </c>
      <c r="P83">
        <v>58.888888999999999</v>
      </c>
      <c r="Q83" t="s">
        <v>402</v>
      </c>
      <c r="R83">
        <v>-104</v>
      </c>
      <c r="S83" t="s">
        <v>306</v>
      </c>
      <c r="T83">
        <v>22</v>
      </c>
    </row>
    <row r="84" spans="1:20">
      <c r="A84" t="s">
        <v>2</v>
      </c>
      <c r="B84" t="s">
        <v>444</v>
      </c>
      <c r="C84" t="s">
        <v>302</v>
      </c>
      <c r="D84">
        <v>0.85548299999999999</v>
      </c>
      <c r="E84" t="s">
        <v>303</v>
      </c>
      <c r="F84">
        <v>166</v>
      </c>
      <c r="G84" t="s">
        <v>304</v>
      </c>
      <c r="H84">
        <v>-643</v>
      </c>
      <c r="I84" t="s">
        <v>312</v>
      </c>
      <c r="J84">
        <v>0</v>
      </c>
      <c r="K84" t="s">
        <v>313</v>
      </c>
      <c r="L84">
        <v>0</v>
      </c>
      <c r="M84" t="s">
        <v>342</v>
      </c>
      <c r="N84">
        <v>0</v>
      </c>
      <c r="O84" t="s">
        <v>305</v>
      </c>
      <c r="P84">
        <v>55.662650999999997</v>
      </c>
      <c r="Q84" t="s">
        <v>402</v>
      </c>
      <c r="R84">
        <v>-143</v>
      </c>
      <c r="S84" t="s">
        <v>306</v>
      </c>
      <c r="T84">
        <v>22</v>
      </c>
    </row>
    <row r="85" spans="1:20">
      <c r="A85" t="s">
        <v>2</v>
      </c>
      <c r="B85" t="s">
        <v>445</v>
      </c>
      <c r="C85" t="s">
        <v>302</v>
      </c>
      <c r="D85">
        <v>0.85538999999999998</v>
      </c>
      <c r="E85" t="s">
        <v>303</v>
      </c>
      <c r="F85">
        <v>65</v>
      </c>
      <c r="G85" t="s">
        <v>304</v>
      </c>
      <c r="H85">
        <v>-541</v>
      </c>
      <c r="I85" t="s">
        <v>312</v>
      </c>
      <c r="J85">
        <v>0</v>
      </c>
      <c r="K85" t="s">
        <v>313</v>
      </c>
      <c r="L85">
        <v>0</v>
      </c>
      <c r="M85" t="s">
        <v>342</v>
      </c>
      <c r="N85">
        <v>0</v>
      </c>
      <c r="O85" t="s">
        <v>305</v>
      </c>
      <c r="P85">
        <v>56.769230999999998</v>
      </c>
      <c r="Q85" t="s">
        <v>402</v>
      </c>
      <c r="R85">
        <v>-41</v>
      </c>
      <c r="S85" t="s">
        <v>306</v>
      </c>
      <c r="T85">
        <v>22</v>
      </c>
    </row>
    <row r="86" spans="1:20">
      <c r="A86" t="s">
        <v>2</v>
      </c>
      <c r="B86" t="s">
        <v>446</v>
      </c>
      <c r="C86" t="s">
        <v>302</v>
      </c>
      <c r="D86">
        <v>0.85535000000000005</v>
      </c>
      <c r="E86" t="s">
        <v>303</v>
      </c>
      <c r="F86">
        <v>28</v>
      </c>
      <c r="G86" t="s">
        <v>304</v>
      </c>
      <c r="H86">
        <v>-540</v>
      </c>
      <c r="I86" t="s">
        <v>312</v>
      </c>
      <c r="J86">
        <v>0</v>
      </c>
      <c r="K86" t="s">
        <v>313</v>
      </c>
      <c r="L86">
        <v>0</v>
      </c>
      <c r="M86" t="s">
        <v>342</v>
      </c>
      <c r="N86">
        <v>0</v>
      </c>
      <c r="O86" t="s">
        <v>305</v>
      </c>
      <c r="P86">
        <v>59.285713999999999</v>
      </c>
      <c r="Q86" t="s">
        <v>402</v>
      </c>
      <c r="R86">
        <v>-40</v>
      </c>
      <c r="S86" t="s">
        <v>306</v>
      </c>
      <c r="T86">
        <v>22</v>
      </c>
    </row>
    <row r="87" spans="1:20">
      <c r="A87" t="s">
        <v>2</v>
      </c>
      <c r="B87" t="s">
        <v>447</v>
      </c>
      <c r="C87" t="s">
        <v>302</v>
      </c>
      <c r="D87">
        <v>0.85530899999999999</v>
      </c>
      <c r="E87" t="s">
        <v>303</v>
      </c>
      <c r="F87">
        <v>29</v>
      </c>
      <c r="G87" t="s">
        <v>304</v>
      </c>
      <c r="H87">
        <v>-442</v>
      </c>
      <c r="I87" t="s">
        <v>312</v>
      </c>
      <c r="J87">
        <v>0</v>
      </c>
      <c r="K87" t="s">
        <v>313</v>
      </c>
      <c r="L87">
        <v>0</v>
      </c>
      <c r="M87" t="s">
        <v>342</v>
      </c>
      <c r="N87">
        <v>0</v>
      </c>
      <c r="O87" t="s">
        <v>305</v>
      </c>
      <c r="P87">
        <v>48.620690000000003</v>
      </c>
      <c r="Q87" t="s">
        <v>402</v>
      </c>
      <c r="R87">
        <v>57</v>
      </c>
      <c r="S87" t="s">
        <v>306</v>
      </c>
      <c r="T87">
        <v>22</v>
      </c>
    </row>
    <row r="88" spans="1:20">
      <c r="A88" t="s">
        <v>2</v>
      </c>
      <c r="B88" t="s">
        <v>448</v>
      </c>
      <c r="C88" t="s">
        <v>302</v>
      </c>
      <c r="D88">
        <v>0.85528300000000002</v>
      </c>
      <c r="E88" t="s">
        <v>303</v>
      </c>
      <c r="F88">
        <v>18</v>
      </c>
      <c r="G88" t="s">
        <v>304</v>
      </c>
      <c r="H88">
        <v>-530</v>
      </c>
      <c r="I88" t="s">
        <v>312</v>
      </c>
      <c r="J88">
        <v>0</v>
      </c>
      <c r="K88" t="s">
        <v>313</v>
      </c>
      <c r="L88">
        <v>0</v>
      </c>
      <c r="M88" t="s">
        <v>342</v>
      </c>
      <c r="N88">
        <v>0</v>
      </c>
      <c r="O88" t="s">
        <v>305</v>
      </c>
      <c r="P88">
        <v>48.888888999999999</v>
      </c>
      <c r="Q88" t="s">
        <v>402</v>
      </c>
      <c r="R88">
        <v>-30</v>
      </c>
      <c r="S88" t="s">
        <v>306</v>
      </c>
      <c r="T88">
        <v>22</v>
      </c>
    </row>
    <row r="89" spans="1:20">
      <c r="A89" t="s">
        <v>2</v>
      </c>
      <c r="B89" t="s">
        <v>449</v>
      </c>
      <c r="C89" t="s">
        <v>302</v>
      </c>
      <c r="D89">
        <v>0.85519599999999996</v>
      </c>
      <c r="E89" t="s">
        <v>303</v>
      </c>
      <c r="F89">
        <v>61</v>
      </c>
      <c r="G89" t="s">
        <v>304</v>
      </c>
      <c r="H89">
        <v>-319</v>
      </c>
      <c r="I89" t="s">
        <v>312</v>
      </c>
      <c r="J89">
        <v>0</v>
      </c>
      <c r="K89" t="s">
        <v>313</v>
      </c>
      <c r="L89">
        <v>0</v>
      </c>
      <c r="M89" t="s">
        <v>342</v>
      </c>
      <c r="N89">
        <v>0</v>
      </c>
      <c r="O89" t="s">
        <v>305</v>
      </c>
      <c r="P89">
        <v>55.573770000000003</v>
      </c>
      <c r="Q89" t="s">
        <v>402</v>
      </c>
      <c r="R89">
        <v>180</v>
      </c>
      <c r="S89" t="s">
        <v>306</v>
      </c>
      <c r="T89">
        <v>19</v>
      </c>
    </row>
    <row r="90" spans="1:20">
      <c r="A90" t="s">
        <v>2</v>
      </c>
      <c r="B90" t="s">
        <v>450</v>
      </c>
      <c r="C90" t="s">
        <v>302</v>
      </c>
      <c r="D90">
        <v>0.85514000000000001</v>
      </c>
      <c r="E90" t="s">
        <v>303</v>
      </c>
      <c r="F90">
        <v>39</v>
      </c>
      <c r="G90" t="s">
        <v>304</v>
      </c>
      <c r="H90">
        <v>-642</v>
      </c>
      <c r="I90" t="s">
        <v>312</v>
      </c>
      <c r="J90">
        <v>0</v>
      </c>
      <c r="K90" t="s">
        <v>313</v>
      </c>
      <c r="L90">
        <v>0</v>
      </c>
      <c r="M90" t="s">
        <v>342</v>
      </c>
      <c r="N90">
        <v>0</v>
      </c>
      <c r="O90" t="s">
        <v>305</v>
      </c>
      <c r="P90">
        <v>57.692307999999997</v>
      </c>
      <c r="Q90" t="s">
        <v>402</v>
      </c>
      <c r="R90">
        <v>-142</v>
      </c>
      <c r="S90" t="s">
        <v>306</v>
      </c>
      <c r="T90">
        <v>23</v>
      </c>
    </row>
    <row r="91" spans="1:20">
      <c r="A91" t="s">
        <v>2</v>
      </c>
      <c r="B91" t="s">
        <v>451</v>
      </c>
      <c r="C91" t="s">
        <v>302</v>
      </c>
      <c r="D91">
        <v>0.85504999999999998</v>
      </c>
      <c r="E91" t="s">
        <v>303</v>
      </c>
      <c r="F91">
        <v>63</v>
      </c>
      <c r="G91" t="s">
        <v>304</v>
      </c>
      <c r="H91">
        <v>-517</v>
      </c>
      <c r="I91" t="s">
        <v>312</v>
      </c>
      <c r="J91">
        <v>0</v>
      </c>
      <c r="K91" t="s">
        <v>313</v>
      </c>
      <c r="L91">
        <v>0</v>
      </c>
      <c r="M91" t="s">
        <v>342</v>
      </c>
      <c r="N91">
        <v>0</v>
      </c>
      <c r="O91" t="s">
        <v>305</v>
      </c>
      <c r="P91">
        <v>49.047618999999997</v>
      </c>
      <c r="Q91" t="s">
        <v>402</v>
      </c>
      <c r="R91">
        <v>-17</v>
      </c>
      <c r="S91" t="s">
        <v>306</v>
      </c>
      <c r="T91">
        <v>23</v>
      </c>
    </row>
    <row r="92" spans="1:20">
      <c r="A92" t="s">
        <v>2</v>
      </c>
      <c r="B92" t="s">
        <v>452</v>
      </c>
      <c r="C92" t="s">
        <v>302</v>
      </c>
      <c r="D92">
        <v>0.85485599999999995</v>
      </c>
      <c r="E92" t="s">
        <v>303</v>
      </c>
      <c r="F92">
        <v>136</v>
      </c>
      <c r="G92" t="s">
        <v>304</v>
      </c>
      <c r="H92">
        <v>-396</v>
      </c>
      <c r="I92" t="s">
        <v>312</v>
      </c>
      <c r="J92">
        <v>0</v>
      </c>
      <c r="K92" t="s">
        <v>313</v>
      </c>
      <c r="L92">
        <v>0</v>
      </c>
      <c r="M92" t="s">
        <v>342</v>
      </c>
      <c r="N92">
        <v>0</v>
      </c>
      <c r="O92" t="s">
        <v>305</v>
      </c>
      <c r="P92">
        <v>53.676470999999999</v>
      </c>
      <c r="Q92" t="s">
        <v>402</v>
      </c>
      <c r="R92">
        <v>103</v>
      </c>
      <c r="S92" t="s">
        <v>306</v>
      </c>
      <c r="T92">
        <v>22</v>
      </c>
    </row>
    <row r="93" spans="1:20">
      <c r="A93" t="s">
        <v>2</v>
      </c>
      <c r="B93" t="s">
        <v>453</v>
      </c>
      <c r="C93" t="s">
        <v>302</v>
      </c>
      <c r="D93">
        <v>0.85449399999999998</v>
      </c>
      <c r="E93" t="s">
        <v>303</v>
      </c>
      <c r="F93">
        <v>253</v>
      </c>
      <c r="G93" t="s">
        <v>304</v>
      </c>
      <c r="H93">
        <v>-243</v>
      </c>
      <c r="I93" t="s">
        <v>312</v>
      </c>
      <c r="J93">
        <v>0</v>
      </c>
      <c r="K93" t="s">
        <v>313</v>
      </c>
      <c r="L93">
        <v>0</v>
      </c>
      <c r="M93" t="s">
        <v>342</v>
      </c>
      <c r="N93">
        <v>0</v>
      </c>
      <c r="O93" t="s">
        <v>305</v>
      </c>
      <c r="P93">
        <v>56.877470000000002</v>
      </c>
      <c r="Q93" t="s">
        <v>402</v>
      </c>
      <c r="R93">
        <v>256</v>
      </c>
      <c r="S93" t="s">
        <v>306</v>
      </c>
      <c r="T93">
        <v>22</v>
      </c>
    </row>
    <row r="94" spans="1:20">
      <c r="A94" t="s">
        <v>2</v>
      </c>
      <c r="B94" t="s">
        <v>454</v>
      </c>
      <c r="C94" t="s">
        <v>302</v>
      </c>
      <c r="D94">
        <v>0.853939</v>
      </c>
      <c r="E94" t="s">
        <v>303</v>
      </c>
      <c r="F94">
        <v>389</v>
      </c>
      <c r="G94" t="s">
        <v>304</v>
      </c>
      <c r="H94">
        <v>-678</v>
      </c>
      <c r="I94" t="s">
        <v>312</v>
      </c>
      <c r="J94">
        <v>0</v>
      </c>
      <c r="K94" t="s">
        <v>313</v>
      </c>
      <c r="L94">
        <v>0</v>
      </c>
      <c r="M94" t="s">
        <v>342</v>
      </c>
      <c r="N94">
        <v>0</v>
      </c>
      <c r="O94" t="s">
        <v>305</v>
      </c>
      <c r="P94">
        <v>56.169665999999999</v>
      </c>
      <c r="Q94" t="s">
        <v>402</v>
      </c>
      <c r="R94">
        <v>-178</v>
      </c>
      <c r="S94" t="s">
        <v>306</v>
      </c>
      <c r="T94">
        <v>22</v>
      </c>
    </row>
    <row r="95" spans="1:20">
      <c r="A95" t="s">
        <v>2</v>
      </c>
      <c r="B95" t="s">
        <v>455</v>
      </c>
      <c r="C95" t="s">
        <v>302</v>
      </c>
      <c r="D95">
        <v>0.85390900000000003</v>
      </c>
      <c r="E95" t="s">
        <v>303</v>
      </c>
      <c r="F95">
        <v>21</v>
      </c>
      <c r="G95" t="s">
        <v>304</v>
      </c>
      <c r="H95">
        <v>-422</v>
      </c>
      <c r="I95" t="s">
        <v>312</v>
      </c>
      <c r="J95">
        <v>0</v>
      </c>
      <c r="K95" t="s">
        <v>313</v>
      </c>
      <c r="L95">
        <v>0</v>
      </c>
      <c r="M95" t="s">
        <v>342</v>
      </c>
      <c r="N95">
        <v>0</v>
      </c>
      <c r="O95" t="s">
        <v>305</v>
      </c>
      <c r="P95">
        <v>50.952381000000003</v>
      </c>
      <c r="Q95" t="s">
        <v>402</v>
      </c>
      <c r="R95">
        <v>77</v>
      </c>
      <c r="S95" t="s">
        <v>306</v>
      </c>
      <c r="T95">
        <v>22</v>
      </c>
    </row>
    <row r="96" spans="1:20">
      <c r="A96" t="s">
        <v>2</v>
      </c>
      <c r="B96" t="s">
        <v>456</v>
      </c>
      <c r="C96" t="s">
        <v>302</v>
      </c>
      <c r="D96">
        <v>0.85386099999999998</v>
      </c>
      <c r="E96" t="s">
        <v>303</v>
      </c>
      <c r="F96">
        <v>33</v>
      </c>
      <c r="G96" t="s">
        <v>304</v>
      </c>
      <c r="H96">
        <v>-288</v>
      </c>
      <c r="I96" t="s">
        <v>312</v>
      </c>
      <c r="J96">
        <v>0</v>
      </c>
      <c r="K96" t="s">
        <v>313</v>
      </c>
      <c r="L96">
        <v>0</v>
      </c>
      <c r="M96" t="s">
        <v>342</v>
      </c>
      <c r="N96">
        <v>0</v>
      </c>
      <c r="O96" t="s">
        <v>305</v>
      </c>
      <c r="P96">
        <v>51.212121000000003</v>
      </c>
      <c r="Q96" t="s">
        <v>402</v>
      </c>
      <c r="R96">
        <v>211</v>
      </c>
      <c r="S96" t="s">
        <v>306</v>
      </c>
      <c r="T96">
        <v>22</v>
      </c>
    </row>
    <row r="97" spans="1:20">
      <c r="A97" t="s">
        <v>2</v>
      </c>
      <c r="B97" t="s">
        <v>457</v>
      </c>
      <c r="C97" t="s">
        <v>302</v>
      </c>
      <c r="D97">
        <v>0.85349399999999997</v>
      </c>
      <c r="E97" t="s">
        <v>303</v>
      </c>
      <c r="F97">
        <v>257</v>
      </c>
      <c r="G97" t="s">
        <v>304</v>
      </c>
      <c r="H97">
        <v>-1023</v>
      </c>
      <c r="I97" t="s">
        <v>312</v>
      </c>
      <c r="J97">
        <v>0</v>
      </c>
      <c r="K97" t="s">
        <v>313</v>
      </c>
      <c r="L97">
        <v>0</v>
      </c>
      <c r="M97" t="s">
        <v>342</v>
      </c>
      <c r="N97">
        <v>0</v>
      </c>
      <c r="O97" t="s">
        <v>305</v>
      </c>
      <c r="P97">
        <v>54.902723999999999</v>
      </c>
      <c r="Q97" t="s">
        <v>402</v>
      </c>
      <c r="R97">
        <v>-523</v>
      </c>
      <c r="S97" t="s">
        <v>306</v>
      </c>
      <c r="T97">
        <v>22</v>
      </c>
    </row>
    <row r="98" spans="1:20">
      <c r="A98" t="s">
        <v>2</v>
      </c>
      <c r="B98" t="s">
        <v>458</v>
      </c>
      <c r="C98" t="s">
        <v>302</v>
      </c>
      <c r="D98">
        <v>0.85323599999999999</v>
      </c>
      <c r="E98" t="s">
        <v>303</v>
      </c>
      <c r="F98">
        <v>181</v>
      </c>
      <c r="G98" t="s">
        <v>304</v>
      </c>
      <c r="H98">
        <v>-497</v>
      </c>
      <c r="I98" t="s">
        <v>312</v>
      </c>
      <c r="J98">
        <v>0</v>
      </c>
      <c r="K98" t="s">
        <v>313</v>
      </c>
      <c r="L98">
        <v>0</v>
      </c>
      <c r="M98" t="s">
        <v>342</v>
      </c>
      <c r="N98">
        <v>0</v>
      </c>
      <c r="O98" t="s">
        <v>305</v>
      </c>
      <c r="P98">
        <v>55.303866999999997</v>
      </c>
      <c r="Q98" t="s">
        <v>402</v>
      </c>
      <c r="R98">
        <v>2</v>
      </c>
      <c r="S98" t="s">
        <v>306</v>
      </c>
      <c r="T98">
        <v>22</v>
      </c>
    </row>
    <row r="99" spans="1:20">
      <c r="A99" t="s">
        <v>2</v>
      </c>
      <c r="B99" t="s">
        <v>459</v>
      </c>
      <c r="C99" t="s">
        <v>302</v>
      </c>
      <c r="D99">
        <v>0.85319100000000003</v>
      </c>
      <c r="E99" t="s">
        <v>303</v>
      </c>
      <c r="F99">
        <v>31</v>
      </c>
      <c r="G99" t="s">
        <v>304</v>
      </c>
      <c r="H99">
        <v>-309</v>
      </c>
      <c r="I99" t="s">
        <v>312</v>
      </c>
      <c r="J99">
        <v>0</v>
      </c>
      <c r="K99" t="s">
        <v>313</v>
      </c>
      <c r="L99">
        <v>0</v>
      </c>
      <c r="M99" t="s">
        <v>342</v>
      </c>
      <c r="N99">
        <v>0</v>
      </c>
      <c r="O99" t="s">
        <v>305</v>
      </c>
      <c r="P99">
        <v>57.096774000000003</v>
      </c>
      <c r="Q99" t="s">
        <v>402</v>
      </c>
      <c r="R99">
        <v>190</v>
      </c>
      <c r="S99" t="s">
        <v>306</v>
      </c>
      <c r="T99">
        <v>21</v>
      </c>
    </row>
    <row r="100" spans="1:20">
      <c r="A100" t="s">
        <v>2</v>
      </c>
      <c r="B100" t="s">
        <v>460</v>
      </c>
      <c r="C100" t="s">
        <v>302</v>
      </c>
      <c r="D100">
        <v>0.85301700000000003</v>
      </c>
      <c r="E100" t="s">
        <v>303</v>
      </c>
      <c r="F100">
        <v>122</v>
      </c>
      <c r="G100" t="s">
        <v>304</v>
      </c>
      <c r="H100">
        <v>-532</v>
      </c>
      <c r="I100" t="s">
        <v>312</v>
      </c>
      <c r="J100">
        <v>0</v>
      </c>
      <c r="K100" t="s">
        <v>313</v>
      </c>
      <c r="L100">
        <v>0</v>
      </c>
      <c r="M100" t="s">
        <v>342</v>
      </c>
      <c r="N100">
        <v>0</v>
      </c>
      <c r="O100" t="s">
        <v>305</v>
      </c>
      <c r="P100">
        <v>57.868851999999997</v>
      </c>
      <c r="Q100" t="s">
        <v>402</v>
      </c>
      <c r="R100">
        <v>-32</v>
      </c>
      <c r="S100" t="s">
        <v>306</v>
      </c>
      <c r="T100">
        <v>22</v>
      </c>
    </row>
    <row r="101" spans="1:20">
      <c r="A101" t="s">
        <v>2</v>
      </c>
      <c r="B101" t="s">
        <v>461</v>
      </c>
      <c r="C101" t="s">
        <v>302</v>
      </c>
      <c r="D101">
        <v>0.85231900000000005</v>
      </c>
      <c r="E101" t="s">
        <v>303</v>
      </c>
      <c r="F101">
        <v>489</v>
      </c>
      <c r="G101" t="s">
        <v>304</v>
      </c>
      <c r="H101">
        <v>-323</v>
      </c>
      <c r="I101" t="s">
        <v>312</v>
      </c>
      <c r="J101">
        <v>0</v>
      </c>
      <c r="K101" t="s">
        <v>313</v>
      </c>
      <c r="L101">
        <v>0</v>
      </c>
      <c r="M101" t="s">
        <v>342</v>
      </c>
      <c r="N101">
        <v>0</v>
      </c>
      <c r="O101" t="s">
        <v>305</v>
      </c>
      <c r="P101">
        <v>55.235174000000001</v>
      </c>
      <c r="Q101" t="s">
        <v>402</v>
      </c>
      <c r="R101">
        <v>176</v>
      </c>
      <c r="S101" t="s">
        <v>306</v>
      </c>
      <c r="T101">
        <v>22</v>
      </c>
    </row>
    <row r="102" spans="1:20">
      <c r="A102" t="s">
        <v>2</v>
      </c>
      <c r="B102" t="s">
        <v>462</v>
      </c>
      <c r="C102" t="s">
        <v>302</v>
      </c>
      <c r="D102">
        <v>0.85218700000000003</v>
      </c>
      <c r="E102" t="s">
        <v>303</v>
      </c>
      <c r="F102">
        <v>92</v>
      </c>
      <c r="G102" t="s">
        <v>304</v>
      </c>
      <c r="H102">
        <v>-671</v>
      </c>
      <c r="I102" t="s">
        <v>312</v>
      </c>
      <c r="J102">
        <v>0</v>
      </c>
      <c r="K102" t="s">
        <v>313</v>
      </c>
      <c r="L102">
        <v>0</v>
      </c>
      <c r="M102" t="s">
        <v>342</v>
      </c>
      <c r="N102">
        <v>0</v>
      </c>
      <c r="O102" t="s">
        <v>305</v>
      </c>
      <c r="P102">
        <v>55.434783000000003</v>
      </c>
      <c r="Q102" t="s">
        <v>402</v>
      </c>
      <c r="R102">
        <v>-171</v>
      </c>
      <c r="S102" t="s">
        <v>306</v>
      </c>
      <c r="T102">
        <v>21</v>
      </c>
    </row>
    <row r="103" spans="1:20">
      <c r="A103" t="s">
        <v>2</v>
      </c>
      <c r="B103" t="s">
        <v>463</v>
      </c>
      <c r="C103" t="s">
        <v>302</v>
      </c>
      <c r="D103">
        <v>0.85215300000000005</v>
      </c>
      <c r="E103" t="s">
        <v>303</v>
      </c>
      <c r="F103">
        <v>24</v>
      </c>
      <c r="G103" t="s">
        <v>304</v>
      </c>
      <c r="H103">
        <v>-391</v>
      </c>
      <c r="I103" t="s">
        <v>312</v>
      </c>
      <c r="J103">
        <v>0</v>
      </c>
      <c r="K103" t="s">
        <v>313</v>
      </c>
      <c r="L103">
        <v>0</v>
      </c>
      <c r="M103" t="s">
        <v>342</v>
      </c>
      <c r="N103">
        <v>0</v>
      </c>
      <c r="O103" t="s">
        <v>305</v>
      </c>
      <c r="P103">
        <v>39.166666999999997</v>
      </c>
      <c r="Q103" t="s">
        <v>402</v>
      </c>
      <c r="R103">
        <v>108</v>
      </c>
      <c r="S103" t="s">
        <v>306</v>
      </c>
      <c r="T103">
        <v>22</v>
      </c>
    </row>
    <row r="104" spans="1:20">
      <c r="A104" t="s">
        <v>2</v>
      </c>
      <c r="B104" t="s">
        <v>464</v>
      </c>
      <c r="C104" t="s">
        <v>302</v>
      </c>
      <c r="D104">
        <v>0.85208899999999999</v>
      </c>
      <c r="E104" t="s">
        <v>303</v>
      </c>
      <c r="F104">
        <v>45</v>
      </c>
      <c r="G104" t="s">
        <v>304</v>
      </c>
      <c r="H104">
        <v>-529</v>
      </c>
      <c r="I104" t="s">
        <v>312</v>
      </c>
      <c r="J104">
        <v>0</v>
      </c>
      <c r="K104" t="s">
        <v>313</v>
      </c>
      <c r="L104">
        <v>0</v>
      </c>
      <c r="M104" t="s">
        <v>342</v>
      </c>
      <c r="N104">
        <v>0</v>
      </c>
      <c r="O104" t="s">
        <v>305</v>
      </c>
      <c r="P104">
        <v>52.222222000000002</v>
      </c>
      <c r="Q104" t="s">
        <v>402</v>
      </c>
      <c r="R104">
        <v>-29</v>
      </c>
      <c r="S104" t="s">
        <v>306</v>
      </c>
      <c r="T104">
        <v>21</v>
      </c>
    </row>
    <row r="105" spans="1:20">
      <c r="A105" t="s">
        <v>2</v>
      </c>
      <c r="B105" t="s">
        <v>465</v>
      </c>
      <c r="C105" t="s">
        <v>302</v>
      </c>
      <c r="D105">
        <v>0.85208700000000004</v>
      </c>
      <c r="E105" t="s">
        <v>303</v>
      </c>
      <c r="F105">
        <v>1</v>
      </c>
      <c r="G105" t="s">
        <v>304</v>
      </c>
      <c r="H105">
        <v>-500</v>
      </c>
      <c r="I105" t="s">
        <v>312</v>
      </c>
      <c r="J105">
        <v>0</v>
      </c>
      <c r="K105" t="s">
        <v>313</v>
      </c>
      <c r="L105">
        <v>0</v>
      </c>
      <c r="M105" t="s">
        <v>342</v>
      </c>
      <c r="N105">
        <v>0</v>
      </c>
      <c r="O105" t="s">
        <v>305</v>
      </c>
      <c r="P105">
        <v>70</v>
      </c>
      <c r="Q105" t="s">
        <v>402</v>
      </c>
      <c r="R105">
        <v>0</v>
      </c>
      <c r="S105" t="s">
        <v>306</v>
      </c>
      <c r="T105">
        <v>18</v>
      </c>
    </row>
    <row r="106" spans="1:20">
      <c r="A106" t="s">
        <v>2</v>
      </c>
      <c r="B106" t="s">
        <v>466</v>
      </c>
      <c r="C106" t="s">
        <v>302</v>
      </c>
      <c r="D106">
        <v>0.85196700000000003</v>
      </c>
      <c r="E106" t="s">
        <v>303</v>
      </c>
      <c r="F106">
        <v>84</v>
      </c>
      <c r="G106" t="s">
        <v>304</v>
      </c>
      <c r="H106">
        <v>-347</v>
      </c>
      <c r="I106" t="s">
        <v>312</v>
      </c>
      <c r="J106">
        <v>0</v>
      </c>
      <c r="K106" t="s">
        <v>313</v>
      </c>
      <c r="L106">
        <v>0</v>
      </c>
      <c r="M106" t="s">
        <v>342</v>
      </c>
      <c r="N106">
        <v>0</v>
      </c>
      <c r="O106" t="s">
        <v>305</v>
      </c>
      <c r="P106">
        <v>59.523809999999997</v>
      </c>
      <c r="Q106" t="s">
        <v>402</v>
      </c>
      <c r="R106">
        <v>152</v>
      </c>
      <c r="S106" t="s">
        <v>306</v>
      </c>
      <c r="T106">
        <v>21</v>
      </c>
    </row>
    <row r="107" spans="1:20">
      <c r="A107" t="s">
        <v>2</v>
      </c>
      <c r="B107" t="s">
        <v>467</v>
      </c>
      <c r="C107" t="s">
        <v>302</v>
      </c>
      <c r="D107">
        <v>0.85184300000000002</v>
      </c>
      <c r="E107" t="s">
        <v>303</v>
      </c>
      <c r="F107">
        <v>87</v>
      </c>
      <c r="G107" t="s">
        <v>304</v>
      </c>
      <c r="H107">
        <v>-506</v>
      </c>
      <c r="I107" t="s">
        <v>312</v>
      </c>
      <c r="J107">
        <v>0</v>
      </c>
      <c r="K107" t="s">
        <v>313</v>
      </c>
      <c r="L107">
        <v>0</v>
      </c>
      <c r="M107" t="s">
        <v>342</v>
      </c>
      <c r="N107">
        <v>0</v>
      </c>
      <c r="O107" t="s">
        <v>305</v>
      </c>
      <c r="P107">
        <v>57.126437000000003</v>
      </c>
      <c r="Q107" t="s">
        <v>402</v>
      </c>
      <c r="R107">
        <v>-6</v>
      </c>
      <c r="S107" t="s">
        <v>306</v>
      </c>
      <c r="T107">
        <v>22</v>
      </c>
    </row>
    <row r="108" spans="1:20">
      <c r="A108" t="s">
        <v>2</v>
      </c>
      <c r="B108" t="s">
        <v>468</v>
      </c>
      <c r="C108" t="s">
        <v>302</v>
      </c>
      <c r="D108">
        <v>0.85154600000000003</v>
      </c>
      <c r="E108" t="s">
        <v>303</v>
      </c>
      <c r="F108">
        <v>208</v>
      </c>
      <c r="G108" t="s">
        <v>304</v>
      </c>
      <c r="H108">
        <v>-570</v>
      </c>
      <c r="I108" t="s">
        <v>312</v>
      </c>
      <c r="J108">
        <v>0</v>
      </c>
      <c r="K108" t="s">
        <v>313</v>
      </c>
      <c r="L108">
        <v>0</v>
      </c>
      <c r="M108" t="s">
        <v>342</v>
      </c>
      <c r="N108">
        <v>0</v>
      </c>
      <c r="O108" t="s">
        <v>305</v>
      </c>
      <c r="P108">
        <v>55.384614999999997</v>
      </c>
      <c r="Q108" t="s">
        <v>402</v>
      </c>
      <c r="R108">
        <v>-70</v>
      </c>
      <c r="S108" t="s">
        <v>306</v>
      </c>
      <c r="T108">
        <v>22</v>
      </c>
    </row>
    <row r="109" spans="1:20">
      <c r="A109" t="s">
        <v>2</v>
      </c>
      <c r="B109" t="s">
        <v>469</v>
      </c>
      <c r="C109" t="s">
        <v>302</v>
      </c>
      <c r="D109">
        <v>0.85146299999999997</v>
      </c>
      <c r="E109" t="s">
        <v>303</v>
      </c>
      <c r="F109">
        <v>58</v>
      </c>
      <c r="G109" t="s">
        <v>304</v>
      </c>
      <c r="H109">
        <v>-522</v>
      </c>
      <c r="I109" t="s">
        <v>312</v>
      </c>
      <c r="J109">
        <v>0</v>
      </c>
      <c r="K109" t="s">
        <v>313</v>
      </c>
      <c r="L109">
        <v>0</v>
      </c>
      <c r="M109" t="s">
        <v>342</v>
      </c>
      <c r="N109">
        <v>0</v>
      </c>
      <c r="O109" t="s">
        <v>305</v>
      </c>
      <c r="P109">
        <v>54.137931000000002</v>
      </c>
      <c r="Q109" t="s">
        <v>402</v>
      </c>
      <c r="R109">
        <v>-22</v>
      </c>
      <c r="S109" t="s">
        <v>306</v>
      </c>
      <c r="T109">
        <v>22</v>
      </c>
    </row>
    <row r="110" spans="1:20">
      <c r="A110" t="s">
        <v>2</v>
      </c>
      <c r="B110" t="s">
        <v>470</v>
      </c>
      <c r="C110" t="s">
        <v>302</v>
      </c>
      <c r="D110">
        <v>0.85145300000000002</v>
      </c>
      <c r="E110" t="s">
        <v>303</v>
      </c>
      <c r="F110">
        <v>7</v>
      </c>
      <c r="G110" t="s">
        <v>304</v>
      </c>
      <c r="H110">
        <v>-576</v>
      </c>
      <c r="I110" t="s">
        <v>312</v>
      </c>
      <c r="J110">
        <v>0</v>
      </c>
      <c r="K110" t="s">
        <v>313</v>
      </c>
      <c r="L110">
        <v>0</v>
      </c>
      <c r="M110" t="s">
        <v>342</v>
      </c>
      <c r="N110">
        <v>0</v>
      </c>
      <c r="O110" t="s">
        <v>305</v>
      </c>
      <c r="P110">
        <v>47.142856999999999</v>
      </c>
      <c r="Q110" t="s">
        <v>402</v>
      </c>
      <c r="R110">
        <v>-76</v>
      </c>
      <c r="S110" t="s">
        <v>306</v>
      </c>
      <c r="T110">
        <v>22</v>
      </c>
    </row>
    <row r="111" spans="1:20">
      <c r="A111" t="s">
        <v>2</v>
      </c>
      <c r="B111" t="s">
        <v>471</v>
      </c>
      <c r="C111" t="s">
        <v>302</v>
      </c>
      <c r="D111">
        <v>0.85142600000000002</v>
      </c>
      <c r="E111" t="s">
        <v>303</v>
      </c>
      <c r="F111">
        <v>19</v>
      </c>
      <c r="G111" t="s">
        <v>304</v>
      </c>
      <c r="H111">
        <v>-497</v>
      </c>
      <c r="I111" t="s">
        <v>312</v>
      </c>
      <c r="J111">
        <v>0</v>
      </c>
      <c r="K111" t="s">
        <v>313</v>
      </c>
      <c r="L111">
        <v>0</v>
      </c>
      <c r="M111" t="s">
        <v>342</v>
      </c>
      <c r="N111">
        <v>0</v>
      </c>
      <c r="O111" t="s">
        <v>305</v>
      </c>
      <c r="P111">
        <v>52.105263000000001</v>
      </c>
      <c r="Q111" t="s">
        <v>402</v>
      </c>
      <c r="R111">
        <v>2</v>
      </c>
      <c r="S111" t="s">
        <v>306</v>
      </c>
      <c r="T111">
        <v>22</v>
      </c>
    </row>
    <row r="112" spans="1:20">
      <c r="A112" t="s">
        <v>2</v>
      </c>
      <c r="B112" t="s">
        <v>472</v>
      </c>
      <c r="C112" t="s">
        <v>302</v>
      </c>
      <c r="D112">
        <v>0.85142399999999996</v>
      </c>
      <c r="E112" t="s">
        <v>303</v>
      </c>
      <c r="F112">
        <v>1</v>
      </c>
      <c r="G112" t="s">
        <v>304</v>
      </c>
      <c r="H112">
        <v>-500</v>
      </c>
      <c r="I112" t="s">
        <v>312</v>
      </c>
      <c r="J112">
        <v>0</v>
      </c>
      <c r="K112" t="s">
        <v>313</v>
      </c>
      <c r="L112">
        <v>0</v>
      </c>
      <c r="M112" t="s">
        <v>342</v>
      </c>
      <c r="N112">
        <v>0</v>
      </c>
      <c r="O112" t="s">
        <v>305</v>
      </c>
      <c r="P112">
        <v>30</v>
      </c>
      <c r="Q112" t="s">
        <v>402</v>
      </c>
      <c r="R112">
        <v>0</v>
      </c>
      <c r="S112" t="s">
        <v>306</v>
      </c>
      <c r="T112">
        <v>18</v>
      </c>
    </row>
    <row r="113" spans="1:20">
      <c r="A113" t="s">
        <v>2</v>
      </c>
      <c r="B113" t="s">
        <v>473</v>
      </c>
      <c r="C113" t="s">
        <v>302</v>
      </c>
      <c r="D113">
        <v>0.85142300000000004</v>
      </c>
      <c r="E113" t="s">
        <v>303</v>
      </c>
      <c r="F113">
        <v>1</v>
      </c>
      <c r="G113" t="s">
        <v>304</v>
      </c>
      <c r="H113">
        <v>-500</v>
      </c>
      <c r="I113" t="s">
        <v>312</v>
      </c>
      <c r="J113">
        <v>0</v>
      </c>
      <c r="K113" t="s">
        <v>313</v>
      </c>
      <c r="L113">
        <v>0</v>
      </c>
      <c r="M113" t="s">
        <v>342</v>
      </c>
      <c r="N113">
        <v>0</v>
      </c>
      <c r="O113" t="s">
        <v>305</v>
      </c>
      <c r="P113">
        <v>70</v>
      </c>
      <c r="Q113" t="s">
        <v>402</v>
      </c>
      <c r="R113">
        <v>0</v>
      </c>
      <c r="S113" t="s">
        <v>306</v>
      </c>
      <c r="T113">
        <v>18</v>
      </c>
    </row>
    <row r="114" spans="1:20">
      <c r="A114" t="s">
        <v>2</v>
      </c>
      <c r="B114" t="s">
        <v>474</v>
      </c>
      <c r="C114" t="s">
        <v>302</v>
      </c>
      <c r="D114">
        <v>0.85139299999999996</v>
      </c>
      <c r="E114" t="s">
        <v>303</v>
      </c>
      <c r="F114">
        <v>21</v>
      </c>
      <c r="G114" t="s">
        <v>304</v>
      </c>
      <c r="H114">
        <v>-402</v>
      </c>
      <c r="I114" t="s">
        <v>312</v>
      </c>
      <c r="J114">
        <v>0</v>
      </c>
      <c r="K114" t="s">
        <v>313</v>
      </c>
      <c r="L114">
        <v>0</v>
      </c>
      <c r="M114" t="s">
        <v>342</v>
      </c>
      <c r="N114">
        <v>0</v>
      </c>
      <c r="O114" t="s">
        <v>305</v>
      </c>
      <c r="P114">
        <v>55.714286000000001</v>
      </c>
      <c r="Q114" t="s">
        <v>402</v>
      </c>
      <c r="R114">
        <v>97</v>
      </c>
      <c r="S114" t="s">
        <v>306</v>
      </c>
      <c r="T114">
        <v>21</v>
      </c>
    </row>
    <row r="115" spans="1:20">
      <c r="A115" t="s">
        <v>2</v>
      </c>
      <c r="B115" t="s">
        <v>475</v>
      </c>
      <c r="C115" t="s">
        <v>302</v>
      </c>
      <c r="D115">
        <v>0.85139100000000001</v>
      </c>
      <c r="E115" t="s">
        <v>303</v>
      </c>
      <c r="F115">
        <v>1</v>
      </c>
      <c r="G115" t="s">
        <v>304</v>
      </c>
      <c r="H115">
        <v>-500</v>
      </c>
      <c r="I115" t="s">
        <v>312</v>
      </c>
      <c r="J115">
        <v>0</v>
      </c>
      <c r="K115" t="s">
        <v>313</v>
      </c>
      <c r="L115">
        <v>0</v>
      </c>
      <c r="M115" t="s">
        <v>342</v>
      </c>
      <c r="N115">
        <v>0</v>
      </c>
      <c r="O115" t="s">
        <v>305</v>
      </c>
      <c r="P115">
        <v>30</v>
      </c>
      <c r="Q115" t="s">
        <v>402</v>
      </c>
      <c r="R115">
        <v>0</v>
      </c>
      <c r="S115" t="s">
        <v>306</v>
      </c>
      <c r="T115">
        <v>18</v>
      </c>
    </row>
    <row r="116" spans="1:20">
      <c r="A116" t="s">
        <v>2</v>
      </c>
      <c r="B116" t="s">
        <v>476</v>
      </c>
      <c r="C116" t="s">
        <v>302</v>
      </c>
      <c r="D116">
        <v>0.85136000000000001</v>
      </c>
      <c r="E116" t="s">
        <v>303</v>
      </c>
      <c r="F116">
        <v>22</v>
      </c>
      <c r="G116" t="s">
        <v>304</v>
      </c>
      <c r="H116">
        <v>-583</v>
      </c>
      <c r="I116" t="s">
        <v>312</v>
      </c>
      <c r="J116">
        <v>0</v>
      </c>
      <c r="K116" t="s">
        <v>313</v>
      </c>
      <c r="L116">
        <v>0</v>
      </c>
      <c r="M116" t="s">
        <v>342</v>
      </c>
      <c r="N116">
        <v>0</v>
      </c>
      <c r="O116" t="s">
        <v>305</v>
      </c>
      <c r="P116">
        <v>61.818182</v>
      </c>
      <c r="Q116" t="s">
        <v>402</v>
      </c>
      <c r="R116">
        <v>-83</v>
      </c>
      <c r="S116" t="s">
        <v>306</v>
      </c>
      <c r="T116">
        <v>21</v>
      </c>
    </row>
    <row r="117" spans="1:20">
      <c r="A117" t="s">
        <v>2</v>
      </c>
      <c r="B117" t="s">
        <v>477</v>
      </c>
      <c r="C117" t="s">
        <v>302</v>
      </c>
      <c r="D117">
        <v>0.85131000000000001</v>
      </c>
      <c r="E117" t="s">
        <v>303</v>
      </c>
      <c r="F117">
        <v>35</v>
      </c>
      <c r="G117" t="s">
        <v>304</v>
      </c>
      <c r="H117">
        <v>-447</v>
      </c>
      <c r="I117" t="s">
        <v>312</v>
      </c>
      <c r="J117">
        <v>0</v>
      </c>
      <c r="K117" t="s">
        <v>313</v>
      </c>
      <c r="L117">
        <v>0</v>
      </c>
      <c r="M117" t="s">
        <v>342</v>
      </c>
      <c r="N117">
        <v>0</v>
      </c>
      <c r="O117" t="s">
        <v>305</v>
      </c>
      <c r="P117">
        <v>50</v>
      </c>
      <c r="Q117" t="s">
        <v>402</v>
      </c>
      <c r="R117">
        <v>52</v>
      </c>
      <c r="S117" t="s">
        <v>306</v>
      </c>
      <c r="T117">
        <v>22</v>
      </c>
    </row>
    <row r="118" spans="1:20">
      <c r="A118" t="s">
        <v>404</v>
      </c>
    </row>
    <row r="119" spans="1:20">
      <c r="A119" t="s">
        <v>2</v>
      </c>
      <c r="B119" t="s">
        <v>478</v>
      </c>
      <c r="C119" t="s">
        <v>302</v>
      </c>
      <c r="D119">
        <v>0.85108099999999998</v>
      </c>
      <c r="E119" t="s">
        <v>303</v>
      </c>
      <c r="F119">
        <v>160</v>
      </c>
      <c r="G119" t="s">
        <v>304</v>
      </c>
      <c r="H119">
        <v>550</v>
      </c>
      <c r="I119" t="s">
        <v>312</v>
      </c>
      <c r="J119">
        <v>0</v>
      </c>
      <c r="K119" t="s">
        <v>313</v>
      </c>
      <c r="L119">
        <v>1000</v>
      </c>
      <c r="M119" t="s">
        <v>342</v>
      </c>
      <c r="N119">
        <v>0</v>
      </c>
      <c r="O119" t="s">
        <v>305</v>
      </c>
      <c r="P119">
        <v>56.375</v>
      </c>
      <c r="Q119" t="s">
        <v>402</v>
      </c>
      <c r="R119">
        <v>1050</v>
      </c>
      <c r="S119" t="s">
        <v>306</v>
      </c>
      <c r="T119">
        <v>22</v>
      </c>
    </row>
    <row r="120" spans="1:20">
      <c r="A120" t="s">
        <v>2</v>
      </c>
      <c r="B120" t="s">
        <v>479</v>
      </c>
      <c r="C120" t="s">
        <v>302</v>
      </c>
      <c r="D120">
        <v>0.85078600000000004</v>
      </c>
      <c r="E120" t="s">
        <v>303</v>
      </c>
      <c r="F120">
        <v>207</v>
      </c>
      <c r="G120" t="s">
        <v>304</v>
      </c>
      <c r="H120">
        <v>-457</v>
      </c>
      <c r="I120" t="s">
        <v>312</v>
      </c>
      <c r="J120">
        <v>0</v>
      </c>
      <c r="K120" t="s">
        <v>313</v>
      </c>
      <c r="L120">
        <v>0</v>
      </c>
      <c r="M120" t="s">
        <v>342</v>
      </c>
      <c r="N120">
        <v>0</v>
      </c>
      <c r="O120" t="s">
        <v>305</v>
      </c>
      <c r="P120">
        <v>55.120773</v>
      </c>
      <c r="Q120" t="s">
        <v>402</v>
      </c>
      <c r="R120">
        <v>42</v>
      </c>
      <c r="S120" t="s">
        <v>306</v>
      </c>
      <c r="T120">
        <v>22</v>
      </c>
    </row>
    <row r="121" spans="1:20">
      <c r="A121" t="s">
        <v>2</v>
      </c>
      <c r="B121" t="s">
        <v>480</v>
      </c>
      <c r="C121" t="s">
        <v>302</v>
      </c>
      <c r="D121">
        <v>0.85066399999999998</v>
      </c>
      <c r="E121" t="s">
        <v>303</v>
      </c>
      <c r="F121">
        <v>85</v>
      </c>
      <c r="G121" t="s">
        <v>304</v>
      </c>
      <c r="H121">
        <v>-446</v>
      </c>
      <c r="I121" t="s">
        <v>312</v>
      </c>
      <c r="J121">
        <v>0</v>
      </c>
      <c r="K121" t="s">
        <v>313</v>
      </c>
      <c r="L121">
        <v>0</v>
      </c>
      <c r="M121" t="s">
        <v>342</v>
      </c>
      <c r="N121">
        <v>0</v>
      </c>
      <c r="O121" t="s">
        <v>305</v>
      </c>
      <c r="P121">
        <v>60.823529000000001</v>
      </c>
      <c r="Q121" t="s">
        <v>402</v>
      </c>
      <c r="R121">
        <v>53</v>
      </c>
      <c r="S121" t="s">
        <v>306</v>
      </c>
      <c r="T121">
        <v>21</v>
      </c>
    </row>
    <row r="122" spans="1:20">
      <c r="A122" t="s">
        <v>2</v>
      </c>
      <c r="B122" t="s">
        <v>481</v>
      </c>
      <c r="C122" t="s">
        <v>302</v>
      </c>
      <c r="D122">
        <v>0.85065000000000002</v>
      </c>
      <c r="E122" t="s">
        <v>303</v>
      </c>
      <c r="F122">
        <v>10</v>
      </c>
      <c r="G122" t="s">
        <v>304</v>
      </c>
      <c r="H122">
        <v>-529</v>
      </c>
      <c r="I122" t="s">
        <v>312</v>
      </c>
      <c r="J122">
        <v>0</v>
      </c>
      <c r="K122" t="s">
        <v>313</v>
      </c>
      <c r="L122">
        <v>0</v>
      </c>
      <c r="M122" t="s">
        <v>342</v>
      </c>
      <c r="N122">
        <v>0</v>
      </c>
      <c r="O122" t="s">
        <v>305</v>
      </c>
      <c r="P122">
        <v>58</v>
      </c>
      <c r="Q122" t="s">
        <v>402</v>
      </c>
      <c r="R122">
        <v>-29</v>
      </c>
      <c r="S122" t="s">
        <v>306</v>
      </c>
      <c r="T122">
        <v>21</v>
      </c>
    </row>
    <row r="123" spans="1:20">
      <c r="A123" t="s">
        <v>2</v>
      </c>
      <c r="B123" t="s">
        <v>482</v>
      </c>
      <c r="C123" t="s">
        <v>302</v>
      </c>
      <c r="D123">
        <v>0.84986600000000001</v>
      </c>
      <c r="E123" t="s">
        <v>303</v>
      </c>
      <c r="F123">
        <v>549</v>
      </c>
      <c r="G123" t="s">
        <v>304</v>
      </c>
      <c r="H123">
        <v>-396</v>
      </c>
      <c r="I123" t="s">
        <v>312</v>
      </c>
      <c r="J123">
        <v>0</v>
      </c>
      <c r="K123" t="s">
        <v>313</v>
      </c>
      <c r="L123">
        <v>0</v>
      </c>
      <c r="M123" t="s">
        <v>342</v>
      </c>
      <c r="N123">
        <v>0</v>
      </c>
      <c r="O123" t="s">
        <v>305</v>
      </c>
      <c r="P123">
        <v>55.537340999999998</v>
      </c>
      <c r="Q123" t="s">
        <v>402</v>
      </c>
      <c r="R123">
        <v>103</v>
      </c>
      <c r="S123" t="s">
        <v>306</v>
      </c>
      <c r="T123">
        <v>22</v>
      </c>
    </row>
    <row r="124" spans="1:20">
      <c r="A124" t="s">
        <v>2</v>
      </c>
      <c r="B124" t="s">
        <v>483</v>
      </c>
      <c r="C124" t="s">
        <v>302</v>
      </c>
      <c r="D124">
        <v>0.84986300000000004</v>
      </c>
      <c r="E124" t="s">
        <v>303</v>
      </c>
      <c r="F124">
        <v>2</v>
      </c>
      <c r="G124" t="s">
        <v>304</v>
      </c>
      <c r="H124">
        <v>-500</v>
      </c>
      <c r="I124" t="s">
        <v>312</v>
      </c>
      <c r="J124">
        <v>0</v>
      </c>
      <c r="K124" t="s">
        <v>313</v>
      </c>
      <c r="L124">
        <v>0</v>
      </c>
      <c r="M124" t="s">
        <v>342</v>
      </c>
      <c r="N124">
        <v>0</v>
      </c>
      <c r="O124" t="s">
        <v>305</v>
      </c>
      <c r="P124">
        <v>60</v>
      </c>
      <c r="Q124" t="s">
        <v>402</v>
      </c>
      <c r="R124">
        <v>0</v>
      </c>
      <c r="S124" t="s">
        <v>306</v>
      </c>
      <c r="T124">
        <v>20</v>
      </c>
    </row>
    <row r="125" spans="1:20">
      <c r="A125" t="s">
        <v>2</v>
      </c>
      <c r="B125" t="s">
        <v>484</v>
      </c>
      <c r="C125" t="s">
        <v>302</v>
      </c>
      <c r="D125">
        <v>0.84956100000000001</v>
      </c>
      <c r="E125" t="s">
        <v>303</v>
      </c>
      <c r="F125">
        <v>211</v>
      </c>
      <c r="G125" t="s">
        <v>304</v>
      </c>
      <c r="H125">
        <v>-748</v>
      </c>
      <c r="I125" t="s">
        <v>312</v>
      </c>
      <c r="J125">
        <v>0</v>
      </c>
      <c r="K125" t="s">
        <v>313</v>
      </c>
      <c r="L125">
        <v>0</v>
      </c>
      <c r="M125" t="s">
        <v>342</v>
      </c>
      <c r="N125">
        <v>0</v>
      </c>
      <c r="O125" t="s">
        <v>305</v>
      </c>
      <c r="P125">
        <v>56.919431000000003</v>
      </c>
      <c r="Q125" t="s">
        <v>402</v>
      </c>
      <c r="R125">
        <v>-248</v>
      </c>
      <c r="S125" t="s">
        <v>306</v>
      </c>
      <c r="T125">
        <v>23</v>
      </c>
    </row>
    <row r="126" spans="1:20">
      <c r="A126" t="s">
        <v>2</v>
      </c>
      <c r="B126" t="s">
        <v>485</v>
      </c>
      <c r="C126" t="s">
        <v>302</v>
      </c>
      <c r="D126">
        <v>0.84955400000000003</v>
      </c>
      <c r="E126" t="s">
        <v>303</v>
      </c>
      <c r="F126">
        <v>5</v>
      </c>
      <c r="G126" t="s">
        <v>304</v>
      </c>
      <c r="H126">
        <v>-392</v>
      </c>
      <c r="I126" t="s">
        <v>312</v>
      </c>
      <c r="J126">
        <v>0</v>
      </c>
      <c r="K126" t="s">
        <v>313</v>
      </c>
      <c r="L126">
        <v>0</v>
      </c>
      <c r="M126" t="s">
        <v>342</v>
      </c>
      <c r="N126">
        <v>0</v>
      </c>
      <c r="O126" t="s">
        <v>305</v>
      </c>
      <c r="P126">
        <v>54</v>
      </c>
      <c r="Q126" t="s">
        <v>402</v>
      </c>
      <c r="R126">
        <v>107</v>
      </c>
      <c r="S126" t="s">
        <v>306</v>
      </c>
      <c r="T126">
        <v>21</v>
      </c>
    </row>
    <row r="127" spans="1:20">
      <c r="A127" t="s">
        <v>2</v>
      </c>
      <c r="B127" t="s">
        <v>486</v>
      </c>
      <c r="C127" t="s">
        <v>302</v>
      </c>
      <c r="D127">
        <v>0.84940400000000005</v>
      </c>
      <c r="E127" t="s">
        <v>303</v>
      </c>
      <c r="F127">
        <v>105</v>
      </c>
      <c r="G127" t="s">
        <v>304</v>
      </c>
      <c r="H127">
        <v>-544</v>
      </c>
      <c r="I127" t="s">
        <v>312</v>
      </c>
      <c r="J127">
        <v>0</v>
      </c>
      <c r="K127" t="s">
        <v>313</v>
      </c>
      <c r="L127">
        <v>0</v>
      </c>
      <c r="M127" t="s">
        <v>342</v>
      </c>
      <c r="N127">
        <v>0</v>
      </c>
      <c r="O127" t="s">
        <v>305</v>
      </c>
      <c r="P127">
        <v>55.904761999999998</v>
      </c>
      <c r="Q127" t="s">
        <v>402</v>
      </c>
      <c r="R127">
        <v>-44</v>
      </c>
      <c r="S127" t="s">
        <v>306</v>
      </c>
      <c r="T127">
        <v>23</v>
      </c>
    </row>
    <row r="128" spans="1:20">
      <c r="A128" t="s">
        <v>2</v>
      </c>
      <c r="B128" t="s">
        <v>487</v>
      </c>
      <c r="C128" t="s">
        <v>302</v>
      </c>
      <c r="D128">
        <v>0.84911999999999999</v>
      </c>
      <c r="E128" t="s">
        <v>303</v>
      </c>
      <c r="F128">
        <v>199</v>
      </c>
      <c r="G128" t="s">
        <v>304</v>
      </c>
      <c r="H128">
        <v>-336</v>
      </c>
      <c r="I128" t="s">
        <v>312</v>
      </c>
      <c r="J128">
        <v>0</v>
      </c>
      <c r="K128" t="s">
        <v>313</v>
      </c>
      <c r="L128">
        <v>0</v>
      </c>
      <c r="M128" t="s">
        <v>342</v>
      </c>
      <c r="N128">
        <v>0</v>
      </c>
      <c r="O128" t="s">
        <v>305</v>
      </c>
      <c r="P128">
        <v>56.030150999999996</v>
      </c>
      <c r="Q128" t="s">
        <v>402</v>
      </c>
      <c r="R128">
        <v>163</v>
      </c>
      <c r="S128" t="s">
        <v>306</v>
      </c>
      <c r="T128">
        <v>23</v>
      </c>
    </row>
    <row r="129" spans="1:20">
      <c r="A129" t="s">
        <v>2</v>
      </c>
      <c r="B129" t="s">
        <v>488</v>
      </c>
      <c r="C129" t="s">
        <v>302</v>
      </c>
      <c r="D129">
        <v>0.849074</v>
      </c>
      <c r="E129" t="s">
        <v>303</v>
      </c>
      <c r="F129">
        <v>32</v>
      </c>
      <c r="G129" t="s">
        <v>304</v>
      </c>
      <c r="H129">
        <v>-408</v>
      </c>
      <c r="I129" t="s">
        <v>312</v>
      </c>
      <c r="J129">
        <v>0</v>
      </c>
      <c r="K129" t="s">
        <v>313</v>
      </c>
      <c r="L129">
        <v>0</v>
      </c>
      <c r="M129" t="s">
        <v>342</v>
      </c>
      <c r="N129">
        <v>0</v>
      </c>
      <c r="O129" t="s">
        <v>305</v>
      </c>
      <c r="P129">
        <v>58.75</v>
      </c>
      <c r="Q129" t="s">
        <v>402</v>
      </c>
      <c r="R129">
        <v>91</v>
      </c>
      <c r="S129" t="s">
        <v>306</v>
      </c>
      <c r="T129">
        <v>22</v>
      </c>
    </row>
    <row r="130" spans="1:20">
      <c r="A130" t="s">
        <v>2</v>
      </c>
      <c r="B130" t="s">
        <v>489</v>
      </c>
      <c r="C130" t="s">
        <v>302</v>
      </c>
      <c r="D130">
        <v>0.84870699999999999</v>
      </c>
      <c r="E130" t="s">
        <v>303</v>
      </c>
      <c r="F130">
        <v>257</v>
      </c>
      <c r="G130" t="s">
        <v>304</v>
      </c>
      <c r="H130">
        <v>-443</v>
      </c>
      <c r="I130" t="s">
        <v>312</v>
      </c>
      <c r="J130">
        <v>0</v>
      </c>
      <c r="K130" t="s">
        <v>313</v>
      </c>
      <c r="L130">
        <v>0</v>
      </c>
      <c r="M130" t="s">
        <v>342</v>
      </c>
      <c r="N130">
        <v>0</v>
      </c>
      <c r="O130" t="s">
        <v>305</v>
      </c>
      <c r="P130">
        <v>56.070039000000001</v>
      </c>
      <c r="Q130" t="s">
        <v>402</v>
      </c>
      <c r="R130">
        <v>56</v>
      </c>
      <c r="S130" t="s">
        <v>306</v>
      </c>
      <c r="T130">
        <v>23</v>
      </c>
    </row>
    <row r="131" spans="1:20">
      <c r="A131" t="s">
        <v>2</v>
      </c>
      <c r="B131" t="s">
        <v>490</v>
      </c>
      <c r="C131" t="s">
        <v>302</v>
      </c>
      <c r="D131">
        <v>0.84837300000000004</v>
      </c>
      <c r="E131" t="s">
        <v>303</v>
      </c>
      <c r="F131">
        <v>234</v>
      </c>
      <c r="G131" t="s">
        <v>304</v>
      </c>
      <c r="H131">
        <v>-870</v>
      </c>
      <c r="I131" t="s">
        <v>312</v>
      </c>
      <c r="J131">
        <v>0</v>
      </c>
      <c r="K131" t="s">
        <v>313</v>
      </c>
      <c r="L131">
        <v>0</v>
      </c>
      <c r="M131" t="s">
        <v>342</v>
      </c>
      <c r="N131">
        <v>0</v>
      </c>
      <c r="O131" t="s">
        <v>305</v>
      </c>
      <c r="P131">
        <v>54.700854999999997</v>
      </c>
      <c r="Q131" t="s">
        <v>402</v>
      </c>
      <c r="R131">
        <v>-370</v>
      </c>
      <c r="S131" t="s">
        <v>306</v>
      </c>
      <c r="T131">
        <v>23</v>
      </c>
    </row>
    <row r="132" spans="1:20">
      <c r="A132" t="s">
        <v>2</v>
      </c>
      <c r="B132" t="s">
        <v>491</v>
      </c>
      <c r="C132" t="s">
        <v>302</v>
      </c>
      <c r="D132">
        <v>0.848047</v>
      </c>
      <c r="E132" t="s">
        <v>303</v>
      </c>
      <c r="F132">
        <v>228</v>
      </c>
      <c r="G132" t="s">
        <v>304</v>
      </c>
      <c r="H132">
        <v>-258</v>
      </c>
      <c r="I132" t="s">
        <v>312</v>
      </c>
      <c r="J132">
        <v>0</v>
      </c>
      <c r="K132" t="s">
        <v>313</v>
      </c>
      <c r="L132">
        <v>0</v>
      </c>
      <c r="M132" t="s">
        <v>342</v>
      </c>
      <c r="N132">
        <v>0</v>
      </c>
      <c r="O132" t="s">
        <v>305</v>
      </c>
      <c r="P132">
        <v>58.157895000000003</v>
      </c>
      <c r="Q132" t="s">
        <v>402</v>
      </c>
      <c r="R132">
        <v>241</v>
      </c>
      <c r="S132" t="s">
        <v>306</v>
      </c>
      <c r="T132">
        <v>23</v>
      </c>
    </row>
    <row r="133" spans="1:20">
      <c r="A133" t="s">
        <v>2</v>
      </c>
      <c r="B133" t="s">
        <v>492</v>
      </c>
      <c r="C133" t="s">
        <v>302</v>
      </c>
      <c r="D133">
        <v>0.84800399999999998</v>
      </c>
      <c r="E133" t="s">
        <v>303</v>
      </c>
      <c r="F133">
        <v>30</v>
      </c>
      <c r="G133" t="s">
        <v>304</v>
      </c>
      <c r="H133">
        <v>-588</v>
      </c>
      <c r="I133" t="s">
        <v>312</v>
      </c>
      <c r="J133">
        <v>0</v>
      </c>
      <c r="K133" t="s">
        <v>313</v>
      </c>
      <c r="L133">
        <v>0</v>
      </c>
      <c r="M133" t="s">
        <v>342</v>
      </c>
      <c r="N133">
        <v>0</v>
      </c>
      <c r="O133" t="s">
        <v>305</v>
      </c>
      <c r="P133">
        <v>51.333333000000003</v>
      </c>
      <c r="Q133" t="s">
        <v>402</v>
      </c>
      <c r="R133">
        <v>-88</v>
      </c>
      <c r="S133" t="s">
        <v>306</v>
      </c>
      <c r="T133">
        <v>22</v>
      </c>
    </row>
    <row r="134" spans="1:20">
      <c r="A134" t="s">
        <v>2</v>
      </c>
      <c r="B134" t="s">
        <v>493</v>
      </c>
      <c r="C134" t="s">
        <v>302</v>
      </c>
      <c r="D134">
        <v>0.84777100000000005</v>
      </c>
      <c r="E134" t="s">
        <v>303</v>
      </c>
      <c r="F134">
        <v>163</v>
      </c>
      <c r="G134" t="s">
        <v>304</v>
      </c>
      <c r="H134">
        <v>-95</v>
      </c>
      <c r="I134" t="s">
        <v>312</v>
      </c>
      <c r="J134">
        <v>0</v>
      </c>
      <c r="K134" t="s">
        <v>313</v>
      </c>
      <c r="L134">
        <v>0</v>
      </c>
      <c r="M134" t="s">
        <v>342</v>
      </c>
      <c r="N134">
        <v>0</v>
      </c>
      <c r="O134" t="s">
        <v>305</v>
      </c>
      <c r="P134">
        <v>58.220858999999997</v>
      </c>
      <c r="Q134" t="s">
        <v>402</v>
      </c>
      <c r="R134">
        <v>404</v>
      </c>
      <c r="S134" t="s">
        <v>306</v>
      </c>
      <c r="T134">
        <v>22</v>
      </c>
    </row>
    <row r="135" spans="1:20">
      <c r="A135" t="s">
        <v>2</v>
      </c>
      <c r="B135" t="s">
        <v>494</v>
      </c>
      <c r="C135" t="s">
        <v>302</v>
      </c>
      <c r="D135">
        <v>0.84776600000000002</v>
      </c>
      <c r="E135" t="s">
        <v>303</v>
      </c>
      <c r="F135">
        <v>4</v>
      </c>
      <c r="G135" t="s">
        <v>304</v>
      </c>
      <c r="H135">
        <v>-589</v>
      </c>
      <c r="I135" t="s">
        <v>312</v>
      </c>
      <c r="J135">
        <v>0</v>
      </c>
      <c r="K135" t="s">
        <v>313</v>
      </c>
      <c r="L135">
        <v>0</v>
      </c>
      <c r="M135" t="s">
        <v>342</v>
      </c>
      <c r="N135">
        <v>0</v>
      </c>
      <c r="O135" t="s">
        <v>305</v>
      </c>
      <c r="P135">
        <v>70</v>
      </c>
      <c r="Q135" t="s">
        <v>402</v>
      </c>
      <c r="R135">
        <v>-89</v>
      </c>
      <c r="S135" t="s">
        <v>306</v>
      </c>
      <c r="T135">
        <v>21</v>
      </c>
    </row>
    <row r="136" spans="1:20">
      <c r="A136" t="s">
        <v>2</v>
      </c>
      <c r="B136" t="s">
        <v>495</v>
      </c>
      <c r="C136" t="s">
        <v>302</v>
      </c>
      <c r="D136">
        <v>0.84759899999999999</v>
      </c>
      <c r="E136" t="s">
        <v>303</v>
      </c>
      <c r="F136">
        <v>117</v>
      </c>
      <c r="G136" t="s">
        <v>304</v>
      </c>
      <c r="H136">
        <v>-772</v>
      </c>
      <c r="I136" t="s">
        <v>312</v>
      </c>
      <c r="J136">
        <v>0</v>
      </c>
      <c r="K136" t="s">
        <v>313</v>
      </c>
      <c r="L136">
        <v>0</v>
      </c>
      <c r="M136" t="s">
        <v>342</v>
      </c>
      <c r="N136">
        <v>0</v>
      </c>
      <c r="O136" t="s">
        <v>305</v>
      </c>
      <c r="P136">
        <v>53.247863000000002</v>
      </c>
      <c r="Q136" t="s">
        <v>402</v>
      </c>
      <c r="R136">
        <v>-272</v>
      </c>
      <c r="S136" t="s">
        <v>306</v>
      </c>
      <c r="T136">
        <v>22</v>
      </c>
    </row>
    <row r="137" spans="1:20">
      <c r="A137" t="s">
        <v>2</v>
      </c>
      <c r="B137" t="s">
        <v>496</v>
      </c>
      <c r="C137" t="s">
        <v>302</v>
      </c>
      <c r="D137">
        <v>0.84759600000000002</v>
      </c>
      <c r="E137" t="s">
        <v>303</v>
      </c>
      <c r="F137">
        <v>2</v>
      </c>
      <c r="G137" t="s">
        <v>304</v>
      </c>
      <c r="H137">
        <v>-465</v>
      </c>
      <c r="I137" t="s">
        <v>312</v>
      </c>
      <c r="J137">
        <v>0</v>
      </c>
      <c r="K137" t="s">
        <v>313</v>
      </c>
      <c r="L137">
        <v>0</v>
      </c>
      <c r="M137" t="s">
        <v>342</v>
      </c>
      <c r="N137">
        <v>0</v>
      </c>
      <c r="O137" t="s">
        <v>305</v>
      </c>
      <c r="P137">
        <v>70</v>
      </c>
      <c r="Q137" t="s">
        <v>402</v>
      </c>
      <c r="R137">
        <v>34</v>
      </c>
      <c r="S137" t="s">
        <v>306</v>
      </c>
      <c r="T137">
        <v>19</v>
      </c>
    </row>
    <row r="138" spans="1:20">
      <c r="A138" t="s">
        <v>2</v>
      </c>
      <c r="B138" t="s">
        <v>497</v>
      </c>
      <c r="C138" t="s">
        <v>302</v>
      </c>
      <c r="D138">
        <v>0.84755400000000003</v>
      </c>
      <c r="E138" t="s">
        <v>303</v>
      </c>
      <c r="F138">
        <v>29</v>
      </c>
      <c r="G138" t="s">
        <v>304</v>
      </c>
      <c r="H138">
        <v>-611</v>
      </c>
      <c r="I138" t="s">
        <v>312</v>
      </c>
      <c r="J138">
        <v>0</v>
      </c>
      <c r="K138" t="s">
        <v>313</v>
      </c>
      <c r="L138">
        <v>0</v>
      </c>
      <c r="M138" t="s">
        <v>342</v>
      </c>
      <c r="N138">
        <v>0</v>
      </c>
      <c r="O138" t="s">
        <v>305</v>
      </c>
      <c r="P138">
        <v>50</v>
      </c>
      <c r="Q138" t="s">
        <v>402</v>
      </c>
      <c r="R138">
        <v>-111</v>
      </c>
      <c r="S138" t="s">
        <v>306</v>
      </c>
      <c r="T138">
        <v>22</v>
      </c>
    </row>
    <row r="139" spans="1:20">
      <c r="A139" t="s">
        <v>2</v>
      </c>
      <c r="B139" t="s">
        <v>498</v>
      </c>
      <c r="C139" t="s">
        <v>302</v>
      </c>
      <c r="D139">
        <v>0.84750400000000004</v>
      </c>
      <c r="E139" t="s">
        <v>303</v>
      </c>
      <c r="F139">
        <v>35</v>
      </c>
      <c r="G139" t="s">
        <v>304</v>
      </c>
      <c r="H139">
        <v>-390</v>
      </c>
      <c r="I139" t="s">
        <v>312</v>
      </c>
      <c r="J139">
        <v>0</v>
      </c>
      <c r="K139" t="s">
        <v>313</v>
      </c>
      <c r="L139">
        <v>0</v>
      </c>
      <c r="M139" t="s">
        <v>342</v>
      </c>
      <c r="N139">
        <v>0</v>
      </c>
      <c r="O139" t="s">
        <v>305</v>
      </c>
      <c r="P139">
        <v>51.142856999999999</v>
      </c>
      <c r="Q139" t="s">
        <v>402</v>
      </c>
      <c r="R139">
        <v>109</v>
      </c>
      <c r="S139" t="s">
        <v>306</v>
      </c>
      <c r="T139">
        <v>22</v>
      </c>
    </row>
    <row r="140" spans="1:20">
      <c r="A140" t="s">
        <v>2</v>
      </c>
      <c r="B140" t="s">
        <v>499</v>
      </c>
      <c r="C140" t="s">
        <v>302</v>
      </c>
      <c r="D140">
        <v>0.84716999999999998</v>
      </c>
      <c r="E140" t="s">
        <v>303</v>
      </c>
      <c r="F140">
        <v>234</v>
      </c>
      <c r="G140" t="s">
        <v>304</v>
      </c>
      <c r="H140">
        <v>-292</v>
      </c>
      <c r="I140" t="s">
        <v>312</v>
      </c>
      <c r="J140">
        <v>0</v>
      </c>
      <c r="K140" t="s">
        <v>313</v>
      </c>
      <c r="L140">
        <v>0</v>
      </c>
      <c r="M140" t="s">
        <v>342</v>
      </c>
      <c r="N140">
        <v>0</v>
      </c>
      <c r="O140" t="s">
        <v>305</v>
      </c>
      <c r="P140">
        <v>58.632478999999996</v>
      </c>
      <c r="Q140" t="s">
        <v>402</v>
      </c>
      <c r="R140">
        <v>207</v>
      </c>
      <c r="S140" t="s">
        <v>306</v>
      </c>
      <c r="T140">
        <v>22</v>
      </c>
    </row>
    <row r="141" spans="1:20">
      <c r="A141" t="s">
        <v>2</v>
      </c>
      <c r="B141" t="s">
        <v>500</v>
      </c>
      <c r="C141" t="s">
        <v>302</v>
      </c>
      <c r="D141">
        <v>0.84683699999999995</v>
      </c>
      <c r="E141" t="s">
        <v>303</v>
      </c>
      <c r="F141">
        <v>233</v>
      </c>
      <c r="G141" t="s">
        <v>304</v>
      </c>
      <c r="H141">
        <v>-684</v>
      </c>
      <c r="I141" t="s">
        <v>312</v>
      </c>
      <c r="J141">
        <v>0</v>
      </c>
      <c r="K141" t="s">
        <v>313</v>
      </c>
      <c r="L141">
        <v>0</v>
      </c>
      <c r="M141" t="s">
        <v>342</v>
      </c>
      <c r="N141">
        <v>0</v>
      </c>
      <c r="O141" t="s">
        <v>305</v>
      </c>
      <c r="P141">
        <v>57.038626999999998</v>
      </c>
      <c r="Q141" t="s">
        <v>402</v>
      </c>
      <c r="R141">
        <v>-184</v>
      </c>
      <c r="S141" t="s">
        <v>306</v>
      </c>
      <c r="T141">
        <v>22</v>
      </c>
    </row>
    <row r="142" spans="1:20">
      <c r="A142" t="s">
        <v>2</v>
      </c>
      <c r="B142" t="s">
        <v>501</v>
      </c>
      <c r="C142" t="s">
        <v>302</v>
      </c>
      <c r="D142">
        <v>0.84654600000000002</v>
      </c>
      <c r="E142" t="s">
        <v>303</v>
      </c>
      <c r="F142">
        <v>204</v>
      </c>
      <c r="G142" t="s">
        <v>304</v>
      </c>
      <c r="H142">
        <v>-464</v>
      </c>
      <c r="I142" t="s">
        <v>312</v>
      </c>
      <c r="J142">
        <v>0</v>
      </c>
      <c r="K142" t="s">
        <v>313</v>
      </c>
      <c r="L142">
        <v>0</v>
      </c>
      <c r="M142" t="s">
        <v>342</v>
      </c>
      <c r="N142">
        <v>0</v>
      </c>
      <c r="O142" t="s">
        <v>305</v>
      </c>
      <c r="P142">
        <v>57.450980000000001</v>
      </c>
      <c r="Q142" t="s">
        <v>402</v>
      </c>
      <c r="R142">
        <v>35</v>
      </c>
      <c r="S142" t="s">
        <v>306</v>
      </c>
      <c r="T142">
        <v>22</v>
      </c>
    </row>
    <row r="143" spans="1:20">
      <c r="A143" t="s">
        <v>2</v>
      </c>
      <c r="B143" t="s">
        <v>502</v>
      </c>
      <c r="C143" t="s">
        <v>302</v>
      </c>
      <c r="D143">
        <v>0.84644600000000003</v>
      </c>
      <c r="E143" t="s">
        <v>303</v>
      </c>
      <c r="F143">
        <v>70</v>
      </c>
      <c r="G143" t="s">
        <v>304</v>
      </c>
      <c r="H143">
        <v>-629</v>
      </c>
      <c r="I143" t="s">
        <v>312</v>
      </c>
      <c r="J143">
        <v>0</v>
      </c>
      <c r="K143" t="s">
        <v>313</v>
      </c>
      <c r="L143">
        <v>0</v>
      </c>
      <c r="M143" t="s">
        <v>342</v>
      </c>
      <c r="N143">
        <v>0</v>
      </c>
      <c r="O143" t="s">
        <v>305</v>
      </c>
      <c r="P143">
        <v>56.857143000000001</v>
      </c>
      <c r="Q143" t="s">
        <v>402</v>
      </c>
      <c r="R143">
        <v>-129</v>
      </c>
      <c r="S143" t="s">
        <v>306</v>
      </c>
      <c r="T143">
        <v>22</v>
      </c>
    </row>
    <row r="144" spans="1:20">
      <c r="A144" t="s">
        <v>2</v>
      </c>
      <c r="B144" t="s">
        <v>503</v>
      </c>
      <c r="C144" t="s">
        <v>302</v>
      </c>
      <c r="D144">
        <v>0.84632600000000002</v>
      </c>
      <c r="E144" t="s">
        <v>303</v>
      </c>
      <c r="F144">
        <v>84</v>
      </c>
      <c r="G144" t="s">
        <v>304</v>
      </c>
      <c r="H144">
        <v>-357</v>
      </c>
      <c r="I144" t="s">
        <v>312</v>
      </c>
      <c r="J144">
        <v>0</v>
      </c>
      <c r="K144" t="s">
        <v>313</v>
      </c>
      <c r="L144">
        <v>0</v>
      </c>
      <c r="M144" t="s">
        <v>342</v>
      </c>
      <c r="N144">
        <v>0</v>
      </c>
      <c r="O144" t="s">
        <v>305</v>
      </c>
      <c r="P144">
        <v>48.809524000000003</v>
      </c>
      <c r="Q144" t="s">
        <v>402</v>
      </c>
      <c r="R144">
        <v>142</v>
      </c>
      <c r="S144" t="s">
        <v>306</v>
      </c>
      <c r="T144">
        <v>22</v>
      </c>
    </row>
    <row r="145" spans="1:20">
      <c r="A145" t="s">
        <v>2</v>
      </c>
      <c r="B145" t="s">
        <v>504</v>
      </c>
      <c r="C145" t="s">
        <v>302</v>
      </c>
      <c r="D145">
        <v>0.845997</v>
      </c>
      <c r="E145" t="s">
        <v>303</v>
      </c>
      <c r="F145">
        <v>230</v>
      </c>
      <c r="G145" t="s">
        <v>304</v>
      </c>
      <c r="H145">
        <v>-458</v>
      </c>
      <c r="I145" t="s">
        <v>312</v>
      </c>
      <c r="J145">
        <v>0</v>
      </c>
      <c r="K145" t="s">
        <v>313</v>
      </c>
      <c r="L145">
        <v>0</v>
      </c>
      <c r="M145" t="s">
        <v>342</v>
      </c>
      <c r="N145">
        <v>0</v>
      </c>
      <c r="O145" t="s">
        <v>305</v>
      </c>
      <c r="P145">
        <v>56.086956999999998</v>
      </c>
      <c r="Q145" t="s">
        <v>402</v>
      </c>
      <c r="R145">
        <v>41</v>
      </c>
      <c r="S145" t="s">
        <v>306</v>
      </c>
      <c r="T145">
        <v>22</v>
      </c>
    </row>
    <row r="146" spans="1:20">
      <c r="A146" t="s">
        <v>2</v>
      </c>
      <c r="B146" t="s">
        <v>505</v>
      </c>
      <c r="C146" t="s">
        <v>302</v>
      </c>
      <c r="D146">
        <v>0.84598700000000004</v>
      </c>
      <c r="E146" t="s">
        <v>303</v>
      </c>
      <c r="F146">
        <v>7</v>
      </c>
      <c r="G146" t="s">
        <v>304</v>
      </c>
      <c r="H146">
        <v>-593</v>
      </c>
      <c r="I146" t="s">
        <v>312</v>
      </c>
      <c r="J146">
        <v>0</v>
      </c>
      <c r="K146" t="s">
        <v>313</v>
      </c>
      <c r="L146">
        <v>0</v>
      </c>
      <c r="M146" t="s">
        <v>342</v>
      </c>
      <c r="N146">
        <v>0</v>
      </c>
      <c r="O146" t="s">
        <v>305</v>
      </c>
      <c r="P146">
        <v>70</v>
      </c>
      <c r="Q146" t="s">
        <v>402</v>
      </c>
      <c r="R146">
        <v>-93</v>
      </c>
      <c r="S146" t="s">
        <v>306</v>
      </c>
      <c r="T146">
        <v>22</v>
      </c>
    </row>
    <row r="147" spans="1:20">
      <c r="A147" t="s">
        <v>2</v>
      </c>
      <c r="B147" t="s">
        <v>506</v>
      </c>
      <c r="C147" t="s">
        <v>302</v>
      </c>
      <c r="D147">
        <v>0.84587100000000004</v>
      </c>
      <c r="E147" t="s">
        <v>303</v>
      </c>
      <c r="F147">
        <v>81</v>
      </c>
      <c r="G147" t="s">
        <v>304</v>
      </c>
      <c r="H147">
        <v>-369</v>
      </c>
      <c r="I147" t="s">
        <v>312</v>
      </c>
      <c r="J147">
        <v>0</v>
      </c>
      <c r="K147" t="s">
        <v>313</v>
      </c>
      <c r="L147">
        <v>0</v>
      </c>
      <c r="M147" t="s">
        <v>342</v>
      </c>
      <c r="N147">
        <v>0</v>
      </c>
      <c r="O147" t="s">
        <v>305</v>
      </c>
      <c r="P147">
        <v>61.358024999999998</v>
      </c>
      <c r="Q147" t="s">
        <v>402</v>
      </c>
      <c r="R147">
        <v>130</v>
      </c>
      <c r="S147" t="s">
        <v>306</v>
      </c>
      <c r="T147">
        <v>22</v>
      </c>
    </row>
    <row r="148" spans="1:20">
      <c r="A148" t="s">
        <v>403</v>
      </c>
      <c r="B148" t="s">
        <v>507</v>
      </c>
      <c r="C148">
        <v>4230</v>
      </c>
    </row>
    <row r="149" spans="1:20">
      <c r="A149" t="s">
        <v>2</v>
      </c>
      <c r="B149" t="s">
        <v>508</v>
      </c>
      <c r="C149" t="s">
        <v>302</v>
      </c>
      <c r="D149">
        <v>0.84534399999999998</v>
      </c>
      <c r="E149" t="s">
        <v>303</v>
      </c>
      <c r="F149">
        <v>369</v>
      </c>
      <c r="G149" t="s">
        <v>304</v>
      </c>
      <c r="H149">
        <v>-112</v>
      </c>
      <c r="I149" t="s">
        <v>312</v>
      </c>
      <c r="J149">
        <v>0</v>
      </c>
      <c r="K149" t="s">
        <v>313</v>
      </c>
      <c r="L149">
        <v>0</v>
      </c>
      <c r="M149" t="s">
        <v>342</v>
      </c>
      <c r="N149">
        <v>0</v>
      </c>
      <c r="O149" t="s">
        <v>305</v>
      </c>
      <c r="P149">
        <v>55.040649999999999</v>
      </c>
      <c r="Q149" t="s">
        <v>402</v>
      </c>
      <c r="R149">
        <v>387</v>
      </c>
      <c r="S149" t="s">
        <v>306</v>
      </c>
      <c r="T149">
        <v>22</v>
      </c>
    </row>
    <row r="150" spans="1:20">
      <c r="A150" t="s">
        <v>2</v>
      </c>
      <c r="B150" t="s">
        <v>509</v>
      </c>
      <c r="C150" t="s">
        <v>302</v>
      </c>
      <c r="D150">
        <v>0.84533100000000005</v>
      </c>
      <c r="E150" t="s">
        <v>303</v>
      </c>
      <c r="F150">
        <v>9</v>
      </c>
      <c r="G150" t="s">
        <v>304</v>
      </c>
      <c r="H150">
        <v>-433</v>
      </c>
      <c r="I150" t="s">
        <v>312</v>
      </c>
      <c r="J150">
        <v>0</v>
      </c>
      <c r="K150" t="s">
        <v>313</v>
      </c>
      <c r="L150">
        <v>0</v>
      </c>
      <c r="M150" t="s">
        <v>342</v>
      </c>
      <c r="N150">
        <v>0</v>
      </c>
      <c r="O150" t="s">
        <v>305</v>
      </c>
      <c r="P150">
        <v>50</v>
      </c>
      <c r="Q150" t="s">
        <v>402</v>
      </c>
      <c r="R150">
        <v>66</v>
      </c>
      <c r="S150" t="s">
        <v>306</v>
      </c>
      <c r="T150">
        <v>22</v>
      </c>
    </row>
    <row r="151" spans="1:20">
      <c r="A151" t="s">
        <v>2</v>
      </c>
      <c r="B151" t="s">
        <v>510</v>
      </c>
      <c r="C151" t="s">
        <v>302</v>
      </c>
      <c r="D151">
        <v>0.84492900000000004</v>
      </c>
      <c r="E151" t="s">
        <v>303</v>
      </c>
      <c r="F151">
        <v>282</v>
      </c>
      <c r="G151" t="s">
        <v>304</v>
      </c>
      <c r="H151">
        <v>-1127</v>
      </c>
      <c r="I151" t="s">
        <v>312</v>
      </c>
      <c r="J151">
        <v>0</v>
      </c>
      <c r="K151" t="s">
        <v>313</v>
      </c>
      <c r="L151">
        <v>0</v>
      </c>
      <c r="M151" t="s">
        <v>342</v>
      </c>
      <c r="N151">
        <v>0</v>
      </c>
      <c r="O151" t="s">
        <v>305</v>
      </c>
      <c r="P151">
        <v>54.609929000000001</v>
      </c>
      <c r="Q151" t="s">
        <v>402</v>
      </c>
      <c r="R151">
        <v>-627</v>
      </c>
      <c r="S151" t="s">
        <v>306</v>
      </c>
      <c r="T151">
        <v>22</v>
      </c>
    </row>
    <row r="152" spans="1:20">
      <c r="A152" t="s">
        <v>2</v>
      </c>
      <c r="B152" t="s">
        <v>511</v>
      </c>
      <c r="C152" t="s">
        <v>302</v>
      </c>
      <c r="D152">
        <v>0.84486700000000003</v>
      </c>
      <c r="E152" t="s">
        <v>303</v>
      </c>
      <c r="F152">
        <v>43</v>
      </c>
      <c r="G152" t="s">
        <v>304</v>
      </c>
      <c r="H152">
        <v>-379</v>
      </c>
      <c r="I152" t="s">
        <v>312</v>
      </c>
      <c r="J152">
        <v>0</v>
      </c>
      <c r="K152" t="s">
        <v>313</v>
      </c>
      <c r="L152">
        <v>0</v>
      </c>
      <c r="M152" t="s">
        <v>342</v>
      </c>
      <c r="N152">
        <v>0</v>
      </c>
      <c r="O152" t="s">
        <v>305</v>
      </c>
      <c r="P152">
        <v>56.046512</v>
      </c>
      <c r="Q152" t="s">
        <v>402</v>
      </c>
      <c r="R152">
        <v>120</v>
      </c>
      <c r="S152" t="s">
        <v>306</v>
      </c>
      <c r="T152">
        <v>22</v>
      </c>
    </row>
    <row r="153" spans="1:20">
      <c r="A153" t="s">
        <v>2</v>
      </c>
      <c r="B153" t="s">
        <v>512</v>
      </c>
      <c r="C153" t="s">
        <v>302</v>
      </c>
      <c r="D153">
        <v>0.84461399999999998</v>
      </c>
      <c r="E153" t="s">
        <v>303</v>
      </c>
      <c r="F153">
        <v>177</v>
      </c>
      <c r="G153" t="s">
        <v>304</v>
      </c>
      <c r="H153">
        <v>-528</v>
      </c>
      <c r="I153" t="s">
        <v>312</v>
      </c>
      <c r="J153">
        <v>0</v>
      </c>
      <c r="K153" t="s">
        <v>313</v>
      </c>
      <c r="L153">
        <v>0</v>
      </c>
      <c r="M153" t="s">
        <v>342</v>
      </c>
      <c r="N153">
        <v>0</v>
      </c>
      <c r="O153" t="s">
        <v>305</v>
      </c>
      <c r="P153">
        <v>55.084746000000003</v>
      </c>
      <c r="Q153" t="s">
        <v>402</v>
      </c>
      <c r="R153">
        <v>-28</v>
      </c>
      <c r="S153" t="s">
        <v>306</v>
      </c>
      <c r="T153">
        <v>22</v>
      </c>
    </row>
    <row r="154" spans="1:20">
      <c r="A154" t="s">
        <v>2</v>
      </c>
      <c r="B154" t="s">
        <v>513</v>
      </c>
      <c r="C154" t="s">
        <v>302</v>
      </c>
      <c r="D154">
        <v>0.84457599999999999</v>
      </c>
      <c r="E154" t="s">
        <v>303</v>
      </c>
      <c r="F154">
        <v>27</v>
      </c>
      <c r="G154" t="s">
        <v>304</v>
      </c>
      <c r="H154">
        <v>-460</v>
      </c>
      <c r="I154" t="s">
        <v>312</v>
      </c>
      <c r="J154">
        <v>0</v>
      </c>
      <c r="K154" t="s">
        <v>313</v>
      </c>
      <c r="L154">
        <v>0</v>
      </c>
      <c r="M154" t="s">
        <v>342</v>
      </c>
      <c r="N154">
        <v>0</v>
      </c>
      <c r="O154" t="s">
        <v>305</v>
      </c>
      <c r="P154">
        <v>55.185184999999997</v>
      </c>
      <c r="Q154" t="s">
        <v>402</v>
      </c>
      <c r="R154">
        <v>39</v>
      </c>
      <c r="S154" t="s">
        <v>306</v>
      </c>
      <c r="T154">
        <v>22</v>
      </c>
    </row>
    <row r="155" spans="1:20">
      <c r="A155" t="s">
        <v>2</v>
      </c>
      <c r="B155" t="s">
        <v>514</v>
      </c>
      <c r="C155" t="s">
        <v>302</v>
      </c>
      <c r="D155">
        <v>0.84445000000000003</v>
      </c>
      <c r="E155" t="s">
        <v>303</v>
      </c>
      <c r="F155">
        <v>88</v>
      </c>
      <c r="G155" t="s">
        <v>304</v>
      </c>
      <c r="H155">
        <v>-573</v>
      </c>
      <c r="I155" t="s">
        <v>312</v>
      </c>
      <c r="J155">
        <v>0</v>
      </c>
      <c r="K155" t="s">
        <v>313</v>
      </c>
      <c r="L155">
        <v>0</v>
      </c>
      <c r="M155" t="s">
        <v>342</v>
      </c>
      <c r="N155">
        <v>0</v>
      </c>
      <c r="O155" t="s">
        <v>305</v>
      </c>
      <c r="P155">
        <v>58.636364</v>
      </c>
      <c r="Q155" t="s">
        <v>402</v>
      </c>
      <c r="R155">
        <v>-73</v>
      </c>
      <c r="S155" t="s">
        <v>306</v>
      </c>
      <c r="T155">
        <v>22</v>
      </c>
    </row>
    <row r="156" spans="1:20">
      <c r="A156" t="s">
        <v>2</v>
      </c>
      <c r="B156" t="s">
        <v>515</v>
      </c>
      <c r="C156" t="s">
        <v>302</v>
      </c>
      <c r="D156">
        <v>0.84437099999999998</v>
      </c>
      <c r="E156" t="s">
        <v>303</v>
      </c>
      <c r="F156">
        <v>55</v>
      </c>
      <c r="G156" t="s">
        <v>304</v>
      </c>
      <c r="H156">
        <v>-459</v>
      </c>
      <c r="I156" t="s">
        <v>312</v>
      </c>
      <c r="J156">
        <v>0</v>
      </c>
      <c r="K156" t="s">
        <v>313</v>
      </c>
      <c r="L156">
        <v>0</v>
      </c>
      <c r="M156" t="s">
        <v>342</v>
      </c>
      <c r="N156">
        <v>0</v>
      </c>
      <c r="O156" t="s">
        <v>305</v>
      </c>
      <c r="P156">
        <v>55.818182</v>
      </c>
      <c r="Q156" t="s">
        <v>402</v>
      </c>
      <c r="R156">
        <v>40</v>
      </c>
      <c r="S156" t="s">
        <v>306</v>
      </c>
      <c r="T156">
        <v>22</v>
      </c>
    </row>
    <row r="157" spans="1:20">
      <c r="A157" t="s">
        <v>2</v>
      </c>
      <c r="B157" t="s">
        <v>516</v>
      </c>
      <c r="C157" t="s">
        <v>302</v>
      </c>
      <c r="D157">
        <v>0.84436999999999995</v>
      </c>
      <c r="E157" t="s">
        <v>303</v>
      </c>
      <c r="F157">
        <v>1</v>
      </c>
      <c r="G157" t="s">
        <v>304</v>
      </c>
      <c r="H157">
        <v>-500</v>
      </c>
      <c r="I157" t="s">
        <v>312</v>
      </c>
      <c r="J157">
        <v>0</v>
      </c>
      <c r="K157" t="s">
        <v>313</v>
      </c>
      <c r="L157">
        <v>0</v>
      </c>
      <c r="M157" t="s">
        <v>342</v>
      </c>
      <c r="N157">
        <v>0</v>
      </c>
      <c r="O157" t="s">
        <v>305</v>
      </c>
      <c r="P157">
        <v>70</v>
      </c>
      <c r="Q157" t="s">
        <v>402</v>
      </c>
      <c r="R157">
        <v>0</v>
      </c>
      <c r="S157" t="s">
        <v>306</v>
      </c>
      <c r="T157">
        <v>19</v>
      </c>
    </row>
    <row r="158" spans="1:20">
      <c r="A158" t="s">
        <v>2</v>
      </c>
      <c r="B158" t="s">
        <v>517</v>
      </c>
      <c r="C158" t="s">
        <v>302</v>
      </c>
      <c r="D158">
        <v>0.844306</v>
      </c>
      <c r="E158" t="s">
        <v>303</v>
      </c>
      <c r="F158">
        <v>45</v>
      </c>
      <c r="G158" t="s">
        <v>304</v>
      </c>
      <c r="H158">
        <v>-427</v>
      </c>
      <c r="I158" t="s">
        <v>312</v>
      </c>
      <c r="J158">
        <v>0</v>
      </c>
      <c r="K158" t="s">
        <v>313</v>
      </c>
      <c r="L158">
        <v>0</v>
      </c>
      <c r="M158" t="s">
        <v>342</v>
      </c>
      <c r="N158">
        <v>0</v>
      </c>
      <c r="O158" t="s">
        <v>305</v>
      </c>
      <c r="P158">
        <v>50.888888999999999</v>
      </c>
      <c r="Q158" t="s">
        <v>402</v>
      </c>
      <c r="R158">
        <v>72</v>
      </c>
      <c r="S158" t="s">
        <v>306</v>
      </c>
      <c r="T158">
        <v>22</v>
      </c>
    </row>
    <row r="159" spans="1:20">
      <c r="A159" t="s">
        <v>2</v>
      </c>
      <c r="B159" t="s">
        <v>518</v>
      </c>
      <c r="C159" t="s">
        <v>302</v>
      </c>
      <c r="D159">
        <v>0.84423099999999995</v>
      </c>
      <c r="E159" t="s">
        <v>303</v>
      </c>
      <c r="F159">
        <v>52</v>
      </c>
      <c r="G159" t="s">
        <v>304</v>
      </c>
      <c r="H159">
        <v>-544</v>
      </c>
      <c r="I159" t="s">
        <v>312</v>
      </c>
      <c r="J159">
        <v>0</v>
      </c>
      <c r="K159" t="s">
        <v>313</v>
      </c>
      <c r="L159">
        <v>0</v>
      </c>
      <c r="M159" t="s">
        <v>342</v>
      </c>
      <c r="N159">
        <v>0</v>
      </c>
      <c r="O159" t="s">
        <v>305</v>
      </c>
      <c r="P159">
        <v>56.538462000000003</v>
      </c>
      <c r="Q159" t="s">
        <v>402</v>
      </c>
      <c r="R159">
        <v>-44</v>
      </c>
      <c r="S159" t="s">
        <v>306</v>
      </c>
      <c r="T159">
        <v>22</v>
      </c>
    </row>
    <row r="160" spans="1:20">
      <c r="A160" t="s">
        <v>2</v>
      </c>
      <c r="B160" t="s">
        <v>519</v>
      </c>
      <c r="C160" t="s">
        <v>302</v>
      </c>
      <c r="D160">
        <v>0.84406000000000003</v>
      </c>
      <c r="E160" t="s">
        <v>303</v>
      </c>
      <c r="F160">
        <v>120</v>
      </c>
      <c r="G160" t="s">
        <v>304</v>
      </c>
      <c r="H160">
        <v>-736</v>
      </c>
      <c r="I160" t="s">
        <v>312</v>
      </c>
      <c r="J160">
        <v>0</v>
      </c>
      <c r="K160" t="s">
        <v>313</v>
      </c>
      <c r="L160">
        <v>0</v>
      </c>
      <c r="M160" t="s">
        <v>342</v>
      </c>
      <c r="N160">
        <v>0</v>
      </c>
      <c r="O160" t="s">
        <v>305</v>
      </c>
      <c r="P160">
        <v>57</v>
      </c>
      <c r="Q160" t="s">
        <v>402</v>
      </c>
      <c r="R160">
        <v>-236</v>
      </c>
      <c r="S160" t="s">
        <v>306</v>
      </c>
      <c r="T160">
        <v>22</v>
      </c>
    </row>
    <row r="161" spans="1:20">
      <c r="A161" t="s">
        <v>2</v>
      </c>
      <c r="B161" t="s">
        <v>520</v>
      </c>
      <c r="C161" t="s">
        <v>302</v>
      </c>
      <c r="D161">
        <v>0.84392299999999998</v>
      </c>
      <c r="E161" t="s">
        <v>303</v>
      </c>
      <c r="F161">
        <v>96</v>
      </c>
      <c r="G161" t="s">
        <v>304</v>
      </c>
      <c r="H161">
        <v>-292</v>
      </c>
      <c r="I161" t="s">
        <v>312</v>
      </c>
      <c r="J161">
        <v>0</v>
      </c>
      <c r="K161" t="s">
        <v>313</v>
      </c>
      <c r="L161">
        <v>0</v>
      </c>
      <c r="M161" t="s">
        <v>342</v>
      </c>
      <c r="N161">
        <v>0</v>
      </c>
      <c r="O161" t="s">
        <v>305</v>
      </c>
      <c r="P161">
        <v>55.833333000000003</v>
      </c>
      <c r="Q161" t="s">
        <v>402</v>
      </c>
      <c r="R161">
        <v>207</v>
      </c>
      <c r="S161" t="s">
        <v>306</v>
      </c>
      <c r="T161">
        <v>22</v>
      </c>
    </row>
    <row r="162" spans="1:20">
      <c r="A162" t="s">
        <v>2</v>
      </c>
      <c r="B162" t="s">
        <v>521</v>
      </c>
      <c r="C162" t="s">
        <v>302</v>
      </c>
      <c r="D162">
        <v>0.84392100000000003</v>
      </c>
      <c r="E162" t="s">
        <v>303</v>
      </c>
      <c r="F162">
        <v>1</v>
      </c>
      <c r="G162" t="s">
        <v>304</v>
      </c>
      <c r="H162">
        <v>-500</v>
      </c>
      <c r="I162" t="s">
        <v>312</v>
      </c>
      <c r="J162">
        <v>0</v>
      </c>
      <c r="K162" t="s">
        <v>313</v>
      </c>
      <c r="L162">
        <v>0</v>
      </c>
      <c r="M162" t="s">
        <v>342</v>
      </c>
      <c r="N162">
        <v>0</v>
      </c>
      <c r="O162" t="s">
        <v>305</v>
      </c>
      <c r="P162">
        <v>70</v>
      </c>
      <c r="Q162" t="s">
        <v>402</v>
      </c>
      <c r="R162">
        <v>0</v>
      </c>
      <c r="S162" t="s">
        <v>306</v>
      </c>
      <c r="T162">
        <v>18</v>
      </c>
    </row>
    <row r="163" spans="1:20">
      <c r="A163" t="s">
        <v>2</v>
      </c>
      <c r="B163" t="s">
        <v>522</v>
      </c>
      <c r="C163" t="s">
        <v>302</v>
      </c>
      <c r="D163">
        <v>0.84384400000000004</v>
      </c>
      <c r="E163" t="s">
        <v>303</v>
      </c>
      <c r="F163">
        <v>54</v>
      </c>
      <c r="G163" t="s">
        <v>304</v>
      </c>
      <c r="H163">
        <v>-629</v>
      </c>
      <c r="I163" t="s">
        <v>312</v>
      </c>
      <c r="J163">
        <v>0</v>
      </c>
      <c r="K163" t="s">
        <v>313</v>
      </c>
      <c r="L163">
        <v>0</v>
      </c>
      <c r="M163" t="s">
        <v>342</v>
      </c>
      <c r="N163">
        <v>0</v>
      </c>
      <c r="O163" t="s">
        <v>305</v>
      </c>
      <c r="P163">
        <v>60.740741</v>
      </c>
      <c r="Q163" t="s">
        <v>402</v>
      </c>
      <c r="R163">
        <v>-129</v>
      </c>
      <c r="S163" t="s">
        <v>306</v>
      </c>
      <c r="T163">
        <v>22</v>
      </c>
    </row>
    <row r="164" spans="1:20">
      <c r="A164" t="s">
        <v>2</v>
      </c>
      <c r="B164" t="s">
        <v>523</v>
      </c>
      <c r="C164" t="s">
        <v>302</v>
      </c>
      <c r="D164">
        <v>0.84341100000000002</v>
      </c>
      <c r="E164" t="s">
        <v>303</v>
      </c>
      <c r="F164">
        <v>303</v>
      </c>
      <c r="G164" t="s">
        <v>304</v>
      </c>
      <c r="H164">
        <v>-608</v>
      </c>
      <c r="I164" t="s">
        <v>312</v>
      </c>
      <c r="J164">
        <v>0</v>
      </c>
      <c r="K164" t="s">
        <v>313</v>
      </c>
      <c r="L164">
        <v>0</v>
      </c>
      <c r="M164" t="s">
        <v>342</v>
      </c>
      <c r="N164">
        <v>0</v>
      </c>
      <c r="O164" t="s">
        <v>305</v>
      </c>
      <c r="P164">
        <v>56.468646999999997</v>
      </c>
      <c r="Q164" t="s">
        <v>402</v>
      </c>
      <c r="R164">
        <v>-108</v>
      </c>
      <c r="S164" t="s">
        <v>306</v>
      </c>
      <c r="T164">
        <v>22</v>
      </c>
    </row>
    <row r="165" spans="1:20">
      <c r="A165" t="s">
        <v>2</v>
      </c>
      <c r="B165" t="s">
        <v>524</v>
      </c>
      <c r="C165" t="s">
        <v>302</v>
      </c>
      <c r="D165">
        <v>0.84303700000000004</v>
      </c>
      <c r="E165" t="s">
        <v>303</v>
      </c>
      <c r="F165">
        <v>262</v>
      </c>
      <c r="G165" t="s">
        <v>304</v>
      </c>
      <c r="H165">
        <v>-372</v>
      </c>
      <c r="I165" t="s">
        <v>312</v>
      </c>
      <c r="J165">
        <v>0</v>
      </c>
      <c r="K165" t="s">
        <v>313</v>
      </c>
      <c r="L165">
        <v>0</v>
      </c>
      <c r="M165" t="s">
        <v>342</v>
      </c>
      <c r="N165">
        <v>0</v>
      </c>
      <c r="O165" t="s">
        <v>305</v>
      </c>
      <c r="P165">
        <v>56.488549999999996</v>
      </c>
      <c r="Q165" t="s">
        <v>402</v>
      </c>
      <c r="R165">
        <v>127</v>
      </c>
      <c r="S165" t="s">
        <v>306</v>
      </c>
      <c r="T165">
        <v>23</v>
      </c>
    </row>
    <row r="166" spans="1:20">
      <c r="A166" t="s">
        <v>2</v>
      </c>
      <c r="B166" t="s">
        <v>525</v>
      </c>
      <c r="C166" t="s">
        <v>302</v>
      </c>
      <c r="D166">
        <v>0.84267700000000001</v>
      </c>
      <c r="E166" t="s">
        <v>303</v>
      </c>
      <c r="F166">
        <v>252</v>
      </c>
      <c r="G166" t="s">
        <v>304</v>
      </c>
      <c r="H166">
        <v>-138</v>
      </c>
      <c r="I166" t="s">
        <v>312</v>
      </c>
      <c r="J166">
        <v>0</v>
      </c>
      <c r="K166" t="s">
        <v>313</v>
      </c>
      <c r="L166">
        <v>0</v>
      </c>
      <c r="M166" t="s">
        <v>342</v>
      </c>
      <c r="N166">
        <v>0</v>
      </c>
      <c r="O166" t="s">
        <v>305</v>
      </c>
      <c r="P166">
        <v>56.666666999999997</v>
      </c>
      <c r="Q166" t="s">
        <v>402</v>
      </c>
      <c r="R166">
        <v>361</v>
      </c>
      <c r="S166" t="s">
        <v>306</v>
      </c>
      <c r="T166">
        <v>23</v>
      </c>
    </row>
    <row r="167" spans="1:20">
      <c r="A167" t="s">
        <v>2</v>
      </c>
      <c r="B167" t="s">
        <v>526</v>
      </c>
      <c r="C167" t="s">
        <v>302</v>
      </c>
      <c r="D167">
        <v>0.84235599999999999</v>
      </c>
      <c r="E167" t="s">
        <v>303</v>
      </c>
      <c r="F167">
        <v>225</v>
      </c>
      <c r="G167" t="s">
        <v>304</v>
      </c>
      <c r="H167">
        <v>-900</v>
      </c>
      <c r="I167" t="s">
        <v>312</v>
      </c>
      <c r="J167">
        <v>0</v>
      </c>
      <c r="K167" t="s">
        <v>313</v>
      </c>
      <c r="L167">
        <v>0</v>
      </c>
      <c r="M167" t="s">
        <v>342</v>
      </c>
      <c r="N167">
        <v>0</v>
      </c>
      <c r="O167" t="s">
        <v>305</v>
      </c>
      <c r="P167">
        <v>57.377777999999999</v>
      </c>
      <c r="Q167" t="s">
        <v>402</v>
      </c>
      <c r="R167">
        <v>-400</v>
      </c>
      <c r="S167" t="s">
        <v>306</v>
      </c>
      <c r="T167">
        <v>23</v>
      </c>
    </row>
    <row r="168" spans="1:20">
      <c r="A168" t="s">
        <v>2</v>
      </c>
      <c r="B168" t="s">
        <v>527</v>
      </c>
      <c r="C168" t="s">
        <v>302</v>
      </c>
      <c r="D168">
        <v>0.84202600000000005</v>
      </c>
      <c r="E168" t="s">
        <v>303</v>
      </c>
      <c r="F168">
        <v>231</v>
      </c>
      <c r="G168" t="s">
        <v>304</v>
      </c>
      <c r="H168">
        <v>-581</v>
      </c>
      <c r="I168" t="s">
        <v>312</v>
      </c>
      <c r="J168">
        <v>0</v>
      </c>
      <c r="K168" t="s">
        <v>313</v>
      </c>
      <c r="L168">
        <v>0</v>
      </c>
      <c r="M168" t="s">
        <v>342</v>
      </c>
      <c r="N168">
        <v>0</v>
      </c>
      <c r="O168" t="s">
        <v>305</v>
      </c>
      <c r="P168">
        <v>52.597403</v>
      </c>
      <c r="Q168" t="s">
        <v>402</v>
      </c>
      <c r="R168">
        <v>-81</v>
      </c>
      <c r="S168" t="s">
        <v>306</v>
      </c>
      <c r="T168">
        <v>22</v>
      </c>
    </row>
    <row r="169" spans="1:20">
      <c r="A169" t="s">
        <v>2</v>
      </c>
      <c r="B169" t="s">
        <v>528</v>
      </c>
      <c r="C169" t="s">
        <v>302</v>
      </c>
      <c r="D169">
        <v>0.84175299999999997</v>
      </c>
      <c r="E169" t="s">
        <v>303</v>
      </c>
      <c r="F169">
        <v>191</v>
      </c>
      <c r="G169" t="s">
        <v>304</v>
      </c>
      <c r="H169">
        <v>-402</v>
      </c>
      <c r="I169" t="s">
        <v>312</v>
      </c>
      <c r="J169">
        <v>0</v>
      </c>
      <c r="K169" t="s">
        <v>313</v>
      </c>
      <c r="L169">
        <v>0</v>
      </c>
      <c r="M169" t="s">
        <v>342</v>
      </c>
      <c r="N169">
        <v>0</v>
      </c>
      <c r="O169" t="s">
        <v>305</v>
      </c>
      <c r="P169">
        <v>52.931936999999998</v>
      </c>
      <c r="Q169" t="s">
        <v>402</v>
      </c>
      <c r="R169">
        <v>97</v>
      </c>
      <c r="S169" t="s">
        <v>306</v>
      </c>
      <c r="T169">
        <v>22</v>
      </c>
    </row>
    <row r="170" spans="1:20">
      <c r="A170" t="s">
        <v>2</v>
      </c>
      <c r="B170" t="s">
        <v>529</v>
      </c>
      <c r="C170" t="s">
        <v>302</v>
      </c>
      <c r="D170">
        <v>0.84130899999999997</v>
      </c>
      <c r="E170" t="s">
        <v>303</v>
      </c>
      <c r="F170">
        <v>311</v>
      </c>
      <c r="G170" t="s">
        <v>304</v>
      </c>
      <c r="H170">
        <v>-182</v>
      </c>
      <c r="I170" t="s">
        <v>312</v>
      </c>
      <c r="J170">
        <v>0</v>
      </c>
      <c r="K170" t="s">
        <v>313</v>
      </c>
      <c r="L170">
        <v>0</v>
      </c>
      <c r="M170" t="s">
        <v>342</v>
      </c>
      <c r="N170">
        <v>0</v>
      </c>
      <c r="O170" t="s">
        <v>305</v>
      </c>
      <c r="P170">
        <v>56.302250999999998</v>
      </c>
      <c r="Q170" t="s">
        <v>402</v>
      </c>
      <c r="R170">
        <v>317</v>
      </c>
      <c r="S170" t="s">
        <v>306</v>
      </c>
      <c r="T170">
        <v>22</v>
      </c>
    </row>
    <row r="171" spans="1:20">
      <c r="A171" t="s">
        <v>2</v>
      </c>
      <c r="B171" t="s">
        <v>530</v>
      </c>
      <c r="C171" t="s">
        <v>302</v>
      </c>
      <c r="D171">
        <v>0.84128700000000001</v>
      </c>
      <c r="E171" t="s">
        <v>303</v>
      </c>
      <c r="F171">
        <v>15</v>
      </c>
      <c r="G171" t="s">
        <v>304</v>
      </c>
      <c r="H171">
        <v>-401</v>
      </c>
      <c r="I171" t="s">
        <v>312</v>
      </c>
      <c r="J171">
        <v>0</v>
      </c>
      <c r="K171" t="s">
        <v>313</v>
      </c>
      <c r="L171">
        <v>0</v>
      </c>
      <c r="M171" t="s">
        <v>342</v>
      </c>
      <c r="N171">
        <v>0</v>
      </c>
      <c r="O171" t="s">
        <v>305</v>
      </c>
      <c r="P171">
        <v>59.333333000000003</v>
      </c>
      <c r="Q171" t="s">
        <v>402</v>
      </c>
      <c r="R171">
        <v>98</v>
      </c>
      <c r="S171" t="s">
        <v>306</v>
      </c>
      <c r="T171">
        <v>22</v>
      </c>
    </row>
    <row r="172" spans="1:20">
      <c r="A172" t="s">
        <v>2</v>
      </c>
      <c r="B172" t="s">
        <v>531</v>
      </c>
      <c r="C172" t="s">
        <v>302</v>
      </c>
      <c r="D172">
        <v>0.84106000000000003</v>
      </c>
      <c r="E172" t="s">
        <v>303</v>
      </c>
      <c r="F172">
        <v>159</v>
      </c>
      <c r="G172" t="s">
        <v>304</v>
      </c>
      <c r="H172">
        <v>-415</v>
      </c>
      <c r="I172" t="s">
        <v>312</v>
      </c>
      <c r="J172">
        <v>0</v>
      </c>
      <c r="K172" t="s">
        <v>313</v>
      </c>
      <c r="L172">
        <v>0</v>
      </c>
      <c r="M172" t="s">
        <v>342</v>
      </c>
      <c r="N172">
        <v>0</v>
      </c>
      <c r="O172" t="s">
        <v>305</v>
      </c>
      <c r="P172">
        <v>54.779874</v>
      </c>
      <c r="Q172" t="s">
        <v>402</v>
      </c>
      <c r="R172">
        <v>84</v>
      </c>
      <c r="S172" t="s">
        <v>306</v>
      </c>
      <c r="T172">
        <v>22</v>
      </c>
    </row>
    <row r="173" spans="1:20">
      <c r="A173" t="s">
        <v>2</v>
      </c>
      <c r="B173" t="s">
        <v>532</v>
      </c>
      <c r="C173" t="s">
        <v>302</v>
      </c>
      <c r="D173">
        <v>0.84101599999999999</v>
      </c>
      <c r="E173" t="s">
        <v>303</v>
      </c>
      <c r="F173">
        <v>31</v>
      </c>
      <c r="G173" t="s">
        <v>304</v>
      </c>
      <c r="H173">
        <v>-548</v>
      </c>
      <c r="I173" t="s">
        <v>312</v>
      </c>
      <c r="J173">
        <v>0</v>
      </c>
      <c r="K173" t="s">
        <v>313</v>
      </c>
      <c r="L173">
        <v>0</v>
      </c>
      <c r="M173" t="s">
        <v>342</v>
      </c>
      <c r="N173">
        <v>0</v>
      </c>
      <c r="O173" t="s">
        <v>305</v>
      </c>
      <c r="P173">
        <v>55.161290000000001</v>
      </c>
      <c r="Q173" t="s">
        <v>402</v>
      </c>
      <c r="R173">
        <v>-48</v>
      </c>
      <c r="S173" t="s">
        <v>306</v>
      </c>
      <c r="T173">
        <v>22</v>
      </c>
    </row>
    <row r="174" spans="1:20">
      <c r="A174" t="s">
        <v>2</v>
      </c>
      <c r="B174" t="s">
        <v>533</v>
      </c>
      <c r="C174" t="s">
        <v>302</v>
      </c>
      <c r="D174">
        <v>0.84025700000000003</v>
      </c>
      <c r="E174" t="s">
        <v>303</v>
      </c>
      <c r="F174">
        <v>531</v>
      </c>
      <c r="G174" t="s">
        <v>304</v>
      </c>
      <c r="H174">
        <v>-1380</v>
      </c>
      <c r="I174" t="s">
        <v>312</v>
      </c>
      <c r="J174">
        <v>0</v>
      </c>
      <c r="K174" t="s">
        <v>313</v>
      </c>
      <c r="L174">
        <v>0</v>
      </c>
      <c r="M174" t="s">
        <v>342</v>
      </c>
      <c r="N174">
        <v>0</v>
      </c>
      <c r="O174" t="s">
        <v>305</v>
      </c>
      <c r="P174">
        <v>56.478343000000002</v>
      </c>
      <c r="Q174" t="s">
        <v>402</v>
      </c>
      <c r="R174">
        <v>-880</v>
      </c>
      <c r="S174" t="s">
        <v>306</v>
      </c>
      <c r="T174">
        <v>22</v>
      </c>
    </row>
    <row r="175" spans="1:20">
      <c r="A175" t="s">
        <v>2</v>
      </c>
      <c r="B175" t="s">
        <v>534</v>
      </c>
      <c r="C175" t="s">
        <v>302</v>
      </c>
      <c r="D175">
        <v>0.840221</v>
      </c>
      <c r="E175" t="s">
        <v>303</v>
      </c>
      <c r="F175">
        <v>25</v>
      </c>
      <c r="G175" t="s">
        <v>304</v>
      </c>
      <c r="H175">
        <v>-319</v>
      </c>
      <c r="I175" t="s">
        <v>312</v>
      </c>
      <c r="J175">
        <v>0</v>
      </c>
      <c r="K175" t="s">
        <v>313</v>
      </c>
      <c r="L175">
        <v>0</v>
      </c>
      <c r="M175" t="s">
        <v>342</v>
      </c>
      <c r="N175">
        <v>0</v>
      </c>
      <c r="O175" t="s">
        <v>305</v>
      </c>
      <c r="P175">
        <v>53.2</v>
      </c>
      <c r="Q175" t="s">
        <v>402</v>
      </c>
      <c r="R175">
        <v>180</v>
      </c>
      <c r="S175" t="s">
        <v>306</v>
      </c>
      <c r="T175">
        <v>22</v>
      </c>
    </row>
    <row r="176" spans="1:20">
      <c r="A176" t="s">
        <v>2</v>
      </c>
      <c r="B176" t="s">
        <v>535</v>
      </c>
      <c r="C176" t="s">
        <v>302</v>
      </c>
      <c r="D176">
        <v>0.84010600000000002</v>
      </c>
      <c r="E176" t="s">
        <v>303</v>
      </c>
      <c r="F176">
        <v>81</v>
      </c>
      <c r="G176" t="s">
        <v>304</v>
      </c>
      <c r="H176">
        <v>-262</v>
      </c>
      <c r="I176" t="s">
        <v>312</v>
      </c>
      <c r="J176">
        <v>0</v>
      </c>
      <c r="K176" t="s">
        <v>313</v>
      </c>
      <c r="L176">
        <v>0</v>
      </c>
      <c r="M176" t="s">
        <v>342</v>
      </c>
      <c r="N176">
        <v>0</v>
      </c>
      <c r="O176" t="s">
        <v>305</v>
      </c>
      <c r="P176">
        <v>60.123457000000002</v>
      </c>
      <c r="Q176" t="s">
        <v>402</v>
      </c>
      <c r="R176">
        <v>237</v>
      </c>
      <c r="S176" t="s">
        <v>306</v>
      </c>
      <c r="T176">
        <v>22</v>
      </c>
    </row>
    <row r="177" spans="1:20">
      <c r="A177" t="s">
        <v>2</v>
      </c>
      <c r="B177" t="s">
        <v>536</v>
      </c>
      <c r="C177" t="s">
        <v>302</v>
      </c>
      <c r="D177">
        <v>0.84009100000000003</v>
      </c>
      <c r="E177" t="s">
        <v>303</v>
      </c>
      <c r="F177">
        <v>10</v>
      </c>
      <c r="G177" t="s">
        <v>304</v>
      </c>
      <c r="H177">
        <v>-336</v>
      </c>
      <c r="I177" t="s">
        <v>312</v>
      </c>
      <c r="J177">
        <v>0</v>
      </c>
      <c r="K177" t="s">
        <v>313</v>
      </c>
      <c r="L177">
        <v>0</v>
      </c>
      <c r="M177" t="s">
        <v>342</v>
      </c>
      <c r="N177">
        <v>0</v>
      </c>
      <c r="O177" t="s">
        <v>305</v>
      </c>
      <c r="P177">
        <v>58</v>
      </c>
      <c r="Q177" t="s">
        <v>402</v>
      </c>
      <c r="R177">
        <v>163</v>
      </c>
      <c r="S177" t="s">
        <v>306</v>
      </c>
      <c r="T177">
        <v>22</v>
      </c>
    </row>
    <row r="178" spans="1:20">
      <c r="A178" t="s">
        <v>2</v>
      </c>
      <c r="B178" t="s">
        <v>537</v>
      </c>
      <c r="C178" t="s">
        <v>302</v>
      </c>
      <c r="D178">
        <v>0.84003099999999997</v>
      </c>
      <c r="E178" t="s">
        <v>303</v>
      </c>
      <c r="F178">
        <v>42</v>
      </c>
      <c r="G178" t="s">
        <v>304</v>
      </c>
      <c r="H178">
        <v>-519</v>
      </c>
      <c r="I178" t="s">
        <v>312</v>
      </c>
      <c r="J178">
        <v>0</v>
      </c>
      <c r="K178" t="s">
        <v>313</v>
      </c>
      <c r="L178">
        <v>0</v>
      </c>
      <c r="M178" t="s">
        <v>342</v>
      </c>
      <c r="N178">
        <v>0</v>
      </c>
      <c r="O178" t="s">
        <v>305</v>
      </c>
      <c r="P178">
        <v>41.904761999999998</v>
      </c>
      <c r="Q178" t="s">
        <v>402</v>
      </c>
      <c r="R178">
        <v>-19</v>
      </c>
      <c r="S178" t="s">
        <v>306</v>
      </c>
      <c r="T178">
        <v>22</v>
      </c>
    </row>
    <row r="179" spans="1:20">
      <c r="A179" t="s">
        <v>2</v>
      </c>
      <c r="B179" t="s">
        <v>538</v>
      </c>
      <c r="C179" t="s">
        <v>302</v>
      </c>
      <c r="D179">
        <v>0.83980600000000005</v>
      </c>
      <c r="E179" t="s">
        <v>303</v>
      </c>
      <c r="F179">
        <v>158</v>
      </c>
      <c r="G179" t="s">
        <v>304</v>
      </c>
      <c r="H179">
        <v>-444</v>
      </c>
      <c r="I179" t="s">
        <v>312</v>
      </c>
      <c r="J179">
        <v>0</v>
      </c>
      <c r="K179" t="s">
        <v>313</v>
      </c>
      <c r="L179">
        <v>0</v>
      </c>
      <c r="M179" t="s">
        <v>342</v>
      </c>
      <c r="N179">
        <v>0</v>
      </c>
      <c r="O179" t="s">
        <v>305</v>
      </c>
      <c r="P179">
        <v>58.101266000000003</v>
      </c>
      <c r="Q179" t="s">
        <v>402</v>
      </c>
      <c r="R179">
        <v>55</v>
      </c>
      <c r="S179" t="s">
        <v>306</v>
      </c>
      <c r="T179">
        <v>22</v>
      </c>
    </row>
    <row r="180" spans="1:20">
      <c r="A180" t="s">
        <v>2</v>
      </c>
      <c r="B180" t="s">
        <v>539</v>
      </c>
      <c r="C180" t="s">
        <v>302</v>
      </c>
      <c r="D180">
        <v>0.83953</v>
      </c>
      <c r="E180" t="s">
        <v>303</v>
      </c>
      <c r="F180">
        <v>193</v>
      </c>
      <c r="G180" t="s">
        <v>304</v>
      </c>
      <c r="H180">
        <v>-687</v>
      </c>
      <c r="I180" t="s">
        <v>312</v>
      </c>
      <c r="J180">
        <v>0</v>
      </c>
      <c r="K180" t="s">
        <v>313</v>
      </c>
      <c r="L180">
        <v>0</v>
      </c>
      <c r="M180" t="s">
        <v>342</v>
      </c>
      <c r="N180">
        <v>0</v>
      </c>
      <c r="O180" t="s">
        <v>305</v>
      </c>
      <c r="P180">
        <v>56.217616999999997</v>
      </c>
      <c r="Q180" t="s">
        <v>402</v>
      </c>
      <c r="R180">
        <v>-187</v>
      </c>
      <c r="S180" t="s">
        <v>306</v>
      </c>
      <c r="T180">
        <v>22</v>
      </c>
    </row>
    <row r="181" spans="1:20">
      <c r="A181" t="s">
        <v>2</v>
      </c>
      <c r="B181" t="s">
        <v>540</v>
      </c>
      <c r="C181" t="s">
        <v>302</v>
      </c>
      <c r="D181">
        <v>0.83948</v>
      </c>
      <c r="E181" t="s">
        <v>303</v>
      </c>
      <c r="F181">
        <v>35</v>
      </c>
      <c r="G181" t="s">
        <v>304</v>
      </c>
      <c r="H181">
        <v>-687</v>
      </c>
      <c r="I181" t="s">
        <v>312</v>
      </c>
      <c r="J181">
        <v>0</v>
      </c>
      <c r="K181" t="s">
        <v>313</v>
      </c>
      <c r="L181">
        <v>0</v>
      </c>
      <c r="M181" t="s">
        <v>342</v>
      </c>
      <c r="N181">
        <v>0</v>
      </c>
      <c r="O181" t="s">
        <v>305</v>
      </c>
      <c r="P181">
        <v>56.857143000000001</v>
      </c>
      <c r="Q181" t="s">
        <v>402</v>
      </c>
      <c r="R181">
        <v>-187</v>
      </c>
      <c r="S181" t="s">
        <v>306</v>
      </c>
      <c r="T181">
        <v>22</v>
      </c>
    </row>
    <row r="182" spans="1:20">
      <c r="A182" t="s">
        <v>2</v>
      </c>
      <c r="B182" t="s">
        <v>541</v>
      </c>
      <c r="C182" t="s">
        <v>302</v>
      </c>
      <c r="D182">
        <v>0.83932300000000004</v>
      </c>
      <c r="E182" t="s">
        <v>303</v>
      </c>
      <c r="F182">
        <v>110</v>
      </c>
      <c r="G182" t="s">
        <v>304</v>
      </c>
      <c r="H182">
        <v>-242</v>
      </c>
      <c r="I182" t="s">
        <v>312</v>
      </c>
      <c r="J182">
        <v>0</v>
      </c>
      <c r="K182" t="s">
        <v>313</v>
      </c>
      <c r="L182">
        <v>0</v>
      </c>
      <c r="M182" t="s">
        <v>342</v>
      </c>
      <c r="N182">
        <v>0</v>
      </c>
      <c r="O182" t="s">
        <v>305</v>
      </c>
      <c r="P182">
        <v>54.363636</v>
      </c>
      <c r="Q182" t="s">
        <v>402</v>
      </c>
      <c r="R182">
        <v>257</v>
      </c>
      <c r="S182" t="s">
        <v>306</v>
      </c>
      <c r="T182">
        <v>22</v>
      </c>
    </row>
    <row r="183" spans="1:20">
      <c r="A183" t="s">
        <v>2</v>
      </c>
      <c r="B183" t="s">
        <v>542</v>
      </c>
      <c r="C183" t="s">
        <v>302</v>
      </c>
      <c r="D183">
        <v>0.83888300000000005</v>
      </c>
      <c r="E183" t="s">
        <v>303</v>
      </c>
      <c r="F183">
        <v>308</v>
      </c>
      <c r="G183" t="s">
        <v>304</v>
      </c>
      <c r="H183">
        <v>-523</v>
      </c>
      <c r="I183" t="s">
        <v>312</v>
      </c>
      <c r="J183">
        <v>0</v>
      </c>
      <c r="K183" t="s">
        <v>313</v>
      </c>
      <c r="L183">
        <v>0</v>
      </c>
      <c r="M183" t="s">
        <v>342</v>
      </c>
      <c r="N183">
        <v>0</v>
      </c>
      <c r="O183" t="s">
        <v>305</v>
      </c>
      <c r="P183">
        <v>56.363636</v>
      </c>
      <c r="Q183" t="s">
        <v>402</v>
      </c>
      <c r="R183">
        <v>-23</v>
      </c>
      <c r="S183" t="s">
        <v>306</v>
      </c>
      <c r="T183">
        <v>22</v>
      </c>
    </row>
    <row r="184" spans="1:20">
      <c r="A184" t="s">
        <v>2</v>
      </c>
      <c r="B184" t="s">
        <v>543</v>
      </c>
      <c r="C184" t="s">
        <v>302</v>
      </c>
      <c r="D184">
        <v>0.83830300000000002</v>
      </c>
      <c r="E184" t="s">
        <v>303</v>
      </c>
      <c r="F184">
        <v>406</v>
      </c>
      <c r="G184" t="s">
        <v>304</v>
      </c>
      <c r="H184">
        <v>-491</v>
      </c>
      <c r="I184" t="s">
        <v>312</v>
      </c>
      <c r="J184">
        <v>0</v>
      </c>
      <c r="K184" t="s">
        <v>313</v>
      </c>
      <c r="L184">
        <v>0</v>
      </c>
      <c r="M184" t="s">
        <v>342</v>
      </c>
      <c r="N184">
        <v>0</v>
      </c>
      <c r="O184" t="s">
        <v>305</v>
      </c>
      <c r="P184">
        <v>56.305419000000001</v>
      </c>
      <c r="Q184" t="s">
        <v>402</v>
      </c>
      <c r="R184">
        <v>8</v>
      </c>
      <c r="S184" t="s">
        <v>306</v>
      </c>
      <c r="T184">
        <v>22</v>
      </c>
    </row>
    <row r="185" spans="1:20">
      <c r="A185" t="s">
        <v>2</v>
      </c>
      <c r="B185" t="s">
        <v>544</v>
      </c>
      <c r="C185" t="s">
        <v>302</v>
      </c>
      <c r="D185">
        <v>0.83826900000000004</v>
      </c>
      <c r="E185" t="s">
        <v>303</v>
      </c>
      <c r="F185">
        <v>24</v>
      </c>
      <c r="G185" t="s">
        <v>304</v>
      </c>
      <c r="H185">
        <v>-458</v>
      </c>
      <c r="I185" t="s">
        <v>312</v>
      </c>
      <c r="J185">
        <v>0</v>
      </c>
      <c r="K185" t="s">
        <v>313</v>
      </c>
      <c r="L185">
        <v>0</v>
      </c>
      <c r="M185" t="s">
        <v>342</v>
      </c>
      <c r="N185">
        <v>0</v>
      </c>
      <c r="O185" t="s">
        <v>305</v>
      </c>
      <c r="P185">
        <v>50</v>
      </c>
      <c r="Q185" t="s">
        <v>402</v>
      </c>
      <c r="R185">
        <v>41</v>
      </c>
      <c r="S185" t="s">
        <v>306</v>
      </c>
      <c r="T185">
        <v>22</v>
      </c>
    </row>
    <row r="186" spans="1:20">
      <c r="A186" t="s">
        <v>2</v>
      </c>
      <c r="B186" t="s">
        <v>545</v>
      </c>
      <c r="C186" t="s">
        <v>302</v>
      </c>
      <c r="D186">
        <v>0.83816100000000004</v>
      </c>
      <c r="E186" t="s">
        <v>303</v>
      </c>
      <c r="F186">
        <v>75</v>
      </c>
      <c r="G186" t="s">
        <v>304</v>
      </c>
      <c r="H186">
        <v>-690</v>
      </c>
      <c r="I186" t="s">
        <v>312</v>
      </c>
      <c r="J186">
        <v>0</v>
      </c>
      <c r="K186" t="s">
        <v>313</v>
      </c>
      <c r="L186">
        <v>0</v>
      </c>
      <c r="M186" t="s">
        <v>342</v>
      </c>
      <c r="N186">
        <v>0</v>
      </c>
      <c r="O186" t="s">
        <v>305</v>
      </c>
      <c r="P186">
        <v>57.733333000000002</v>
      </c>
      <c r="Q186" t="s">
        <v>402</v>
      </c>
      <c r="R186">
        <v>-190</v>
      </c>
      <c r="S186" t="s">
        <v>306</v>
      </c>
      <c r="T186">
        <v>22</v>
      </c>
    </row>
    <row r="187" spans="1:20">
      <c r="A187" t="s">
        <v>2</v>
      </c>
      <c r="B187" t="s">
        <v>546</v>
      </c>
      <c r="C187" t="s">
        <v>302</v>
      </c>
      <c r="D187">
        <v>0.83785699999999996</v>
      </c>
      <c r="E187" t="s">
        <v>303</v>
      </c>
      <c r="F187">
        <v>213</v>
      </c>
      <c r="G187" t="s">
        <v>304</v>
      </c>
      <c r="H187">
        <v>-491</v>
      </c>
      <c r="I187" t="s">
        <v>312</v>
      </c>
      <c r="J187">
        <v>0</v>
      </c>
      <c r="K187" t="s">
        <v>313</v>
      </c>
      <c r="L187">
        <v>0</v>
      </c>
      <c r="M187" t="s">
        <v>342</v>
      </c>
      <c r="N187">
        <v>0</v>
      </c>
      <c r="O187" t="s">
        <v>305</v>
      </c>
      <c r="P187">
        <v>54.413145999999998</v>
      </c>
      <c r="Q187" t="s">
        <v>402</v>
      </c>
      <c r="R187">
        <v>8</v>
      </c>
      <c r="S187" t="s">
        <v>306</v>
      </c>
      <c r="T187">
        <v>22</v>
      </c>
    </row>
    <row r="188" spans="1:20">
      <c r="A188" t="s">
        <v>2</v>
      </c>
      <c r="B188" t="s">
        <v>547</v>
      </c>
      <c r="C188" t="s">
        <v>302</v>
      </c>
      <c r="D188">
        <v>0.83741100000000002</v>
      </c>
      <c r="E188" t="s">
        <v>303</v>
      </c>
      <c r="F188">
        <v>312</v>
      </c>
      <c r="G188" t="s">
        <v>304</v>
      </c>
      <c r="H188">
        <v>-298</v>
      </c>
      <c r="I188" t="s">
        <v>312</v>
      </c>
      <c r="J188">
        <v>0</v>
      </c>
      <c r="K188" t="s">
        <v>313</v>
      </c>
      <c r="L188">
        <v>0</v>
      </c>
      <c r="M188" t="s">
        <v>342</v>
      </c>
      <c r="N188">
        <v>0</v>
      </c>
      <c r="O188" t="s">
        <v>305</v>
      </c>
      <c r="P188">
        <v>60.256410000000002</v>
      </c>
      <c r="Q188" t="s">
        <v>402</v>
      </c>
      <c r="R188">
        <v>201</v>
      </c>
      <c r="S188" t="s">
        <v>306</v>
      </c>
      <c r="T188">
        <v>22</v>
      </c>
    </row>
    <row r="189" spans="1:20">
      <c r="A189" t="s">
        <v>2</v>
      </c>
      <c r="B189" t="s">
        <v>548</v>
      </c>
      <c r="C189" t="s">
        <v>302</v>
      </c>
      <c r="D189">
        <v>0.83724600000000005</v>
      </c>
      <c r="E189" t="s">
        <v>303</v>
      </c>
      <c r="F189">
        <v>116</v>
      </c>
      <c r="G189" t="s">
        <v>304</v>
      </c>
      <c r="H189">
        <v>-301</v>
      </c>
      <c r="I189" t="s">
        <v>312</v>
      </c>
      <c r="J189">
        <v>0</v>
      </c>
      <c r="K189" t="s">
        <v>313</v>
      </c>
      <c r="L189">
        <v>0</v>
      </c>
      <c r="M189" t="s">
        <v>342</v>
      </c>
      <c r="N189">
        <v>0</v>
      </c>
      <c r="O189" t="s">
        <v>305</v>
      </c>
      <c r="P189">
        <v>60.517240999999999</v>
      </c>
      <c r="Q189" t="s">
        <v>402</v>
      </c>
      <c r="R189">
        <v>198</v>
      </c>
      <c r="S189" t="s">
        <v>306</v>
      </c>
      <c r="T189">
        <v>22</v>
      </c>
    </row>
    <row r="190" spans="1:20">
      <c r="A190" t="s">
        <v>2</v>
      </c>
      <c r="B190" t="s">
        <v>549</v>
      </c>
      <c r="C190" t="s">
        <v>302</v>
      </c>
      <c r="D190">
        <v>0.837233</v>
      </c>
      <c r="E190" t="s">
        <v>303</v>
      </c>
      <c r="F190">
        <v>9</v>
      </c>
      <c r="G190" t="s">
        <v>304</v>
      </c>
      <c r="H190">
        <v>-422</v>
      </c>
      <c r="I190" t="s">
        <v>312</v>
      </c>
      <c r="J190">
        <v>0</v>
      </c>
      <c r="K190" t="s">
        <v>313</v>
      </c>
      <c r="L190">
        <v>0</v>
      </c>
      <c r="M190" t="s">
        <v>342</v>
      </c>
      <c r="N190">
        <v>0</v>
      </c>
      <c r="O190" t="s">
        <v>305</v>
      </c>
      <c r="P190">
        <v>43.333333000000003</v>
      </c>
      <c r="Q190" t="s">
        <v>402</v>
      </c>
      <c r="R190">
        <v>77</v>
      </c>
      <c r="S190" t="s">
        <v>306</v>
      </c>
      <c r="T190">
        <v>21</v>
      </c>
    </row>
    <row r="191" spans="1:20">
      <c r="A191" t="s">
        <v>2</v>
      </c>
      <c r="B191" t="s">
        <v>550</v>
      </c>
      <c r="C191" t="s">
        <v>302</v>
      </c>
      <c r="D191">
        <v>0.83716100000000004</v>
      </c>
      <c r="E191" t="s">
        <v>303</v>
      </c>
      <c r="F191">
        <v>50</v>
      </c>
      <c r="G191" t="s">
        <v>304</v>
      </c>
      <c r="H191">
        <v>-315</v>
      </c>
      <c r="I191" t="s">
        <v>312</v>
      </c>
      <c r="J191">
        <v>0</v>
      </c>
      <c r="K191" t="s">
        <v>313</v>
      </c>
      <c r="L191">
        <v>0</v>
      </c>
      <c r="M191" t="s">
        <v>342</v>
      </c>
      <c r="N191">
        <v>0</v>
      </c>
      <c r="O191" t="s">
        <v>305</v>
      </c>
      <c r="P191">
        <v>53.6</v>
      </c>
      <c r="Q191" t="s">
        <v>402</v>
      </c>
      <c r="R191">
        <v>184</v>
      </c>
      <c r="S191" t="s">
        <v>306</v>
      </c>
      <c r="T191">
        <v>22</v>
      </c>
    </row>
    <row r="192" spans="1:20">
      <c r="A192" t="s">
        <v>2</v>
      </c>
      <c r="B192" t="s">
        <v>551</v>
      </c>
      <c r="C192" t="s">
        <v>302</v>
      </c>
      <c r="D192">
        <v>0.83677699999999999</v>
      </c>
      <c r="E192" t="s">
        <v>303</v>
      </c>
      <c r="F192">
        <v>269</v>
      </c>
      <c r="G192" t="s">
        <v>304</v>
      </c>
      <c r="H192">
        <v>-1078</v>
      </c>
      <c r="I192" t="s">
        <v>312</v>
      </c>
      <c r="J192">
        <v>0</v>
      </c>
      <c r="K192" t="s">
        <v>313</v>
      </c>
      <c r="L192">
        <v>0</v>
      </c>
      <c r="M192" t="s">
        <v>342</v>
      </c>
      <c r="N192">
        <v>0</v>
      </c>
      <c r="O192" t="s">
        <v>305</v>
      </c>
      <c r="P192">
        <v>59.665427999999999</v>
      </c>
      <c r="Q192" t="s">
        <v>402</v>
      </c>
      <c r="R192">
        <v>-578</v>
      </c>
      <c r="S192" t="s">
        <v>306</v>
      </c>
      <c r="T192">
        <v>22</v>
      </c>
    </row>
    <row r="193" spans="1:20">
      <c r="A193" t="s">
        <v>2</v>
      </c>
      <c r="B193" t="s">
        <v>552</v>
      </c>
      <c r="C193" t="s">
        <v>302</v>
      </c>
      <c r="D193">
        <v>0.83669400000000005</v>
      </c>
      <c r="E193" t="s">
        <v>303</v>
      </c>
      <c r="F193">
        <v>58</v>
      </c>
      <c r="G193" t="s">
        <v>304</v>
      </c>
      <c r="H193">
        <v>-392</v>
      </c>
      <c r="I193" t="s">
        <v>312</v>
      </c>
      <c r="J193">
        <v>0</v>
      </c>
      <c r="K193" t="s">
        <v>313</v>
      </c>
      <c r="L193">
        <v>0</v>
      </c>
      <c r="M193" t="s">
        <v>342</v>
      </c>
      <c r="N193">
        <v>0</v>
      </c>
      <c r="O193" t="s">
        <v>305</v>
      </c>
      <c r="P193">
        <v>62.758620999999998</v>
      </c>
      <c r="Q193" t="s">
        <v>402</v>
      </c>
      <c r="R193">
        <v>107</v>
      </c>
      <c r="S193" t="s">
        <v>306</v>
      </c>
      <c r="T193">
        <v>22</v>
      </c>
    </row>
    <row r="194" spans="1:20">
      <c r="A194" t="s">
        <v>2</v>
      </c>
      <c r="B194" t="s">
        <v>553</v>
      </c>
      <c r="C194" t="s">
        <v>302</v>
      </c>
      <c r="D194">
        <v>0.83652400000000005</v>
      </c>
      <c r="E194" t="s">
        <v>303</v>
      </c>
      <c r="F194">
        <v>119</v>
      </c>
      <c r="G194" t="s">
        <v>304</v>
      </c>
      <c r="H194">
        <v>-508</v>
      </c>
      <c r="I194" t="s">
        <v>312</v>
      </c>
      <c r="J194">
        <v>0</v>
      </c>
      <c r="K194" t="s">
        <v>313</v>
      </c>
      <c r="L194">
        <v>0</v>
      </c>
      <c r="M194" t="s">
        <v>342</v>
      </c>
      <c r="N194">
        <v>0</v>
      </c>
      <c r="O194" t="s">
        <v>305</v>
      </c>
      <c r="P194">
        <v>56.554622000000002</v>
      </c>
      <c r="Q194" t="s">
        <v>402</v>
      </c>
      <c r="R194">
        <v>-8</v>
      </c>
      <c r="S194" t="s">
        <v>306</v>
      </c>
      <c r="T194">
        <v>22</v>
      </c>
    </row>
    <row r="195" spans="1:20">
      <c r="A195" t="s">
        <v>2</v>
      </c>
      <c r="B195" t="s">
        <v>554</v>
      </c>
      <c r="C195" t="s">
        <v>302</v>
      </c>
      <c r="D195">
        <v>0.83621999999999996</v>
      </c>
      <c r="E195" t="s">
        <v>303</v>
      </c>
      <c r="F195">
        <v>213</v>
      </c>
      <c r="G195" t="s">
        <v>304</v>
      </c>
      <c r="H195">
        <v>-587</v>
      </c>
      <c r="I195" t="s">
        <v>312</v>
      </c>
      <c r="J195">
        <v>0</v>
      </c>
      <c r="K195" t="s">
        <v>313</v>
      </c>
      <c r="L195">
        <v>0</v>
      </c>
      <c r="M195" t="s">
        <v>342</v>
      </c>
      <c r="N195">
        <v>0</v>
      </c>
      <c r="O195" t="s">
        <v>305</v>
      </c>
      <c r="P195">
        <v>56.291080000000001</v>
      </c>
      <c r="Q195" t="s">
        <v>402</v>
      </c>
      <c r="R195">
        <v>-87</v>
      </c>
      <c r="S195" t="s">
        <v>306</v>
      </c>
      <c r="T195">
        <v>22</v>
      </c>
    </row>
    <row r="196" spans="1:20">
      <c r="A196" t="s">
        <v>2</v>
      </c>
      <c r="B196" t="s">
        <v>555</v>
      </c>
      <c r="C196" t="s">
        <v>302</v>
      </c>
      <c r="D196">
        <v>0.83583099999999999</v>
      </c>
      <c r="E196" t="s">
        <v>303</v>
      </c>
      <c r="F196">
        <v>272</v>
      </c>
      <c r="G196" t="s">
        <v>304</v>
      </c>
      <c r="H196">
        <v>-412</v>
      </c>
      <c r="I196" t="s">
        <v>312</v>
      </c>
      <c r="J196">
        <v>0</v>
      </c>
      <c r="K196" t="s">
        <v>313</v>
      </c>
      <c r="L196">
        <v>0</v>
      </c>
      <c r="M196" t="s">
        <v>342</v>
      </c>
      <c r="N196">
        <v>0</v>
      </c>
      <c r="O196" t="s">
        <v>305</v>
      </c>
      <c r="P196">
        <v>57.794117999999997</v>
      </c>
      <c r="Q196" t="s">
        <v>402</v>
      </c>
      <c r="R196">
        <v>87</v>
      </c>
      <c r="S196" t="s">
        <v>306</v>
      </c>
      <c r="T196">
        <v>22</v>
      </c>
    </row>
    <row r="197" spans="1:20">
      <c r="A197" t="s">
        <v>2</v>
      </c>
      <c r="B197" t="s">
        <v>556</v>
      </c>
      <c r="C197" t="s">
        <v>302</v>
      </c>
      <c r="D197">
        <v>0.83499900000000005</v>
      </c>
      <c r="E197" t="s">
        <v>303</v>
      </c>
      <c r="F197">
        <v>583</v>
      </c>
      <c r="G197" t="s">
        <v>304</v>
      </c>
      <c r="H197">
        <v>25</v>
      </c>
      <c r="I197" t="s">
        <v>312</v>
      </c>
      <c r="J197">
        <v>0</v>
      </c>
      <c r="K197" t="s">
        <v>313</v>
      </c>
      <c r="L197">
        <v>0</v>
      </c>
      <c r="M197" t="s">
        <v>342</v>
      </c>
      <c r="N197">
        <v>0</v>
      </c>
      <c r="O197" t="s">
        <v>305</v>
      </c>
      <c r="P197">
        <v>57.855918000000003</v>
      </c>
      <c r="Q197" t="s">
        <v>402</v>
      </c>
      <c r="R197">
        <v>525</v>
      </c>
      <c r="S197" t="s">
        <v>306</v>
      </c>
      <c r="T197">
        <v>22</v>
      </c>
    </row>
    <row r="198" spans="1:20">
      <c r="A198" t="s">
        <v>2</v>
      </c>
      <c r="B198" t="s">
        <v>557</v>
      </c>
      <c r="C198" t="s">
        <v>302</v>
      </c>
      <c r="D198">
        <v>0.83497699999999997</v>
      </c>
      <c r="E198" t="s">
        <v>303</v>
      </c>
      <c r="F198">
        <v>15</v>
      </c>
      <c r="G198" t="s">
        <v>304</v>
      </c>
      <c r="H198">
        <v>-668</v>
      </c>
      <c r="I198" t="s">
        <v>312</v>
      </c>
      <c r="J198">
        <v>0</v>
      </c>
      <c r="K198" t="s">
        <v>313</v>
      </c>
      <c r="L198">
        <v>0</v>
      </c>
      <c r="M198" t="s">
        <v>342</v>
      </c>
      <c r="N198">
        <v>0</v>
      </c>
      <c r="O198" t="s">
        <v>305</v>
      </c>
      <c r="P198">
        <v>35.333333000000003</v>
      </c>
      <c r="Q198" t="s">
        <v>402</v>
      </c>
      <c r="R198">
        <v>-168</v>
      </c>
      <c r="S198" t="s">
        <v>306</v>
      </c>
      <c r="T198">
        <v>22</v>
      </c>
    </row>
    <row r="199" spans="1:20">
      <c r="A199" t="s">
        <v>2</v>
      </c>
      <c r="B199" t="s">
        <v>558</v>
      </c>
      <c r="C199" t="s">
        <v>302</v>
      </c>
      <c r="D199">
        <v>0.83453900000000003</v>
      </c>
      <c r="E199" t="s">
        <v>303</v>
      </c>
      <c r="F199">
        <v>307</v>
      </c>
      <c r="G199" t="s">
        <v>304</v>
      </c>
      <c r="H199">
        <v>-442</v>
      </c>
      <c r="I199" t="s">
        <v>312</v>
      </c>
      <c r="J199">
        <v>0</v>
      </c>
      <c r="K199" t="s">
        <v>313</v>
      </c>
      <c r="L199">
        <v>0</v>
      </c>
      <c r="M199" t="s">
        <v>342</v>
      </c>
      <c r="N199">
        <v>0</v>
      </c>
      <c r="O199" t="s">
        <v>305</v>
      </c>
      <c r="P199">
        <v>54.364820999999999</v>
      </c>
      <c r="Q199" t="s">
        <v>402</v>
      </c>
      <c r="R199">
        <v>57</v>
      </c>
      <c r="S199" t="s">
        <v>306</v>
      </c>
      <c r="T199">
        <v>22</v>
      </c>
    </row>
    <row r="200" spans="1:20">
      <c r="A200" t="s">
        <v>2</v>
      </c>
      <c r="B200" t="s">
        <v>559</v>
      </c>
      <c r="C200" t="s">
        <v>302</v>
      </c>
      <c r="D200">
        <v>0.83449700000000004</v>
      </c>
      <c r="E200" t="s">
        <v>303</v>
      </c>
      <c r="F200">
        <v>29</v>
      </c>
      <c r="G200" t="s">
        <v>304</v>
      </c>
      <c r="H200">
        <v>-304</v>
      </c>
      <c r="I200" t="s">
        <v>312</v>
      </c>
      <c r="J200">
        <v>0</v>
      </c>
      <c r="K200" t="s">
        <v>313</v>
      </c>
      <c r="L200">
        <v>0</v>
      </c>
      <c r="M200" t="s">
        <v>342</v>
      </c>
      <c r="N200">
        <v>0</v>
      </c>
      <c r="O200" t="s">
        <v>305</v>
      </c>
      <c r="P200">
        <v>54.827585999999997</v>
      </c>
      <c r="Q200" t="s">
        <v>402</v>
      </c>
      <c r="R200">
        <v>195</v>
      </c>
      <c r="S200" t="s">
        <v>306</v>
      </c>
      <c r="T200">
        <v>22</v>
      </c>
    </row>
    <row r="201" spans="1:20">
      <c r="A201" t="s">
        <v>2</v>
      </c>
      <c r="B201" t="s">
        <v>560</v>
      </c>
      <c r="C201" t="s">
        <v>302</v>
      </c>
      <c r="D201">
        <v>0.833341</v>
      </c>
      <c r="E201" t="s">
        <v>303</v>
      </c>
      <c r="F201">
        <v>809</v>
      </c>
      <c r="G201" t="s">
        <v>304</v>
      </c>
      <c r="H201">
        <v>-836</v>
      </c>
      <c r="I201" t="s">
        <v>312</v>
      </c>
      <c r="J201">
        <v>0</v>
      </c>
      <c r="K201" t="s">
        <v>313</v>
      </c>
      <c r="L201">
        <v>0</v>
      </c>
      <c r="M201" t="s">
        <v>342</v>
      </c>
      <c r="N201">
        <v>0</v>
      </c>
      <c r="O201" t="s">
        <v>305</v>
      </c>
      <c r="P201">
        <v>58.059333000000002</v>
      </c>
      <c r="Q201" t="s">
        <v>402</v>
      </c>
      <c r="R201">
        <v>-336</v>
      </c>
      <c r="S201" t="s">
        <v>306</v>
      </c>
      <c r="T201">
        <v>22</v>
      </c>
    </row>
    <row r="202" spans="1:20">
      <c r="A202" t="s">
        <v>2</v>
      </c>
      <c r="B202" t="s">
        <v>561</v>
      </c>
      <c r="C202" t="s">
        <v>302</v>
      </c>
      <c r="D202">
        <v>0.83325300000000002</v>
      </c>
      <c r="E202" t="s">
        <v>303</v>
      </c>
      <c r="F202">
        <v>62</v>
      </c>
      <c r="G202" t="s">
        <v>304</v>
      </c>
      <c r="H202">
        <v>-158</v>
      </c>
      <c r="I202" t="s">
        <v>312</v>
      </c>
      <c r="J202">
        <v>0</v>
      </c>
      <c r="K202" t="s">
        <v>313</v>
      </c>
      <c r="L202">
        <v>0</v>
      </c>
      <c r="M202" t="s">
        <v>342</v>
      </c>
      <c r="N202">
        <v>0</v>
      </c>
      <c r="O202" t="s">
        <v>305</v>
      </c>
      <c r="P202">
        <v>63.870967999999998</v>
      </c>
      <c r="Q202" t="s">
        <v>402</v>
      </c>
      <c r="R202">
        <v>341</v>
      </c>
      <c r="S202" t="s">
        <v>306</v>
      </c>
      <c r="T202">
        <v>22</v>
      </c>
    </row>
    <row r="203" spans="1:20">
      <c r="A203" t="s">
        <v>2</v>
      </c>
      <c r="B203" t="s">
        <v>562</v>
      </c>
      <c r="C203" t="s">
        <v>302</v>
      </c>
      <c r="D203">
        <v>0.83323000000000003</v>
      </c>
      <c r="E203" t="s">
        <v>303</v>
      </c>
      <c r="F203">
        <v>16</v>
      </c>
      <c r="G203" t="s">
        <v>304</v>
      </c>
      <c r="H203">
        <v>-385</v>
      </c>
      <c r="I203" t="s">
        <v>312</v>
      </c>
      <c r="J203">
        <v>0</v>
      </c>
      <c r="K203" t="s">
        <v>313</v>
      </c>
      <c r="L203">
        <v>0</v>
      </c>
      <c r="M203" t="s">
        <v>342</v>
      </c>
      <c r="N203">
        <v>0</v>
      </c>
      <c r="O203" t="s">
        <v>305</v>
      </c>
      <c r="P203">
        <v>57.5</v>
      </c>
      <c r="Q203" t="s">
        <v>402</v>
      </c>
      <c r="R203">
        <v>114</v>
      </c>
      <c r="S203" t="s">
        <v>306</v>
      </c>
      <c r="T203">
        <v>22</v>
      </c>
    </row>
    <row r="204" spans="1:20">
      <c r="A204" t="s">
        <v>2</v>
      </c>
      <c r="B204" t="s">
        <v>563</v>
      </c>
      <c r="C204" t="s">
        <v>302</v>
      </c>
      <c r="D204">
        <v>0.83318700000000001</v>
      </c>
      <c r="E204" t="s">
        <v>303</v>
      </c>
      <c r="F204">
        <v>30</v>
      </c>
      <c r="G204" t="s">
        <v>304</v>
      </c>
      <c r="H204">
        <v>-361</v>
      </c>
      <c r="I204" t="s">
        <v>312</v>
      </c>
      <c r="J204">
        <v>0</v>
      </c>
      <c r="K204" t="s">
        <v>313</v>
      </c>
      <c r="L204">
        <v>0</v>
      </c>
      <c r="M204" t="s">
        <v>342</v>
      </c>
      <c r="N204">
        <v>0</v>
      </c>
      <c r="O204" t="s">
        <v>305</v>
      </c>
      <c r="P204">
        <v>55.333333000000003</v>
      </c>
      <c r="Q204" t="s">
        <v>402</v>
      </c>
      <c r="R204">
        <v>138</v>
      </c>
      <c r="S204" t="s">
        <v>306</v>
      </c>
      <c r="T204">
        <v>22</v>
      </c>
    </row>
    <row r="205" spans="1:20">
      <c r="A205" t="s">
        <v>2</v>
      </c>
      <c r="B205" t="s">
        <v>564</v>
      </c>
      <c r="C205" t="s">
        <v>302</v>
      </c>
      <c r="D205">
        <v>0.83292999999999995</v>
      </c>
      <c r="E205" t="s">
        <v>303</v>
      </c>
      <c r="F205">
        <v>180</v>
      </c>
      <c r="G205" t="s">
        <v>304</v>
      </c>
      <c r="H205">
        <v>-1073</v>
      </c>
      <c r="I205" t="s">
        <v>312</v>
      </c>
      <c r="J205">
        <v>0</v>
      </c>
      <c r="K205" t="s">
        <v>313</v>
      </c>
      <c r="L205">
        <v>0</v>
      </c>
      <c r="M205" t="s">
        <v>342</v>
      </c>
      <c r="N205">
        <v>0</v>
      </c>
      <c r="O205" t="s">
        <v>305</v>
      </c>
      <c r="P205">
        <v>55.777777999999998</v>
      </c>
      <c r="Q205" t="s">
        <v>402</v>
      </c>
      <c r="R205">
        <v>-573</v>
      </c>
      <c r="S205" t="s">
        <v>306</v>
      </c>
      <c r="T205">
        <v>22</v>
      </c>
    </row>
    <row r="206" spans="1:20">
      <c r="A206" t="s">
        <v>2</v>
      </c>
      <c r="B206" t="s">
        <v>565</v>
      </c>
      <c r="C206" t="s">
        <v>302</v>
      </c>
      <c r="D206">
        <v>0.83272599999999997</v>
      </c>
      <c r="E206" t="s">
        <v>303</v>
      </c>
      <c r="F206">
        <v>143</v>
      </c>
      <c r="G206" t="s">
        <v>304</v>
      </c>
      <c r="H206">
        <v>-458</v>
      </c>
      <c r="I206" t="s">
        <v>312</v>
      </c>
      <c r="J206">
        <v>0</v>
      </c>
      <c r="K206" t="s">
        <v>313</v>
      </c>
      <c r="L206">
        <v>0</v>
      </c>
      <c r="M206" t="s">
        <v>342</v>
      </c>
      <c r="N206">
        <v>0</v>
      </c>
      <c r="O206" t="s">
        <v>305</v>
      </c>
      <c r="P206">
        <v>62.307692000000003</v>
      </c>
      <c r="Q206" t="s">
        <v>402</v>
      </c>
      <c r="R206">
        <v>41</v>
      </c>
      <c r="S206" t="s">
        <v>306</v>
      </c>
      <c r="T206">
        <v>22</v>
      </c>
    </row>
    <row r="207" spans="1:20">
      <c r="A207" t="s">
        <v>2</v>
      </c>
      <c r="B207" t="s">
        <v>566</v>
      </c>
      <c r="C207" t="s">
        <v>302</v>
      </c>
      <c r="D207">
        <v>0.83247700000000002</v>
      </c>
      <c r="E207" t="s">
        <v>303</v>
      </c>
      <c r="F207">
        <v>174</v>
      </c>
      <c r="G207" t="s">
        <v>304</v>
      </c>
      <c r="H207">
        <v>-166</v>
      </c>
      <c r="I207" t="s">
        <v>312</v>
      </c>
      <c r="J207">
        <v>0</v>
      </c>
      <c r="K207" t="s">
        <v>313</v>
      </c>
      <c r="L207">
        <v>0</v>
      </c>
      <c r="M207" t="s">
        <v>342</v>
      </c>
      <c r="N207">
        <v>0</v>
      </c>
      <c r="O207" t="s">
        <v>305</v>
      </c>
      <c r="P207">
        <v>56.666666999999997</v>
      </c>
      <c r="Q207" t="s">
        <v>402</v>
      </c>
      <c r="R207">
        <v>333</v>
      </c>
      <c r="S207" t="s">
        <v>306</v>
      </c>
      <c r="T207">
        <v>22</v>
      </c>
    </row>
    <row r="208" spans="1:20">
      <c r="A208" t="s">
        <v>2</v>
      </c>
      <c r="B208" t="s">
        <v>567</v>
      </c>
      <c r="C208" t="s">
        <v>302</v>
      </c>
      <c r="D208">
        <v>0.83238400000000001</v>
      </c>
      <c r="E208" t="s">
        <v>303</v>
      </c>
      <c r="F208">
        <v>65</v>
      </c>
      <c r="G208" t="s">
        <v>304</v>
      </c>
      <c r="H208">
        <v>-613</v>
      </c>
      <c r="I208" t="s">
        <v>312</v>
      </c>
      <c r="J208">
        <v>0</v>
      </c>
      <c r="K208" t="s">
        <v>313</v>
      </c>
      <c r="L208">
        <v>0</v>
      </c>
      <c r="M208" t="s">
        <v>342</v>
      </c>
      <c r="N208">
        <v>0</v>
      </c>
      <c r="O208" t="s">
        <v>305</v>
      </c>
      <c r="P208">
        <v>59.846153999999999</v>
      </c>
      <c r="Q208" t="s">
        <v>402</v>
      </c>
      <c r="R208">
        <v>-113</v>
      </c>
      <c r="S208" t="s">
        <v>306</v>
      </c>
      <c r="T208">
        <v>22</v>
      </c>
    </row>
    <row r="209" spans="1:20">
      <c r="A209" t="s">
        <v>2</v>
      </c>
      <c r="B209" t="s">
        <v>568</v>
      </c>
      <c r="C209" t="s">
        <v>302</v>
      </c>
      <c r="D209">
        <v>0.83221999999999996</v>
      </c>
      <c r="E209" t="s">
        <v>303</v>
      </c>
      <c r="F209">
        <v>115</v>
      </c>
      <c r="G209" t="s">
        <v>304</v>
      </c>
      <c r="H209">
        <v>-614</v>
      </c>
      <c r="I209" t="s">
        <v>312</v>
      </c>
      <c r="J209">
        <v>0</v>
      </c>
      <c r="K209" t="s">
        <v>313</v>
      </c>
      <c r="L209">
        <v>0</v>
      </c>
      <c r="M209" t="s">
        <v>342</v>
      </c>
      <c r="N209">
        <v>0</v>
      </c>
      <c r="O209" t="s">
        <v>305</v>
      </c>
      <c r="P209">
        <v>58.869565000000001</v>
      </c>
      <c r="Q209" t="s">
        <v>402</v>
      </c>
      <c r="R209">
        <v>-114</v>
      </c>
      <c r="S209" t="s">
        <v>306</v>
      </c>
      <c r="T209">
        <v>22</v>
      </c>
    </row>
    <row r="210" spans="1:20">
      <c r="A210" t="s">
        <v>2</v>
      </c>
      <c r="B210" t="s">
        <v>569</v>
      </c>
      <c r="C210" t="s">
        <v>302</v>
      </c>
      <c r="D210">
        <v>0.83218599999999998</v>
      </c>
      <c r="E210" t="s">
        <v>303</v>
      </c>
      <c r="F210">
        <v>24</v>
      </c>
      <c r="G210" t="s">
        <v>304</v>
      </c>
      <c r="H210">
        <v>-429</v>
      </c>
      <c r="I210" t="s">
        <v>312</v>
      </c>
      <c r="J210">
        <v>0</v>
      </c>
      <c r="K210" t="s">
        <v>313</v>
      </c>
      <c r="L210">
        <v>0</v>
      </c>
      <c r="M210" t="s">
        <v>342</v>
      </c>
      <c r="N210">
        <v>0</v>
      </c>
      <c r="O210" t="s">
        <v>305</v>
      </c>
      <c r="P210">
        <v>50.833333000000003</v>
      </c>
      <c r="Q210" t="s">
        <v>402</v>
      </c>
      <c r="R210">
        <v>70</v>
      </c>
      <c r="S210" t="s">
        <v>306</v>
      </c>
      <c r="T210">
        <v>22</v>
      </c>
    </row>
    <row r="211" spans="1:20">
      <c r="A211" t="s">
        <v>2</v>
      </c>
      <c r="B211" t="s">
        <v>570</v>
      </c>
      <c r="C211" t="s">
        <v>302</v>
      </c>
      <c r="D211">
        <v>0.83212299999999995</v>
      </c>
      <c r="E211" t="s">
        <v>303</v>
      </c>
      <c r="F211">
        <v>44</v>
      </c>
      <c r="G211" t="s">
        <v>304</v>
      </c>
      <c r="H211">
        <v>-411</v>
      </c>
      <c r="I211" t="s">
        <v>312</v>
      </c>
      <c r="J211">
        <v>0</v>
      </c>
      <c r="K211" t="s">
        <v>313</v>
      </c>
      <c r="L211">
        <v>0</v>
      </c>
      <c r="M211" t="s">
        <v>342</v>
      </c>
      <c r="N211">
        <v>0</v>
      </c>
      <c r="O211" t="s">
        <v>305</v>
      </c>
      <c r="P211">
        <v>61.363636</v>
      </c>
      <c r="Q211" t="s">
        <v>402</v>
      </c>
      <c r="R211">
        <v>88</v>
      </c>
      <c r="S211" t="s">
        <v>306</v>
      </c>
      <c r="T211">
        <v>22</v>
      </c>
    </row>
    <row r="212" spans="1:20">
      <c r="A212" t="s">
        <v>2</v>
      </c>
      <c r="B212" t="s">
        <v>571</v>
      </c>
      <c r="C212" t="s">
        <v>302</v>
      </c>
      <c r="D212">
        <v>0.83206000000000002</v>
      </c>
      <c r="E212" t="s">
        <v>303</v>
      </c>
      <c r="F212">
        <v>44</v>
      </c>
      <c r="G212" t="s">
        <v>304</v>
      </c>
      <c r="H212">
        <v>-395</v>
      </c>
      <c r="I212" t="s">
        <v>312</v>
      </c>
      <c r="J212">
        <v>0</v>
      </c>
      <c r="K212" t="s">
        <v>313</v>
      </c>
      <c r="L212">
        <v>0</v>
      </c>
      <c r="M212" t="s">
        <v>342</v>
      </c>
      <c r="N212">
        <v>0</v>
      </c>
      <c r="O212" t="s">
        <v>305</v>
      </c>
      <c r="P212">
        <v>55.454545000000003</v>
      </c>
      <c r="Q212" t="s">
        <v>402</v>
      </c>
      <c r="R212">
        <v>104</v>
      </c>
      <c r="S212" t="s">
        <v>306</v>
      </c>
      <c r="T212">
        <v>22</v>
      </c>
    </row>
    <row r="213" spans="1:20">
      <c r="A213" t="s">
        <v>2</v>
      </c>
      <c r="B213" t="s">
        <v>572</v>
      </c>
      <c r="C213" t="s">
        <v>302</v>
      </c>
      <c r="D213">
        <v>0.83197699999999997</v>
      </c>
      <c r="E213" t="s">
        <v>303</v>
      </c>
      <c r="F213">
        <v>58</v>
      </c>
      <c r="G213" t="s">
        <v>304</v>
      </c>
      <c r="H213">
        <v>-651</v>
      </c>
      <c r="I213" t="s">
        <v>312</v>
      </c>
      <c r="J213">
        <v>0</v>
      </c>
      <c r="K213" t="s">
        <v>313</v>
      </c>
      <c r="L213">
        <v>0</v>
      </c>
      <c r="M213" t="s">
        <v>342</v>
      </c>
      <c r="N213">
        <v>0</v>
      </c>
      <c r="O213" t="s">
        <v>305</v>
      </c>
      <c r="P213">
        <v>51.379309999999997</v>
      </c>
      <c r="Q213" t="s">
        <v>402</v>
      </c>
      <c r="R213">
        <v>-151</v>
      </c>
      <c r="S213" t="s">
        <v>306</v>
      </c>
      <c r="T213">
        <v>22</v>
      </c>
    </row>
    <row r="214" spans="1:20">
      <c r="A214" t="s">
        <v>2</v>
      </c>
      <c r="B214" t="s">
        <v>573</v>
      </c>
      <c r="C214" t="s">
        <v>302</v>
      </c>
      <c r="D214">
        <v>0.83189900000000006</v>
      </c>
      <c r="E214" t="s">
        <v>303</v>
      </c>
      <c r="F214">
        <v>55</v>
      </c>
      <c r="G214" t="s">
        <v>304</v>
      </c>
      <c r="H214">
        <v>-415</v>
      </c>
      <c r="I214" t="s">
        <v>312</v>
      </c>
      <c r="J214">
        <v>0</v>
      </c>
      <c r="K214" t="s">
        <v>313</v>
      </c>
      <c r="L214">
        <v>0</v>
      </c>
      <c r="M214" t="s">
        <v>342</v>
      </c>
      <c r="N214">
        <v>0</v>
      </c>
      <c r="O214" t="s">
        <v>305</v>
      </c>
      <c r="P214">
        <v>54.363636</v>
      </c>
      <c r="Q214" t="s">
        <v>402</v>
      </c>
      <c r="R214">
        <v>84</v>
      </c>
      <c r="S214" t="s">
        <v>306</v>
      </c>
      <c r="T214">
        <v>21</v>
      </c>
    </row>
    <row r="215" spans="1:20">
      <c r="A215" t="s">
        <v>2</v>
      </c>
      <c r="B215" t="s">
        <v>574</v>
      </c>
      <c r="C215" t="s">
        <v>302</v>
      </c>
      <c r="D215">
        <v>0.83178600000000003</v>
      </c>
      <c r="E215" t="s">
        <v>303</v>
      </c>
      <c r="F215">
        <v>79</v>
      </c>
      <c r="G215" t="s">
        <v>304</v>
      </c>
      <c r="H215">
        <v>-755</v>
      </c>
      <c r="I215" t="s">
        <v>312</v>
      </c>
      <c r="J215">
        <v>0</v>
      </c>
      <c r="K215" t="s">
        <v>313</v>
      </c>
      <c r="L215">
        <v>0</v>
      </c>
      <c r="M215" t="s">
        <v>342</v>
      </c>
      <c r="N215">
        <v>0</v>
      </c>
      <c r="O215" t="s">
        <v>305</v>
      </c>
      <c r="P215">
        <v>55.56962</v>
      </c>
      <c r="Q215" t="s">
        <v>402</v>
      </c>
      <c r="R215">
        <v>-255</v>
      </c>
      <c r="S215" t="s">
        <v>306</v>
      </c>
      <c r="T215">
        <v>21</v>
      </c>
    </row>
    <row r="216" spans="1:20">
      <c r="A216" t="s">
        <v>2</v>
      </c>
      <c r="B216" t="s">
        <v>575</v>
      </c>
      <c r="C216" t="s">
        <v>302</v>
      </c>
      <c r="D216">
        <v>0.83166399999999996</v>
      </c>
      <c r="E216" t="s">
        <v>303</v>
      </c>
      <c r="F216">
        <v>85</v>
      </c>
      <c r="G216" t="s">
        <v>304</v>
      </c>
      <c r="H216">
        <v>-240</v>
      </c>
      <c r="I216" t="s">
        <v>312</v>
      </c>
      <c r="J216">
        <v>0</v>
      </c>
      <c r="K216" t="s">
        <v>313</v>
      </c>
      <c r="L216">
        <v>0</v>
      </c>
      <c r="M216" t="s">
        <v>342</v>
      </c>
      <c r="N216">
        <v>0</v>
      </c>
      <c r="O216" t="s">
        <v>305</v>
      </c>
      <c r="P216">
        <v>55.882353000000002</v>
      </c>
      <c r="Q216" t="s">
        <v>402</v>
      </c>
      <c r="R216">
        <v>259</v>
      </c>
      <c r="S216" t="s">
        <v>306</v>
      </c>
      <c r="T216">
        <v>21</v>
      </c>
    </row>
    <row r="217" spans="1:20">
      <c r="A217" t="s">
        <v>2</v>
      </c>
      <c r="B217" t="s">
        <v>576</v>
      </c>
      <c r="C217" t="s">
        <v>302</v>
      </c>
      <c r="D217">
        <v>0.83151299999999995</v>
      </c>
      <c r="E217" t="s">
        <v>303</v>
      </c>
      <c r="F217">
        <v>106</v>
      </c>
      <c r="G217" t="s">
        <v>304</v>
      </c>
      <c r="H217">
        <v>-924</v>
      </c>
      <c r="I217" t="s">
        <v>312</v>
      </c>
      <c r="J217">
        <v>0</v>
      </c>
      <c r="K217" t="s">
        <v>313</v>
      </c>
      <c r="L217">
        <v>0</v>
      </c>
      <c r="M217" t="s">
        <v>342</v>
      </c>
      <c r="N217">
        <v>0</v>
      </c>
      <c r="O217" t="s">
        <v>305</v>
      </c>
      <c r="P217">
        <v>57.547170000000001</v>
      </c>
      <c r="Q217" t="s">
        <v>402</v>
      </c>
      <c r="R217">
        <v>-424</v>
      </c>
      <c r="S217" t="s">
        <v>306</v>
      </c>
      <c r="T217">
        <v>21</v>
      </c>
    </row>
    <row r="218" spans="1:20">
      <c r="A218" t="s">
        <v>2</v>
      </c>
      <c r="B218" t="s">
        <v>577</v>
      </c>
      <c r="C218" t="s">
        <v>302</v>
      </c>
      <c r="D218">
        <v>0.83144600000000002</v>
      </c>
      <c r="E218" t="s">
        <v>303</v>
      </c>
      <c r="F218">
        <v>47</v>
      </c>
      <c r="G218" t="s">
        <v>304</v>
      </c>
      <c r="H218">
        <v>-366</v>
      </c>
      <c r="I218" t="s">
        <v>312</v>
      </c>
      <c r="J218">
        <v>0</v>
      </c>
      <c r="K218" t="s">
        <v>313</v>
      </c>
      <c r="L218">
        <v>0</v>
      </c>
      <c r="M218" t="s">
        <v>342</v>
      </c>
      <c r="N218">
        <v>0</v>
      </c>
      <c r="O218" t="s">
        <v>305</v>
      </c>
      <c r="P218">
        <v>52.978723000000002</v>
      </c>
      <c r="Q218" t="s">
        <v>402</v>
      </c>
      <c r="R218">
        <v>133</v>
      </c>
      <c r="S218" t="s">
        <v>306</v>
      </c>
      <c r="T218">
        <v>21</v>
      </c>
    </row>
    <row r="219" spans="1:20">
      <c r="A219" t="s">
        <v>403</v>
      </c>
      <c r="B219" t="s">
        <v>578</v>
      </c>
      <c r="C219">
        <v>4196</v>
      </c>
    </row>
    <row r="220" spans="1:20">
      <c r="A220" t="s">
        <v>2</v>
      </c>
      <c r="B220" t="s">
        <v>579</v>
      </c>
      <c r="C220" t="s">
        <v>302</v>
      </c>
      <c r="D220">
        <v>0.83133699999999999</v>
      </c>
      <c r="E220" t="s">
        <v>303</v>
      </c>
      <c r="F220">
        <v>76</v>
      </c>
      <c r="G220" t="s">
        <v>304</v>
      </c>
      <c r="H220">
        <v>-669</v>
      </c>
      <c r="I220" t="s">
        <v>312</v>
      </c>
      <c r="J220">
        <v>0</v>
      </c>
      <c r="K220" t="s">
        <v>313</v>
      </c>
      <c r="L220">
        <v>0</v>
      </c>
      <c r="M220" t="s">
        <v>342</v>
      </c>
      <c r="N220">
        <v>0</v>
      </c>
      <c r="O220" t="s">
        <v>305</v>
      </c>
      <c r="P220">
        <v>54.210526000000002</v>
      </c>
      <c r="Q220" t="s">
        <v>402</v>
      </c>
      <c r="R220">
        <v>-169</v>
      </c>
      <c r="S220" t="s">
        <v>306</v>
      </c>
      <c r="T220">
        <v>21</v>
      </c>
    </row>
    <row r="221" spans="1:20">
      <c r="A221" t="s">
        <v>2</v>
      </c>
      <c r="B221" t="s">
        <v>580</v>
      </c>
      <c r="C221" t="s">
        <v>302</v>
      </c>
      <c r="D221">
        <v>0.83132099999999998</v>
      </c>
      <c r="E221" t="s">
        <v>303</v>
      </c>
      <c r="F221">
        <v>11</v>
      </c>
      <c r="G221" t="s">
        <v>304</v>
      </c>
      <c r="H221">
        <v>-438</v>
      </c>
      <c r="I221" t="s">
        <v>312</v>
      </c>
      <c r="J221">
        <v>0</v>
      </c>
      <c r="K221" t="s">
        <v>313</v>
      </c>
      <c r="L221">
        <v>0</v>
      </c>
      <c r="M221" t="s">
        <v>342</v>
      </c>
      <c r="N221">
        <v>0</v>
      </c>
      <c r="O221" t="s">
        <v>305</v>
      </c>
      <c r="P221">
        <v>48.181818</v>
      </c>
      <c r="Q221" t="s">
        <v>402</v>
      </c>
      <c r="R221">
        <v>61</v>
      </c>
      <c r="S221" t="s">
        <v>306</v>
      </c>
      <c r="T221">
        <v>21</v>
      </c>
    </row>
    <row r="222" spans="1:20">
      <c r="A222" t="s">
        <v>2</v>
      </c>
      <c r="B222" t="s">
        <v>581</v>
      </c>
      <c r="C222" t="s">
        <v>302</v>
      </c>
      <c r="D222">
        <v>0.83128999999999997</v>
      </c>
      <c r="E222" t="s">
        <v>303</v>
      </c>
      <c r="F222">
        <v>22</v>
      </c>
      <c r="G222" t="s">
        <v>304</v>
      </c>
      <c r="H222">
        <v>-468</v>
      </c>
      <c r="I222" t="s">
        <v>312</v>
      </c>
      <c r="J222">
        <v>0</v>
      </c>
      <c r="K222" t="s">
        <v>313</v>
      </c>
      <c r="L222">
        <v>0</v>
      </c>
      <c r="M222" t="s">
        <v>342</v>
      </c>
      <c r="N222">
        <v>0</v>
      </c>
      <c r="O222" t="s">
        <v>305</v>
      </c>
      <c r="P222">
        <v>51.818182</v>
      </c>
      <c r="Q222" t="s">
        <v>402</v>
      </c>
      <c r="R222">
        <v>31</v>
      </c>
      <c r="S222" t="s">
        <v>306</v>
      </c>
      <c r="T222">
        <v>21</v>
      </c>
    </row>
    <row r="223" spans="1:20">
      <c r="A223" t="s">
        <v>2</v>
      </c>
      <c r="B223" t="s">
        <v>582</v>
      </c>
      <c r="C223" t="s">
        <v>302</v>
      </c>
      <c r="D223">
        <v>0.83128899999999994</v>
      </c>
      <c r="E223" t="s">
        <v>303</v>
      </c>
      <c r="F223">
        <v>1</v>
      </c>
      <c r="G223" t="s">
        <v>304</v>
      </c>
      <c r="H223">
        <v>-500</v>
      </c>
      <c r="I223" t="s">
        <v>312</v>
      </c>
      <c r="J223">
        <v>0</v>
      </c>
      <c r="K223" t="s">
        <v>313</v>
      </c>
      <c r="L223">
        <v>0</v>
      </c>
      <c r="M223" t="s">
        <v>342</v>
      </c>
      <c r="N223">
        <v>0</v>
      </c>
      <c r="O223" t="s">
        <v>305</v>
      </c>
      <c r="P223">
        <v>70</v>
      </c>
      <c r="Q223" t="s">
        <v>402</v>
      </c>
      <c r="R223">
        <v>0</v>
      </c>
      <c r="S223" t="s">
        <v>306</v>
      </c>
      <c r="T223">
        <v>17</v>
      </c>
    </row>
    <row r="224" spans="1:20">
      <c r="A224" t="s">
        <v>2</v>
      </c>
      <c r="B224" t="s">
        <v>583</v>
      </c>
      <c r="C224" t="s">
        <v>302</v>
      </c>
      <c r="D224">
        <v>0.83126699999999998</v>
      </c>
      <c r="E224" t="s">
        <v>303</v>
      </c>
      <c r="F224">
        <v>15</v>
      </c>
      <c r="G224" t="s">
        <v>304</v>
      </c>
      <c r="H224">
        <v>-519</v>
      </c>
      <c r="I224" t="s">
        <v>312</v>
      </c>
      <c r="J224">
        <v>0</v>
      </c>
      <c r="K224" t="s">
        <v>313</v>
      </c>
      <c r="L224">
        <v>0</v>
      </c>
      <c r="M224" t="s">
        <v>342</v>
      </c>
      <c r="N224">
        <v>0</v>
      </c>
      <c r="O224" t="s">
        <v>305</v>
      </c>
      <c r="P224">
        <v>43.333333000000003</v>
      </c>
      <c r="Q224" t="s">
        <v>402</v>
      </c>
      <c r="R224">
        <v>-19</v>
      </c>
      <c r="S224" t="s">
        <v>306</v>
      </c>
      <c r="T224">
        <v>21</v>
      </c>
    </row>
    <row r="225" spans="1:20">
      <c r="A225" t="s">
        <v>2</v>
      </c>
      <c r="B225" t="s">
        <v>584</v>
      </c>
      <c r="C225" t="s">
        <v>302</v>
      </c>
      <c r="D225">
        <v>0.83126100000000003</v>
      </c>
      <c r="E225" t="s">
        <v>303</v>
      </c>
      <c r="F225">
        <v>4</v>
      </c>
      <c r="G225" t="s">
        <v>304</v>
      </c>
      <c r="H225">
        <v>-443</v>
      </c>
      <c r="I225" t="s">
        <v>312</v>
      </c>
      <c r="J225">
        <v>0</v>
      </c>
      <c r="K225" t="s">
        <v>313</v>
      </c>
      <c r="L225">
        <v>0</v>
      </c>
      <c r="M225" t="s">
        <v>342</v>
      </c>
      <c r="N225">
        <v>0</v>
      </c>
      <c r="O225" t="s">
        <v>305</v>
      </c>
      <c r="P225">
        <v>50</v>
      </c>
      <c r="Q225" t="s">
        <v>402</v>
      </c>
      <c r="R225">
        <v>56</v>
      </c>
      <c r="S225" t="s">
        <v>306</v>
      </c>
      <c r="T225">
        <v>20</v>
      </c>
    </row>
    <row r="226" spans="1:20">
      <c r="A226" t="s">
        <v>2</v>
      </c>
      <c r="B226" t="s">
        <v>585</v>
      </c>
      <c r="C226" t="s">
        <v>302</v>
      </c>
      <c r="D226">
        <v>0.83126</v>
      </c>
      <c r="E226" t="s">
        <v>303</v>
      </c>
      <c r="F226">
        <v>1</v>
      </c>
      <c r="G226" t="s">
        <v>304</v>
      </c>
      <c r="H226">
        <v>-500</v>
      </c>
      <c r="I226" t="s">
        <v>312</v>
      </c>
      <c r="J226">
        <v>0</v>
      </c>
      <c r="K226" t="s">
        <v>313</v>
      </c>
      <c r="L226">
        <v>0</v>
      </c>
      <c r="M226" t="s">
        <v>342</v>
      </c>
      <c r="N226">
        <v>0</v>
      </c>
      <c r="O226" t="s">
        <v>305</v>
      </c>
      <c r="P226">
        <v>30</v>
      </c>
      <c r="Q226" t="s">
        <v>402</v>
      </c>
      <c r="R226">
        <v>0</v>
      </c>
      <c r="S226" t="s">
        <v>306</v>
      </c>
      <c r="T226">
        <v>18</v>
      </c>
    </row>
    <row r="227" spans="1:20">
      <c r="A227" t="s">
        <v>2</v>
      </c>
      <c r="B227" t="s">
        <v>586</v>
      </c>
      <c r="C227" t="s">
        <v>302</v>
      </c>
      <c r="D227">
        <v>0.83125300000000002</v>
      </c>
      <c r="E227" t="s">
        <v>303</v>
      </c>
      <c r="F227">
        <v>5</v>
      </c>
      <c r="G227" t="s">
        <v>304</v>
      </c>
      <c r="H227">
        <v>-556</v>
      </c>
      <c r="I227" t="s">
        <v>312</v>
      </c>
      <c r="J227">
        <v>0</v>
      </c>
      <c r="K227" t="s">
        <v>313</v>
      </c>
      <c r="L227">
        <v>0</v>
      </c>
      <c r="M227" t="s">
        <v>342</v>
      </c>
      <c r="N227">
        <v>0</v>
      </c>
      <c r="O227" t="s">
        <v>305</v>
      </c>
      <c r="P227">
        <v>54</v>
      </c>
      <c r="Q227" t="s">
        <v>402</v>
      </c>
      <c r="R227">
        <v>-56</v>
      </c>
      <c r="S227" t="s">
        <v>306</v>
      </c>
      <c r="T227">
        <v>20</v>
      </c>
    </row>
    <row r="228" spans="1:20">
      <c r="A228" t="s">
        <v>2</v>
      </c>
      <c r="B228" t="s">
        <v>587</v>
      </c>
      <c r="C228" t="s">
        <v>302</v>
      </c>
      <c r="D228">
        <v>0.83125099999999996</v>
      </c>
      <c r="E228" t="s">
        <v>303</v>
      </c>
      <c r="F228">
        <v>1</v>
      </c>
      <c r="G228" t="s">
        <v>304</v>
      </c>
      <c r="H228">
        <v>-500</v>
      </c>
      <c r="I228" t="s">
        <v>312</v>
      </c>
      <c r="J228">
        <v>0</v>
      </c>
      <c r="K228" t="s">
        <v>313</v>
      </c>
      <c r="L228">
        <v>0</v>
      </c>
      <c r="M228" t="s">
        <v>342</v>
      </c>
      <c r="N228">
        <v>0</v>
      </c>
      <c r="O228" t="s">
        <v>305</v>
      </c>
      <c r="P228">
        <v>70</v>
      </c>
      <c r="Q228" t="s">
        <v>402</v>
      </c>
      <c r="R228">
        <v>0</v>
      </c>
      <c r="S228" t="s">
        <v>306</v>
      </c>
      <c r="T228">
        <v>17</v>
      </c>
    </row>
    <row r="229" spans="1:20">
      <c r="A229" t="s">
        <v>2</v>
      </c>
      <c r="B229" t="s">
        <v>588</v>
      </c>
      <c r="C229" t="s">
        <v>302</v>
      </c>
      <c r="D229">
        <v>0.83125000000000004</v>
      </c>
      <c r="E229" t="s">
        <v>303</v>
      </c>
      <c r="F229">
        <v>1</v>
      </c>
      <c r="G229" t="s">
        <v>304</v>
      </c>
      <c r="H229">
        <v>-500</v>
      </c>
      <c r="I229" t="s">
        <v>312</v>
      </c>
      <c r="J229">
        <v>0</v>
      </c>
      <c r="K229" t="s">
        <v>313</v>
      </c>
      <c r="L229">
        <v>0</v>
      </c>
      <c r="M229" t="s">
        <v>342</v>
      </c>
      <c r="N229">
        <v>0</v>
      </c>
      <c r="O229" t="s">
        <v>305</v>
      </c>
      <c r="P229">
        <v>70</v>
      </c>
      <c r="Q229" t="s">
        <v>402</v>
      </c>
      <c r="R229">
        <v>0</v>
      </c>
      <c r="S229" t="s">
        <v>306</v>
      </c>
      <c r="T229">
        <v>17</v>
      </c>
    </row>
    <row r="230" spans="1:20">
      <c r="A230" t="s">
        <v>2</v>
      </c>
      <c r="B230" t="s">
        <v>589</v>
      </c>
      <c r="C230" t="s">
        <v>302</v>
      </c>
      <c r="D230">
        <v>0.83124900000000002</v>
      </c>
      <c r="E230" t="s">
        <v>303</v>
      </c>
      <c r="F230">
        <v>1</v>
      </c>
      <c r="G230" t="s">
        <v>304</v>
      </c>
      <c r="H230">
        <v>-500</v>
      </c>
      <c r="I230" t="s">
        <v>312</v>
      </c>
      <c r="J230">
        <v>0</v>
      </c>
      <c r="K230" t="s">
        <v>313</v>
      </c>
      <c r="L230">
        <v>0</v>
      </c>
      <c r="M230" t="s">
        <v>342</v>
      </c>
      <c r="N230">
        <v>0</v>
      </c>
      <c r="O230" t="s">
        <v>305</v>
      </c>
      <c r="P230">
        <v>50</v>
      </c>
      <c r="Q230" t="s">
        <v>402</v>
      </c>
      <c r="R230">
        <v>0</v>
      </c>
      <c r="S230" t="s">
        <v>306</v>
      </c>
      <c r="T230">
        <v>18</v>
      </c>
    </row>
    <row r="231" spans="1:20">
      <c r="A231" t="s">
        <v>2</v>
      </c>
      <c r="B231" t="s">
        <v>590</v>
      </c>
      <c r="C231" t="s">
        <v>302</v>
      </c>
      <c r="D231">
        <v>0.83124399999999998</v>
      </c>
      <c r="E231" t="s">
        <v>303</v>
      </c>
      <c r="F231">
        <v>3</v>
      </c>
      <c r="G231" t="s">
        <v>304</v>
      </c>
      <c r="H231">
        <v>-495</v>
      </c>
      <c r="I231" t="s">
        <v>312</v>
      </c>
      <c r="J231">
        <v>0</v>
      </c>
      <c r="K231" t="s">
        <v>313</v>
      </c>
      <c r="L231">
        <v>0</v>
      </c>
      <c r="M231" t="s">
        <v>342</v>
      </c>
      <c r="N231">
        <v>0</v>
      </c>
      <c r="O231" t="s">
        <v>305</v>
      </c>
      <c r="P231">
        <v>43.333333000000003</v>
      </c>
      <c r="Q231" t="s">
        <v>402</v>
      </c>
      <c r="R231">
        <v>4</v>
      </c>
      <c r="S231" t="s">
        <v>306</v>
      </c>
      <c r="T231">
        <v>20</v>
      </c>
    </row>
    <row r="232" spans="1:20">
      <c r="A232" t="s">
        <v>2</v>
      </c>
      <c r="B232" t="s">
        <v>591</v>
      </c>
      <c r="C232" t="s">
        <v>302</v>
      </c>
      <c r="D232">
        <v>0.83124100000000001</v>
      </c>
      <c r="E232" t="s">
        <v>303</v>
      </c>
      <c r="F232">
        <v>2</v>
      </c>
      <c r="G232" t="s">
        <v>304</v>
      </c>
      <c r="H232">
        <v>-460</v>
      </c>
      <c r="I232" t="s">
        <v>312</v>
      </c>
      <c r="J232">
        <v>0</v>
      </c>
      <c r="K232" t="s">
        <v>313</v>
      </c>
      <c r="L232">
        <v>0</v>
      </c>
      <c r="M232" t="s">
        <v>342</v>
      </c>
      <c r="N232">
        <v>0</v>
      </c>
      <c r="O232" t="s">
        <v>305</v>
      </c>
      <c r="P232">
        <v>50</v>
      </c>
      <c r="Q232" t="s">
        <v>402</v>
      </c>
      <c r="R232">
        <v>39</v>
      </c>
      <c r="S232" t="s">
        <v>306</v>
      </c>
      <c r="T232">
        <v>20</v>
      </c>
    </row>
    <row r="233" spans="1:20">
      <c r="A233" t="s">
        <v>2</v>
      </c>
      <c r="B233" t="s">
        <v>592</v>
      </c>
      <c r="C233" t="s">
        <v>302</v>
      </c>
      <c r="D233">
        <v>0.83123999999999998</v>
      </c>
      <c r="E233" t="s">
        <v>303</v>
      </c>
      <c r="F233">
        <v>1</v>
      </c>
      <c r="G233" t="s">
        <v>304</v>
      </c>
      <c r="H233">
        <v>-500</v>
      </c>
      <c r="I233" t="s">
        <v>312</v>
      </c>
      <c r="J233">
        <v>0</v>
      </c>
      <c r="K233" t="s">
        <v>313</v>
      </c>
      <c r="L233">
        <v>0</v>
      </c>
      <c r="M233" t="s">
        <v>342</v>
      </c>
      <c r="N233">
        <v>0</v>
      </c>
      <c r="O233" t="s">
        <v>305</v>
      </c>
      <c r="P233">
        <v>70</v>
      </c>
      <c r="Q233" t="s">
        <v>402</v>
      </c>
      <c r="R233">
        <v>0</v>
      </c>
      <c r="S233" t="s">
        <v>306</v>
      </c>
      <c r="T233">
        <v>19</v>
      </c>
    </row>
    <row r="234" spans="1:20">
      <c r="A234" t="s">
        <v>2</v>
      </c>
      <c r="B234" t="s">
        <v>593</v>
      </c>
      <c r="C234" t="s">
        <v>302</v>
      </c>
      <c r="D234">
        <v>0.83123899999999995</v>
      </c>
      <c r="E234" t="s">
        <v>303</v>
      </c>
      <c r="F234">
        <v>1</v>
      </c>
      <c r="G234" t="s">
        <v>304</v>
      </c>
      <c r="H234">
        <v>-500</v>
      </c>
      <c r="I234" t="s">
        <v>312</v>
      </c>
      <c r="J234">
        <v>0</v>
      </c>
      <c r="K234" t="s">
        <v>313</v>
      </c>
      <c r="L234">
        <v>0</v>
      </c>
      <c r="M234" t="s">
        <v>342</v>
      </c>
      <c r="N234">
        <v>0</v>
      </c>
      <c r="O234" t="s">
        <v>305</v>
      </c>
      <c r="P234">
        <v>30</v>
      </c>
      <c r="Q234" t="s">
        <v>402</v>
      </c>
      <c r="R234">
        <v>0</v>
      </c>
      <c r="S234" t="s">
        <v>306</v>
      </c>
      <c r="T234">
        <v>18</v>
      </c>
    </row>
    <row r="235" spans="1:20">
      <c r="A235" t="s">
        <v>2</v>
      </c>
      <c r="B235" t="s">
        <v>594</v>
      </c>
      <c r="C235" t="s">
        <v>302</v>
      </c>
      <c r="D235">
        <v>0.83090299999999995</v>
      </c>
      <c r="E235" t="s">
        <v>303</v>
      </c>
      <c r="F235">
        <v>235</v>
      </c>
      <c r="G235" t="s">
        <v>304</v>
      </c>
      <c r="H235">
        <v>-338</v>
      </c>
      <c r="I235" t="s">
        <v>312</v>
      </c>
      <c r="J235">
        <v>0</v>
      </c>
      <c r="K235" t="s">
        <v>313</v>
      </c>
      <c r="L235">
        <v>0</v>
      </c>
      <c r="M235" t="s">
        <v>342</v>
      </c>
      <c r="N235">
        <v>0</v>
      </c>
      <c r="O235" t="s">
        <v>305</v>
      </c>
      <c r="P235">
        <v>57.319149000000003</v>
      </c>
      <c r="Q235" t="s">
        <v>402</v>
      </c>
      <c r="R235">
        <v>161</v>
      </c>
      <c r="S235" t="s">
        <v>306</v>
      </c>
      <c r="T235">
        <v>21</v>
      </c>
    </row>
    <row r="236" spans="1:20">
      <c r="A236" t="s">
        <v>2</v>
      </c>
      <c r="B236" t="s">
        <v>595</v>
      </c>
      <c r="C236" t="s">
        <v>302</v>
      </c>
      <c r="D236">
        <v>0.830901</v>
      </c>
      <c r="E236" t="s">
        <v>303</v>
      </c>
      <c r="F236">
        <v>1</v>
      </c>
      <c r="G236" t="s">
        <v>304</v>
      </c>
      <c r="H236">
        <v>-500</v>
      </c>
      <c r="I236" t="s">
        <v>312</v>
      </c>
      <c r="J236">
        <v>0</v>
      </c>
      <c r="K236" t="s">
        <v>313</v>
      </c>
      <c r="L236">
        <v>0</v>
      </c>
      <c r="M236" t="s">
        <v>342</v>
      </c>
      <c r="N236">
        <v>0</v>
      </c>
      <c r="O236" t="s">
        <v>305</v>
      </c>
      <c r="P236">
        <v>30</v>
      </c>
      <c r="Q236" t="s">
        <v>402</v>
      </c>
      <c r="R236">
        <v>0</v>
      </c>
      <c r="S236" t="s">
        <v>306</v>
      </c>
      <c r="T236">
        <v>18</v>
      </c>
    </row>
    <row r="237" spans="1:20">
      <c r="A237" t="s">
        <v>2</v>
      </c>
      <c r="B237" t="s">
        <v>596</v>
      </c>
      <c r="C237" t="s">
        <v>302</v>
      </c>
      <c r="D237">
        <v>0.83089400000000002</v>
      </c>
      <c r="E237" t="s">
        <v>303</v>
      </c>
      <c r="F237">
        <v>5</v>
      </c>
      <c r="G237" t="s">
        <v>304</v>
      </c>
      <c r="H237">
        <v>-487</v>
      </c>
      <c r="I237" t="s">
        <v>312</v>
      </c>
      <c r="J237">
        <v>0</v>
      </c>
      <c r="K237" t="s">
        <v>313</v>
      </c>
      <c r="L237">
        <v>0</v>
      </c>
      <c r="M237" t="s">
        <v>342</v>
      </c>
      <c r="N237">
        <v>0</v>
      </c>
      <c r="O237" t="s">
        <v>305</v>
      </c>
      <c r="P237">
        <v>58</v>
      </c>
      <c r="Q237" t="s">
        <v>402</v>
      </c>
      <c r="R237">
        <v>12</v>
      </c>
      <c r="S237" t="s">
        <v>306</v>
      </c>
      <c r="T237">
        <v>21</v>
      </c>
    </row>
    <row r="238" spans="1:20">
      <c r="A238" t="s">
        <v>2</v>
      </c>
      <c r="B238" t="s">
        <v>597</v>
      </c>
      <c r="C238" t="s">
        <v>302</v>
      </c>
      <c r="D238">
        <v>0.83088300000000004</v>
      </c>
      <c r="E238" t="s">
        <v>303</v>
      </c>
      <c r="F238">
        <v>8</v>
      </c>
      <c r="G238" t="s">
        <v>304</v>
      </c>
      <c r="H238">
        <v>-466</v>
      </c>
      <c r="I238" t="s">
        <v>312</v>
      </c>
      <c r="J238">
        <v>0</v>
      </c>
      <c r="K238" t="s">
        <v>313</v>
      </c>
      <c r="L238">
        <v>0</v>
      </c>
      <c r="M238" t="s">
        <v>342</v>
      </c>
      <c r="N238">
        <v>0</v>
      </c>
      <c r="O238" t="s">
        <v>305</v>
      </c>
      <c r="P238">
        <v>50</v>
      </c>
      <c r="Q238" t="s">
        <v>402</v>
      </c>
      <c r="R238">
        <v>33</v>
      </c>
      <c r="S238" t="s">
        <v>306</v>
      </c>
      <c r="T238">
        <v>22</v>
      </c>
    </row>
    <row r="239" spans="1:20">
      <c r="A239" t="s">
        <v>2</v>
      </c>
      <c r="B239" t="s">
        <v>598</v>
      </c>
      <c r="C239" t="s">
        <v>302</v>
      </c>
      <c r="D239">
        <v>0.83072000000000001</v>
      </c>
      <c r="E239" t="s">
        <v>303</v>
      </c>
      <c r="F239">
        <v>114</v>
      </c>
      <c r="G239" t="s">
        <v>304</v>
      </c>
      <c r="H239">
        <v>-544</v>
      </c>
      <c r="I239" t="s">
        <v>312</v>
      </c>
      <c r="J239">
        <v>0</v>
      </c>
      <c r="K239" t="s">
        <v>313</v>
      </c>
      <c r="L239">
        <v>0</v>
      </c>
      <c r="M239" t="s">
        <v>342</v>
      </c>
      <c r="N239">
        <v>0</v>
      </c>
      <c r="O239" t="s">
        <v>305</v>
      </c>
      <c r="P239">
        <v>53.684210999999998</v>
      </c>
      <c r="Q239" t="s">
        <v>402</v>
      </c>
      <c r="R239">
        <v>-44</v>
      </c>
      <c r="S239" t="s">
        <v>306</v>
      </c>
      <c r="T239">
        <v>22</v>
      </c>
    </row>
    <row r="240" spans="1:20">
      <c r="A240" t="s">
        <v>2</v>
      </c>
      <c r="B240" t="s">
        <v>599</v>
      </c>
      <c r="C240" t="s">
        <v>302</v>
      </c>
      <c r="D240">
        <v>0.83069000000000004</v>
      </c>
      <c r="E240" t="s">
        <v>303</v>
      </c>
      <c r="F240">
        <v>21</v>
      </c>
      <c r="G240" t="s">
        <v>304</v>
      </c>
      <c r="H240">
        <v>-412</v>
      </c>
      <c r="I240" t="s">
        <v>312</v>
      </c>
      <c r="J240">
        <v>0</v>
      </c>
      <c r="K240" t="s">
        <v>313</v>
      </c>
      <c r="L240">
        <v>0</v>
      </c>
      <c r="M240" t="s">
        <v>342</v>
      </c>
      <c r="N240">
        <v>0</v>
      </c>
      <c r="O240" t="s">
        <v>305</v>
      </c>
      <c r="P240">
        <v>56.666666999999997</v>
      </c>
      <c r="Q240" t="s">
        <v>402</v>
      </c>
      <c r="R240">
        <v>87</v>
      </c>
      <c r="S240" t="s">
        <v>306</v>
      </c>
      <c r="T240">
        <v>21</v>
      </c>
    </row>
    <row r="241" spans="1:20">
      <c r="A241" t="s">
        <v>2</v>
      </c>
      <c r="B241" t="s">
        <v>600</v>
      </c>
      <c r="C241" t="s">
        <v>302</v>
      </c>
      <c r="D241">
        <v>0.83065599999999995</v>
      </c>
      <c r="E241" t="s">
        <v>303</v>
      </c>
      <c r="F241">
        <v>24</v>
      </c>
      <c r="G241" t="s">
        <v>304</v>
      </c>
      <c r="H241">
        <v>-493</v>
      </c>
      <c r="I241" t="s">
        <v>312</v>
      </c>
      <c r="J241">
        <v>0</v>
      </c>
      <c r="K241" t="s">
        <v>313</v>
      </c>
      <c r="L241">
        <v>0</v>
      </c>
      <c r="M241" t="s">
        <v>342</v>
      </c>
      <c r="N241">
        <v>0</v>
      </c>
      <c r="O241" t="s">
        <v>305</v>
      </c>
      <c r="P241">
        <v>63.333333000000003</v>
      </c>
      <c r="Q241" t="s">
        <v>402</v>
      </c>
      <c r="R241">
        <v>6</v>
      </c>
      <c r="S241" t="s">
        <v>306</v>
      </c>
      <c r="T241">
        <v>20</v>
      </c>
    </row>
    <row r="242" spans="1:20">
      <c r="A242" t="s">
        <v>2</v>
      </c>
      <c r="B242" t="s">
        <v>601</v>
      </c>
      <c r="C242" t="s">
        <v>302</v>
      </c>
      <c r="D242">
        <v>0.830654</v>
      </c>
      <c r="E242" t="s">
        <v>303</v>
      </c>
      <c r="F242">
        <v>1</v>
      </c>
      <c r="G242" t="s">
        <v>304</v>
      </c>
      <c r="H242">
        <v>-500</v>
      </c>
      <c r="I242" t="s">
        <v>312</v>
      </c>
      <c r="J242">
        <v>0</v>
      </c>
      <c r="K242" t="s">
        <v>313</v>
      </c>
      <c r="L242">
        <v>0</v>
      </c>
      <c r="M242" t="s">
        <v>342</v>
      </c>
      <c r="N242">
        <v>0</v>
      </c>
      <c r="O242" t="s">
        <v>305</v>
      </c>
      <c r="P242">
        <v>30</v>
      </c>
      <c r="Q242" t="s">
        <v>402</v>
      </c>
      <c r="R242">
        <v>0</v>
      </c>
      <c r="S242" t="s">
        <v>306</v>
      </c>
      <c r="T242">
        <v>17</v>
      </c>
    </row>
    <row r="243" spans="1:20">
      <c r="A243" t="s">
        <v>2</v>
      </c>
      <c r="B243" t="s">
        <v>602</v>
      </c>
      <c r="C243" t="s">
        <v>302</v>
      </c>
      <c r="D243">
        <v>0.83064400000000005</v>
      </c>
      <c r="E243" t="s">
        <v>303</v>
      </c>
      <c r="F243">
        <v>7</v>
      </c>
      <c r="G243" t="s">
        <v>304</v>
      </c>
      <c r="H243">
        <v>-512</v>
      </c>
      <c r="I243" t="s">
        <v>312</v>
      </c>
      <c r="J243">
        <v>0</v>
      </c>
      <c r="K243" t="s">
        <v>313</v>
      </c>
      <c r="L243">
        <v>0</v>
      </c>
      <c r="M243" t="s">
        <v>342</v>
      </c>
      <c r="N243">
        <v>0</v>
      </c>
      <c r="O243" t="s">
        <v>305</v>
      </c>
      <c r="P243">
        <v>32.857143000000001</v>
      </c>
      <c r="Q243" t="s">
        <v>402</v>
      </c>
      <c r="R243">
        <v>-12</v>
      </c>
      <c r="S243" t="s">
        <v>306</v>
      </c>
      <c r="T243">
        <v>20</v>
      </c>
    </row>
    <row r="244" spans="1:20">
      <c r="A244" t="s">
        <v>2</v>
      </c>
      <c r="B244" t="s">
        <v>603</v>
      </c>
      <c r="C244" t="s">
        <v>302</v>
      </c>
      <c r="D244">
        <v>0.83057000000000003</v>
      </c>
      <c r="E244" t="s">
        <v>303</v>
      </c>
      <c r="F244">
        <v>52</v>
      </c>
      <c r="G244" t="s">
        <v>304</v>
      </c>
      <c r="H244">
        <v>-417</v>
      </c>
      <c r="I244" t="s">
        <v>312</v>
      </c>
      <c r="J244">
        <v>0</v>
      </c>
      <c r="K244" t="s">
        <v>313</v>
      </c>
      <c r="L244">
        <v>0</v>
      </c>
      <c r="M244" t="s">
        <v>342</v>
      </c>
      <c r="N244">
        <v>0</v>
      </c>
      <c r="O244" t="s">
        <v>305</v>
      </c>
      <c r="P244">
        <v>57.692307999999997</v>
      </c>
      <c r="Q244" t="s">
        <v>402</v>
      </c>
      <c r="R244">
        <v>82</v>
      </c>
      <c r="S244" t="s">
        <v>306</v>
      </c>
      <c r="T244">
        <v>21</v>
      </c>
    </row>
    <row r="245" spans="1:20">
      <c r="A245" t="s">
        <v>2</v>
      </c>
      <c r="B245" t="s">
        <v>604</v>
      </c>
      <c r="C245" t="s">
        <v>302</v>
      </c>
      <c r="D245">
        <v>0.83031299999999997</v>
      </c>
      <c r="E245" t="s">
        <v>303</v>
      </c>
      <c r="F245">
        <v>180</v>
      </c>
      <c r="G245" t="s">
        <v>304</v>
      </c>
      <c r="H245">
        <v>-426</v>
      </c>
      <c r="I245" t="s">
        <v>312</v>
      </c>
      <c r="J245">
        <v>0</v>
      </c>
      <c r="K245" t="s">
        <v>313</v>
      </c>
      <c r="L245">
        <v>0</v>
      </c>
      <c r="M245" t="s">
        <v>342</v>
      </c>
      <c r="N245">
        <v>0</v>
      </c>
      <c r="O245" t="s">
        <v>305</v>
      </c>
      <c r="P245">
        <v>55.333333000000003</v>
      </c>
      <c r="Q245" t="s">
        <v>402</v>
      </c>
      <c r="R245">
        <v>73</v>
      </c>
      <c r="S245" t="s">
        <v>306</v>
      </c>
      <c r="T245">
        <v>20</v>
      </c>
    </row>
    <row r="246" spans="1:20">
      <c r="A246" t="s">
        <v>2</v>
      </c>
      <c r="B246" t="s">
        <v>605</v>
      </c>
      <c r="C246" t="s">
        <v>302</v>
      </c>
      <c r="D246">
        <v>0.830094</v>
      </c>
      <c r="E246" t="s">
        <v>303</v>
      </c>
      <c r="F246">
        <v>153</v>
      </c>
      <c r="G246" t="s">
        <v>304</v>
      </c>
      <c r="H246">
        <v>-669</v>
      </c>
      <c r="I246" t="s">
        <v>312</v>
      </c>
      <c r="J246">
        <v>0</v>
      </c>
      <c r="K246" t="s">
        <v>313</v>
      </c>
      <c r="L246">
        <v>0</v>
      </c>
      <c r="M246" t="s">
        <v>342</v>
      </c>
      <c r="N246">
        <v>0</v>
      </c>
      <c r="O246" t="s">
        <v>305</v>
      </c>
      <c r="P246">
        <v>53.267974000000002</v>
      </c>
      <c r="Q246" t="s">
        <v>402</v>
      </c>
      <c r="R246">
        <v>-169</v>
      </c>
      <c r="S246" t="s">
        <v>306</v>
      </c>
      <c r="T246">
        <v>21</v>
      </c>
    </row>
    <row r="247" spans="1:20">
      <c r="A247" t="s">
        <v>2</v>
      </c>
      <c r="B247" t="s">
        <v>606</v>
      </c>
      <c r="C247" t="s">
        <v>302</v>
      </c>
      <c r="D247">
        <v>0.830044</v>
      </c>
      <c r="E247" t="s">
        <v>303</v>
      </c>
      <c r="F247">
        <v>35</v>
      </c>
      <c r="G247" t="s">
        <v>304</v>
      </c>
      <c r="H247">
        <v>-467</v>
      </c>
      <c r="I247" t="s">
        <v>312</v>
      </c>
      <c r="J247">
        <v>0</v>
      </c>
      <c r="K247" t="s">
        <v>313</v>
      </c>
      <c r="L247">
        <v>0</v>
      </c>
      <c r="M247" t="s">
        <v>342</v>
      </c>
      <c r="N247">
        <v>0</v>
      </c>
      <c r="O247" t="s">
        <v>305</v>
      </c>
      <c r="P247">
        <v>53.428570999999998</v>
      </c>
      <c r="Q247" t="s">
        <v>402</v>
      </c>
      <c r="R247">
        <v>32</v>
      </c>
      <c r="S247" t="s">
        <v>306</v>
      </c>
      <c r="T247">
        <v>21</v>
      </c>
    </row>
    <row r="248" spans="1:20">
      <c r="A248" t="s">
        <v>2</v>
      </c>
      <c r="B248" t="s">
        <v>607</v>
      </c>
      <c r="C248" t="s">
        <v>302</v>
      </c>
      <c r="D248">
        <v>0.82978399999999997</v>
      </c>
      <c r="E248" t="s">
        <v>303</v>
      </c>
      <c r="F248">
        <v>182</v>
      </c>
      <c r="G248" t="s">
        <v>304</v>
      </c>
      <c r="H248">
        <v>-495</v>
      </c>
      <c r="I248" t="s">
        <v>312</v>
      </c>
      <c r="J248">
        <v>0</v>
      </c>
      <c r="K248" t="s">
        <v>313</v>
      </c>
      <c r="L248">
        <v>0</v>
      </c>
      <c r="M248" t="s">
        <v>342</v>
      </c>
      <c r="N248">
        <v>0</v>
      </c>
      <c r="O248" t="s">
        <v>305</v>
      </c>
      <c r="P248">
        <v>59.230769000000002</v>
      </c>
      <c r="Q248" t="s">
        <v>402</v>
      </c>
      <c r="R248">
        <v>4</v>
      </c>
      <c r="S248" t="s">
        <v>306</v>
      </c>
      <c r="T248">
        <v>21</v>
      </c>
    </row>
    <row r="249" spans="1:20">
      <c r="A249" t="s">
        <v>2</v>
      </c>
      <c r="B249" t="s">
        <v>608</v>
      </c>
      <c r="C249" t="s">
        <v>302</v>
      </c>
      <c r="D249">
        <v>0.82965</v>
      </c>
      <c r="E249" t="s">
        <v>303</v>
      </c>
      <c r="F249">
        <v>94</v>
      </c>
      <c r="G249" t="s">
        <v>304</v>
      </c>
      <c r="H249">
        <v>-290</v>
      </c>
      <c r="I249" t="s">
        <v>312</v>
      </c>
      <c r="J249">
        <v>0</v>
      </c>
      <c r="K249" t="s">
        <v>313</v>
      </c>
      <c r="L249">
        <v>0</v>
      </c>
      <c r="M249" t="s">
        <v>342</v>
      </c>
      <c r="N249">
        <v>0</v>
      </c>
      <c r="O249" t="s">
        <v>305</v>
      </c>
      <c r="P249">
        <v>56.808511000000003</v>
      </c>
      <c r="Q249" t="s">
        <v>402</v>
      </c>
      <c r="R249">
        <v>209</v>
      </c>
      <c r="S249" t="s">
        <v>306</v>
      </c>
      <c r="T249">
        <v>21</v>
      </c>
    </row>
    <row r="250" spans="1:20">
      <c r="A250" t="s">
        <v>2</v>
      </c>
      <c r="B250" t="s">
        <v>609</v>
      </c>
      <c r="C250" t="s">
        <v>302</v>
      </c>
      <c r="D250">
        <v>0.82958299999999996</v>
      </c>
      <c r="E250" t="s">
        <v>303</v>
      </c>
      <c r="F250">
        <v>47</v>
      </c>
      <c r="G250" t="s">
        <v>304</v>
      </c>
      <c r="H250">
        <v>-484</v>
      </c>
      <c r="I250" t="s">
        <v>312</v>
      </c>
      <c r="J250">
        <v>0</v>
      </c>
      <c r="K250" t="s">
        <v>313</v>
      </c>
      <c r="L250">
        <v>0</v>
      </c>
      <c r="M250" t="s">
        <v>342</v>
      </c>
      <c r="N250">
        <v>0</v>
      </c>
      <c r="O250" t="s">
        <v>305</v>
      </c>
      <c r="P250">
        <v>49.574468000000003</v>
      </c>
      <c r="Q250" t="s">
        <v>402</v>
      </c>
      <c r="R250">
        <v>15</v>
      </c>
      <c r="S250" t="s">
        <v>306</v>
      </c>
      <c r="T250">
        <v>21</v>
      </c>
    </row>
    <row r="251" spans="1:20">
      <c r="A251" t="s">
        <v>2</v>
      </c>
      <c r="B251" t="s">
        <v>610</v>
      </c>
      <c r="C251" t="s">
        <v>302</v>
      </c>
      <c r="D251">
        <v>0.82876000000000005</v>
      </c>
      <c r="E251" t="s">
        <v>303</v>
      </c>
      <c r="F251">
        <v>576</v>
      </c>
      <c r="G251" t="s">
        <v>304</v>
      </c>
      <c r="H251">
        <v>-741</v>
      </c>
      <c r="I251" t="s">
        <v>312</v>
      </c>
      <c r="J251">
        <v>0</v>
      </c>
      <c r="K251" t="s">
        <v>313</v>
      </c>
      <c r="L251">
        <v>0</v>
      </c>
      <c r="M251" t="s">
        <v>342</v>
      </c>
      <c r="N251">
        <v>0</v>
      </c>
      <c r="O251" t="s">
        <v>305</v>
      </c>
      <c r="P251">
        <v>56.770833000000003</v>
      </c>
      <c r="Q251" t="s">
        <v>402</v>
      </c>
      <c r="R251">
        <v>-241</v>
      </c>
      <c r="S251" t="s">
        <v>306</v>
      </c>
      <c r="T251">
        <v>21</v>
      </c>
    </row>
    <row r="252" spans="1:20">
      <c r="A252" t="s">
        <v>2</v>
      </c>
      <c r="B252" t="s">
        <v>611</v>
      </c>
      <c r="C252" t="s">
        <v>302</v>
      </c>
      <c r="D252">
        <v>0.82838000000000001</v>
      </c>
      <c r="E252" t="s">
        <v>303</v>
      </c>
      <c r="F252">
        <v>266</v>
      </c>
      <c r="G252" t="s">
        <v>304</v>
      </c>
      <c r="H252">
        <v>-806</v>
      </c>
      <c r="I252" t="s">
        <v>312</v>
      </c>
      <c r="J252">
        <v>0</v>
      </c>
      <c r="K252" t="s">
        <v>313</v>
      </c>
      <c r="L252">
        <v>0</v>
      </c>
      <c r="M252" t="s">
        <v>342</v>
      </c>
      <c r="N252">
        <v>0</v>
      </c>
      <c r="O252" t="s">
        <v>305</v>
      </c>
      <c r="P252">
        <v>56.165413999999998</v>
      </c>
      <c r="Q252" t="s">
        <v>402</v>
      </c>
      <c r="R252">
        <v>-306</v>
      </c>
      <c r="S252" t="s">
        <v>306</v>
      </c>
      <c r="T252">
        <v>22</v>
      </c>
    </row>
    <row r="253" spans="1:20">
      <c r="A253" t="s">
        <v>2</v>
      </c>
      <c r="B253" t="s">
        <v>612</v>
      </c>
      <c r="C253" t="s">
        <v>302</v>
      </c>
      <c r="D253">
        <v>0.82767299999999999</v>
      </c>
      <c r="E253" t="s">
        <v>303</v>
      </c>
      <c r="F253">
        <v>495</v>
      </c>
      <c r="G253" t="s">
        <v>304</v>
      </c>
      <c r="H253">
        <v>-368</v>
      </c>
      <c r="I253" t="s">
        <v>312</v>
      </c>
      <c r="J253">
        <v>0</v>
      </c>
      <c r="K253" t="s">
        <v>313</v>
      </c>
      <c r="L253">
        <v>0</v>
      </c>
      <c r="M253" t="s">
        <v>342</v>
      </c>
      <c r="N253">
        <v>0</v>
      </c>
      <c r="O253" t="s">
        <v>305</v>
      </c>
      <c r="P253">
        <v>58.202019999999997</v>
      </c>
      <c r="Q253" t="s">
        <v>402</v>
      </c>
      <c r="R253">
        <v>131</v>
      </c>
      <c r="S253" t="s">
        <v>306</v>
      </c>
      <c r="T253">
        <v>22</v>
      </c>
    </row>
    <row r="254" spans="1:20">
      <c r="A254" t="s">
        <v>2</v>
      </c>
      <c r="B254" t="s">
        <v>613</v>
      </c>
      <c r="C254" t="s">
        <v>302</v>
      </c>
      <c r="D254">
        <v>0.82767100000000005</v>
      </c>
      <c r="E254" t="s">
        <v>303</v>
      </c>
      <c r="F254">
        <v>1</v>
      </c>
      <c r="G254" t="s">
        <v>304</v>
      </c>
      <c r="H254">
        <v>-500</v>
      </c>
      <c r="I254" t="s">
        <v>312</v>
      </c>
      <c r="J254">
        <v>0</v>
      </c>
      <c r="K254" t="s">
        <v>313</v>
      </c>
      <c r="L254">
        <v>0</v>
      </c>
      <c r="M254" t="s">
        <v>342</v>
      </c>
      <c r="N254">
        <v>0</v>
      </c>
      <c r="O254" t="s">
        <v>305</v>
      </c>
      <c r="P254">
        <v>70</v>
      </c>
      <c r="Q254" t="s">
        <v>402</v>
      </c>
      <c r="R254">
        <v>0</v>
      </c>
      <c r="S254" t="s">
        <v>306</v>
      </c>
      <c r="T254">
        <v>19</v>
      </c>
    </row>
    <row r="255" spans="1:20">
      <c r="A255" t="s">
        <v>2</v>
      </c>
      <c r="B255" t="s">
        <v>614</v>
      </c>
      <c r="C255" t="s">
        <v>302</v>
      </c>
      <c r="D255">
        <v>0.82729600000000003</v>
      </c>
      <c r="E255" t="s">
        <v>303</v>
      </c>
      <c r="F255">
        <v>263</v>
      </c>
      <c r="G255" t="s">
        <v>304</v>
      </c>
      <c r="H255">
        <v>-682</v>
      </c>
      <c r="I255" t="s">
        <v>312</v>
      </c>
      <c r="J255">
        <v>0</v>
      </c>
      <c r="K255" t="s">
        <v>313</v>
      </c>
      <c r="L255">
        <v>0</v>
      </c>
      <c r="M255" t="s">
        <v>342</v>
      </c>
      <c r="N255">
        <v>0</v>
      </c>
      <c r="O255" t="s">
        <v>305</v>
      </c>
      <c r="P255">
        <v>57.300379999999997</v>
      </c>
      <c r="Q255" t="s">
        <v>402</v>
      </c>
      <c r="R255">
        <v>-182</v>
      </c>
      <c r="S255" t="s">
        <v>306</v>
      </c>
      <c r="T255">
        <v>22</v>
      </c>
    </row>
    <row r="256" spans="1:20">
      <c r="A256" t="s">
        <v>2</v>
      </c>
      <c r="B256" t="s">
        <v>615</v>
      </c>
      <c r="C256" t="s">
        <v>302</v>
      </c>
      <c r="D256">
        <v>0.82729299999999995</v>
      </c>
      <c r="E256" t="s">
        <v>303</v>
      </c>
      <c r="F256">
        <v>2</v>
      </c>
      <c r="G256" t="s">
        <v>304</v>
      </c>
      <c r="H256">
        <v>-574</v>
      </c>
      <c r="I256" t="s">
        <v>312</v>
      </c>
      <c r="J256">
        <v>0</v>
      </c>
      <c r="K256" t="s">
        <v>313</v>
      </c>
      <c r="L256">
        <v>0</v>
      </c>
      <c r="M256" t="s">
        <v>342</v>
      </c>
      <c r="N256">
        <v>0</v>
      </c>
      <c r="O256" t="s">
        <v>305</v>
      </c>
      <c r="P256">
        <v>70</v>
      </c>
      <c r="Q256" t="s">
        <v>402</v>
      </c>
      <c r="R256">
        <v>-74</v>
      </c>
      <c r="S256" t="s">
        <v>306</v>
      </c>
      <c r="T256">
        <v>21</v>
      </c>
    </row>
    <row r="257" spans="1:20">
      <c r="A257" t="s">
        <v>2</v>
      </c>
      <c r="B257" t="s">
        <v>616</v>
      </c>
      <c r="C257" t="s">
        <v>302</v>
      </c>
      <c r="D257">
        <v>0.827237</v>
      </c>
      <c r="E257" t="s">
        <v>303</v>
      </c>
      <c r="F257">
        <v>39</v>
      </c>
      <c r="G257" t="s">
        <v>304</v>
      </c>
      <c r="H257">
        <v>-334</v>
      </c>
      <c r="I257" t="s">
        <v>312</v>
      </c>
      <c r="J257">
        <v>0</v>
      </c>
      <c r="K257" t="s">
        <v>313</v>
      </c>
      <c r="L257">
        <v>0</v>
      </c>
      <c r="M257" t="s">
        <v>342</v>
      </c>
      <c r="N257">
        <v>0</v>
      </c>
      <c r="O257" t="s">
        <v>305</v>
      </c>
      <c r="P257">
        <v>54.615385000000003</v>
      </c>
      <c r="Q257" t="s">
        <v>402</v>
      </c>
      <c r="R257">
        <v>165</v>
      </c>
      <c r="S257" t="s">
        <v>306</v>
      </c>
      <c r="T257">
        <v>21</v>
      </c>
    </row>
    <row r="258" spans="1:20">
      <c r="A258" t="s">
        <v>2</v>
      </c>
      <c r="B258" t="s">
        <v>617</v>
      </c>
      <c r="C258" t="s">
        <v>302</v>
      </c>
      <c r="D258">
        <v>0.82709699999999997</v>
      </c>
      <c r="E258" t="s">
        <v>303</v>
      </c>
      <c r="F258">
        <v>98</v>
      </c>
      <c r="G258" t="s">
        <v>304</v>
      </c>
      <c r="H258">
        <v>-285</v>
      </c>
      <c r="I258" t="s">
        <v>312</v>
      </c>
      <c r="J258">
        <v>0</v>
      </c>
      <c r="K258" t="s">
        <v>313</v>
      </c>
      <c r="L258">
        <v>0</v>
      </c>
      <c r="M258" t="s">
        <v>342</v>
      </c>
      <c r="N258">
        <v>0</v>
      </c>
      <c r="O258" t="s">
        <v>305</v>
      </c>
      <c r="P258">
        <v>61.428570999999998</v>
      </c>
      <c r="Q258" t="s">
        <v>402</v>
      </c>
      <c r="R258">
        <v>214</v>
      </c>
      <c r="S258" t="s">
        <v>306</v>
      </c>
      <c r="T258">
        <v>22</v>
      </c>
    </row>
    <row r="259" spans="1:20">
      <c r="A259" t="s">
        <v>2</v>
      </c>
      <c r="B259" t="s">
        <v>618</v>
      </c>
      <c r="C259" t="s">
        <v>302</v>
      </c>
      <c r="D259">
        <v>0.82688600000000001</v>
      </c>
      <c r="E259" t="s">
        <v>303</v>
      </c>
      <c r="F259">
        <v>148</v>
      </c>
      <c r="G259" t="s">
        <v>304</v>
      </c>
      <c r="H259">
        <v>-840</v>
      </c>
      <c r="I259" t="s">
        <v>312</v>
      </c>
      <c r="J259">
        <v>0</v>
      </c>
      <c r="K259" t="s">
        <v>313</v>
      </c>
      <c r="L259">
        <v>0</v>
      </c>
      <c r="M259" t="s">
        <v>342</v>
      </c>
      <c r="N259">
        <v>0</v>
      </c>
      <c r="O259" t="s">
        <v>305</v>
      </c>
      <c r="P259">
        <v>57.162162000000002</v>
      </c>
      <c r="Q259" t="s">
        <v>402</v>
      </c>
      <c r="R259">
        <v>-340</v>
      </c>
      <c r="S259" t="s">
        <v>306</v>
      </c>
      <c r="T259">
        <v>22</v>
      </c>
    </row>
    <row r="260" spans="1:20">
      <c r="A260" t="s">
        <v>2</v>
      </c>
      <c r="B260" t="s">
        <v>619</v>
      </c>
      <c r="C260" t="s">
        <v>302</v>
      </c>
      <c r="D260">
        <v>0.82688399999999995</v>
      </c>
      <c r="E260" t="s">
        <v>303</v>
      </c>
      <c r="F260">
        <v>1</v>
      </c>
      <c r="G260" t="s">
        <v>304</v>
      </c>
      <c r="H260">
        <v>-500</v>
      </c>
      <c r="I260" t="s">
        <v>312</v>
      </c>
      <c r="J260">
        <v>0</v>
      </c>
      <c r="K260" t="s">
        <v>313</v>
      </c>
      <c r="L260">
        <v>0</v>
      </c>
      <c r="M260" t="s">
        <v>342</v>
      </c>
      <c r="N260">
        <v>0</v>
      </c>
      <c r="O260" t="s">
        <v>305</v>
      </c>
      <c r="P260">
        <v>70</v>
      </c>
      <c r="Q260" t="s">
        <v>402</v>
      </c>
      <c r="R260">
        <v>0</v>
      </c>
      <c r="S260" t="s">
        <v>306</v>
      </c>
      <c r="T260">
        <v>19</v>
      </c>
    </row>
    <row r="261" spans="1:20">
      <c r="A261" t="s">
        <v>2</v>
      </c>
      <c r="B261" t="s">
        <v>620</v>
      </c>
      <c r="C261" t="s">
        <v>302</v>
      </c>
      <c r="D261">
        <v>0.82688300000000003</v>
      </c>
      <c r="E261" t="s">
        <v>303</v>
      </c>
      <c r="F261">
        <v>1</v>
      </c>
      <c r="G261" t="s">
        <v>304</v>
      </c>
      <c r="H261">
        <v>-500</v>
      </c>
      <c r="I261" t="s">
        <v>312</v>
      </c>
      <c r="J261">
        <v>0</v>
      </c>
      <c r="K261" t="s">
        <v>313</v>
      </c>
      <c r="L261">
        <v>0</v>
      </c>
      <c r="M261" t="s">
        <v>342</v>
      </c>
      <c r="N261">
        <v>0</v>
      </c>
      <c r="O261" t="s">
        <v>305</v>
      </c>
      <c r="P261">
        <v>70</v>
      </c>
      <c r="Q261" t="s">
        <v>402</v>
      </c>
      <c r="R261">
        <v>0</v>
      </c>
      <c r="S261" t="s">
        <v>306</v>
      </c>
      <c r="T261">
        <v>21</v>
      </c>
    </row>
    <row r="262" spans="1:20">
      <c r="A262" t="s">
        <v>2</v>
      </c>
      <c r="B262" t="s">
        <v>621</v>
      </c>
      <c r="C262" t="s">
        <v>302</v>
      </c>
      <c r="D262">
        <v>0.82684999999999997</v>
      </c>
      <c r="E262" t="s">
        <v>303</v>
      </c>
      <c r="F262">
        <v>23</v>
      </c>
      <c r="G262" t="s">
        <v>304</v>
      </c>
      <c r="H262">
        <v>-512</v>
      </c>
      <c r="I262" t="s">
        <v>312</v>
      </c>
      <c r="J262">
        <v>0</v>
      </c>
      <c r="K262" t="s">
        <v>313</v>
      </c>
      <c r="L262">
        <v>0</v>
      </c>
      <c r="M262" t="s">
        <v>342</v>
      </c>
      <c r="N262">
        <v>0</v>
      </c>
      <c r="O262" t="s">
        <v>305</v>
      </c>
      <c r="P262">
        <v>50</v>
      </c>
      <c r="Q262" t="s">
        <v>402</v>
      </c>
      <c r="R262">
        <v>-12</v>
      </c>
      <c r="S262" t="s">
        <v>306</v>
      </c>
      <c r="T262">
        <v>23</v>
      </c>
    </row>
    <row r="263" spans="1:20">
      <c r="A263" t="s">
        <v>2</v>
      </c>
      <c r="B263" t="s">
        <v>622</v>
      </c>
      <c r="C263" t="s">
        <v>302</v>
      </c>
      <c r="D263">
        <v>0.82682599999999995</v>
      </c>
      <c r="E263" t="s">
        <v>303</v>
      </c>
      <c r="F263">
        <v>17</v>
      </c>
      <c r="G263" t="s">
        <v>304</v>
      </c>
      <c r="H263">
        <v>-587</v>
      </c>
      <c r="I263" t="s">
        <v>312</v>
      </c>
      <c r="J263">
        <v>0</v>
      </c>
      <c r="K263" t="s">
        <v>313</v>
      </c>
      <c r="L263">
        <v>0</v>
      </c>
      <c r="M263" t="s">
        <v>342</v>
      </c>
      <c r="N263">
        <v>0</v>
      </c>
      <c r="O263" t="s">
        <v>305</v>
      </c>
      <c r="P263">
        <v>48.823529000000001</v>
      </c>
      <c r="Q263" t="s">
        <v>402</v>
      </c>
      <c r="R263">
        <v>-87</v>
      </c>
      <c r="S263" t="s">
        <v>306</v>
      </c>
      <c r="T263">
        <v>23</v>
      </c>
    </row>
    <row r="264" spans="1:20">
      <c r="A264" t="s">
        <v>2</v>
      </c>
      <c r="B264" t="s">
        <v>623</v>
      </c>
      <c r="C264" t="s">
        <v>302</v>
      </c>
      <c r="D264">
        <v>0.82677900000000004</v>
      </c>
      <c r="E264" t="s">
        <v>303</v>
      </c>
      <c r="F264">
        <v>33</v>
      </c>
      <c r="G264" t="s">
        <v>304</v>
      </c>
      <c r="H264">
        <v>-409</v>
      </c>
      <c r="I264" t="s">
        <v>312</v>
      </c>
      <c r="J264">
        <v>0</v>
      </c>
      <c r="K264" t="s">
        <v>313</v>
      </c>
      <c r="L264">
        <v>0</v>
      </c>
      <c r="M264" t="s">
        <v>342</v>
      </c>
      <c r="N264">
        <v>0</v>
      </c>
      <c r="O264" t="s">
        <v>305</v>
      </c>
      <c r="P264">
        <v>57.878788</v>
      </c>
      <c r="Q264" t="s">
        <v>402</v>
      </c>
      <c r="R264">
        <v>90</v>
      </c>
      <c r="S264" t="s">
        <v>306</v>
      </c>
      <c r="T264">
        <v>23</v>
      </c>
    </row>
    <row r="265" spans="1:20">
      <c r="A265" t="s">
        <v>2</v>
      </c>
      <c r="B265" t="s">
        <v>624</v>
      </c>
      <c r="C265" t="s">
        <v>302</v>
      </c>
      <c r="D265">
        <v>0.82652400000000004</v>
      </c>
      <c r="E265" t="s">
        <v>303</v>
      </c>
      <c r="F265">
        <v>178</v>
      </c>
      <c r="G265" t="s">
        <v>304</v>
      </c>
      <c r="H265">
        <v>-127</v>
      </c>
      <c r="I265" t="s">
        <v>312</v>
      </c>
      <c r="J265">
        <v>0</v>
      </c>
      <c r="K265" t="s">
        <v>313</v>
      </c>
      <c r="L265">
        <v>0</v>
      </c>
      <c r="M265" t="s">
        <v>342</v>
      </c>
      <c r="N265">
        <v>0</v>
      </c>
      <c r="O265" t="s">
        <v>305</v>
      </c>
      <c r="P265">
        <v>56.404494</v>
      </c>
      <c r="Q265" t="s">
        <v>402</v>
      </c>
      <c r="R265">
        <v>372</v>
      </c>
      <c r="S265" t="s">
        <v>306</v>
      </c>
      <c r="T265">
        <v>23</v>
      </c>
    </row>
    <row r="266" spans="1:20">
      <c r="A266" t="s">
        <v>2</v>
      </c>
      <c r="B266" t="s">
        <v>625</v>
      </c>
      <c r="C266" t="s">
        <v>302</v>
      </c>
      <c r="D266">
        <v>0.82628400000000002</v>
      </c>
      <c r="E266" t="s">
        <v>303</v>
      </c>
      <c r="F266">
        <v>168</v>
      </c>
      <c r="G266" t="s">
        <v>304</v>
      </c>
      <c r="H266">
        <v>-843</v>
      </c>
      <c r="I266" t="s">
        <v>312</v>
      </c>
      <c r="J266">
        <v>0</v>
      </c>
      <c r="K266" t="s">
        <v>313</v>
      </c>
      <c r="L266">
        <v>0</v>
      </c>
      <c r="M266" t="s">
        <v>342</v>
      </c>
      <c r="N266">
        <v>0</v>
      </c>
      <c r="O266" t="s">
        <v>305</v>
      </c>
      <c r="P266">
        <v>61.071429000000002</v>
      </c>
      <c r="Q266" t="s">
        <v>402</v>
      </c>
      <c r="R266">
        <v>-343</v>
      </c>
      <c r="S266" t="s">
        <v>306</v>
      </c>
      <c r="T266">
        <v>22</v>
      </c>
    </row>
    <row r="267" spans="1:20">
      <c r="A267" t="s">
        <v>2</v>
      </c>
      <c r="B267" t="s">
        <v>626</v>
      </c>
      <c r="C267" t="s">
        <v>302</v>
      </c>
      <c r="D267">
        <v>0.82618899999999995</v>
      </c>
      <c r="E267" t="s">
        <v>303</v>
      </c>
      <c r="F267">
        <v>67</v>
      </c>
      <c r="G267" t="s">
        <v>304</v>
      </c>
      <c r="H267">
        <v>-340</v>
      </c>
      <c r="I267" t="s">
        <v>312</v>
      </c>
      <c r="J267">
        <v>0</v>
      </c>
      <c r="K267" t="s">
        <v>313</v>
      </c>
      <c r="L267">
        <v>0</v>
      </c>
      <c r="M267" t="s">
        <v>342</v>
      </c>
      <c r="N267">
        <v>0</v>
      </c>
      <c r="O267" t="s">
        <v>305</v>
      </c>
      <c r="P267">
        <v>57.462687000000003</v>
      </c>
      <c r="Q267" t="s">
        <v>402</v>
      </c>
      <c r="R267">
        <v>159</v>
      </c>
      <c r="S267" t="s">
        <v>306</v>
      </c>
      <c r="T267">
        <v>22</v>
      </c>
    </row>
    <row r="268" spans="1:20">
      <c r="A268" t="s">
        <v>2</v>
      </c>
      <c r="B268" t="s">
        <v>627</v>
      </c>
      <c r="C268" t="s">
        <v>302</v>
      </c>
      <c r="D268">
        <v>0.82599</v>
      </c>
      <c r="E268" t="s">
        <v>303</v>
      </c>
      <c r="F268">
        <v>139</v>
      </c>
      <c r="G268" t="s">
        <v>304</v>
      </c>
      <c r="H268">
        <v>-468</v>
      </c>
      <c r="I268" t="s">
        <v>312</v>
      </c>
      <c r="J268">
        <v>0</v>
      </c>
      <c r="K268" t="s">
        <v>313</v>
      </c>
      <c r="L268">
        <v>0</v>
      </c>
      <c r="M268" t="s">
        <v>342</v>
      </c>
      <c r="N268">
        <v>0</v>
      </c>
      <c r="O268" t="s">
        <v>305</v>
      </c>
      <c r="P268">
        <v>56.618704999999999</v>
      </c>
      <c r="Q268" t="s">
        <v>402</v>
      </c>
      <c r="R268">
        <v>31</v>
      </c>
      <c r="S268" t="s">
        <v>306</v>
      </c>
      <c r="T268">
        <v>22</v>
      </c>
    </row>
    <row r="269" spans="1:20">
      <c r="A269" t="s">
        <v>2</v>
      </c>
      <c r="B269" t="s">
        <v>628</v>
      </c>
      <c r="C269" t="s">
        <v>302</v>
      </c>
      <c r="D269">
        <v>0.82589100000000004</v>
      </c>
      <c r="E269" t="s">
        <v>303</v>
      </c>
      <c r="F269">
        <v>69</v>
      </c>
      <c r="G269" t="s">
        <v>304</v>
      </c>
      <c r="H269">
        <v>-530</v>
      </c>
      <c r="I269" t="s">
        <v>312</v>
      </c>
      <c r="J269">
        <v>0</v>
      </c>
      <c r="K269" t="s">
        <v>313</v>
      </c>
      <c r="L269">
        <v>0</v>
      </c>
      <c r="M269" t="s">
        <v>342</v>
      </c>
      <c r="N269">
        <v>0</v>
      </c>
      <c r="O269" t="s">
        <v>305</v>
      </c>
      <c r="P269">
        <v>61.594203</v>
      </c>
      <c r="Q269" t="s">
        <v>402</v>
      </c>
      <c r="R269">
        <v>-30</v>
      </c>
      <c r="S269" t="s">
        <v>306</v>
      </c>
      <c r="T269">
        <v>22</v>
      </c>
    </row>
    <row r="270" spans="1:20">
      <c r="A270" t="s">
        <v>2</v>
      </c>
      <c r="B270" t="s">
        <v>629</v>
      </c>
      <c r="C270" t="s">
        <v>302</v>
      </c>
      <c r="D270">
        <v>0.82585399999999998</v>
      </c>
      <c r="E270" t="s">
        <v>303</v>
      </c>
      <c r="F270">
        <v>26</v>
      </c>
      <c r="G270" t="s">
        <v>304</v>
      </c>
      <c r="H270">
        <v>-505</v>
      </c>
      <c r="I270" t="s">
        <v>312</v>
      </c>
      <c r="J270">
        <v>0</v>
      </c>
      <c r="K270" t="s">
        <v>313</v>
      </c>
      <c r="L270">
        <v>0</v>
      </c>
      <c r="M270" t="s">
        <v>342</v>
      </c>
      <c r="N270">
        <v>0</v>
      </c>
      <c r="O270" t="s">
        <v>305</v>
      </c>
      <c r="P270">
        <v>51.538462000000003</v>
      </c>
      <c r="Q270" t="s">
        <v>402</v>
      </c>
      <c r="R270">
        <v>-5</v>
      </c>
      <c r="S270" t="s">
        <v>306</v>
      </c>
      <c r="T270">
        <v>22</v>
      </c>
    </row>
    <row r="271" spans="1:20">
      <c r="A271" t="s">
        <v>2</v>
      </c>
      <c r="B271" t="s">
        <v>630</v>
      </c>
      <c r="C271" t="s">
        <v>302</v>
      </c>
      <c r="D271">
        <v>0.82569999999999999</v>
      </c>
      <c r="E271" t="s">
        <v>303</v>
      </c>
      <c r="F271">
        <v>108</v>
      </c>
      <c r="G271" t="s">
        <v>304</v>
      </c>
      <c r="H271">
        <v>-566</v>
      </c>
      <c r="I271" t="s">
        <v>312</v>
      </c>
      <c r="J271">
        <v>0</v>
      </c>
      <c r="K271" t="s">
        <v>313</v>
      </c>
      <c r="L271">
        <v>0</v>
      </c>
      <c r="M271" t="s">
        <v>342</v>
      </c>
      <c r="N271">
        <v>0</v>
      </c>
      <c r="O271" t="s">
        <v>305</v>
      </c>
      <c r="P271">
        <v>54.814815000000003</v>
      </c>
      <c r="Q271" t="s">
        <v>402</v>
      </c>
      <c r="R271">
        <v>-66</v>
      </c>
      <c r="S271" t="s">
        <v>306</v>
      </c>
      <c r="T271">
        <v>22</v>
      </c>
    </row>
    <row r="272" spans="1:20">
      <c r="A272" t="s">
        <v>2</v>
      </c>
      <c r="B272" t="s">
        <v>631</v>
      </c>
      <c r="C272" t="s">
        <v>302</v>
      </c>
      <c r="D272">
        <v>0.82565999999999995</v>
      </c>
      <c r="E272" t="s">
        <v>303</v>
      </c>
      <c r="F272">
        <v>28</v>
      </c>
      <c r="G272" t="s">
        <v>304</v>
      </c>
      <c r="H272">
        <v>-561</v>
      </c>
      <c r="I272" t="s">
        <v>312</v>
      </c>
      <c r="J272">
        <v>0</v>
      </c>
      <c r="K272" t="s">
        <v>313</v>
      </c>
      <c r="L272">
        <v>0</v>
      </c>
      <c r="M272" t="s">
        <v>342</v>
      </c>
      <c r="N272">
        <v>0</v>
      </c>
      <c r="O272" t="s">
        <v>305</v>
      </c>
      <c r="P272">
        <v>59.285713999999999</v>
      </c>
      <c r="Q272" t="s">
        <v>402</v>
      </c>
      <c r="R272">
        <v>-61</v>
      </c>
      <c r="S272" t="s">
        <v>306</v>
      </c>
      <c r="T272">
        <v>22</v>
      </c>
    </row>
    <row r="273" spans="1:20">
      <c r="A273" t="s">
        <v>2</v>
      </c>
      <c r="B273" t="s">
        <v>632</v>
      </c>
      <c r="C273" t="s">
        <v>302</v>
      </c>
      <c r="D273">
        <v>0.82557100000000005</v>
      </c>
      <c r="E273" t="s">
        <v>303</v>
      </c>
      <c r="F273">
        <v>62</v>
      </c>
      <c r="G273" t="s">
        <v>304</v>
      </c>
      <c r="H273">
        <v>-332</v>
      </c>
      <c r="I273" t="s">
        <v>312</v>
      </c>
      <c r="J273">
        <v>0</v>
      </c>
      <c r="K273" t="s">
        <v>313</v>
      </c>
      <c r="L273">
        <v>0</v>
      </c>
      <c r="M273" t="s">
        <v>342</v>
      </c>
      <c r="N273">
        <v>0</v>
      </c>
      <c r="O273" t="s">
        <v>305</v>
      </c>
      <c r="P273">
        <v>59.677419</v>
      </c>
      <c r="Q273" t="s">
        <v>402</v>
      </c>
      <c r="R273">
        <v>167</v>
      </c>
      <c r="S273" t="s">
        <v>306</v>
      </c>
      <c r="T273">
        <v>22</v>
      </c>
    </row>
    <row r="274" spans="1:20">
      <c r="A274" t="s">
        <v>2</v>
      </c>
      <c r="B274" t="s">
        <v>633</v>
      </c>
      <c r="C274" t="s">
        <v>302</v>
      </c>
      <c r="D274">
        <v>0.82528000000000001</v>
      </c>
      <c r="E274" t="s">
        <v>303</v>
      </c>
      <c r="F274">
        <v>204</v>
      </c>
      <c r="G274" t="s">
        <v>304</v>
      </c>
      <c r="H274">
        <v>-471</v>
      </c>
      <c r="I274" t="s">
        <v>312</v>
      </c>
      <c r="J274">
        <v>0</v>
      </c>
      <c r="K274" t="s">
        <v>313</v>
      </c>
      <c r="L274">
        <v>0</v>
      </c>
      <c r="M274" t="s">
        <v>342</v>
      </c>
      <c r="N274">
        <v>0</v>
      </c>
      <c r="O274" t="s">
        <v>305</v>
      </c>
      <c r="P274">
        <v>57.843136999999999</v>
      </c>
      <c r="Q274" t="s">
        <v>402</v>
      </c>
      <c r="R274">
        <v>28</v>
      </c>
      <c r="S274" t="s">
        <v>306</v>
      </c>
      <c r="T274">
        <v>22</v>
      </c>
    </row>
    <row r="275" spans="1:20">
      <c r="A275" t="s">
        <v>2</v>
      </c>
      <c r="B275" t="s">
        <v>634</v>
      </c>
      <c r="C275" t="s">
        <v>302</v>
      </c>
      <c r="D275">
        <v>0.82506299999999999</v>
      </c>
      <c r="E275" t="s">
        <v>303</v>
      </c>
      <c r="F275">
        <v>152</v>
      </c>
      <c r="G275" t="s">
        <v>304</v>
      </c>
      <c r="H275">
        <v>-481</v>
      </c>
      <c r="I275" t="s">
        <v>312</v>
      </c>
      <c r="J275">
        <v>0</v>
      </c>
      <c r="K275" t="s">
        <v>313</v>
      </c>
      <c r="L275">
        <v>0</v>
      </c>
      <c r="M275" t="s">
        <v>342</v>
      </c>
      <c r="N275">
        <v>0</v>
      </c>
      <c r="O275" t="s">
        <v>305</v>
      </c>
      <c r="P275">
        <v>56.052632000000003</v>
      </c>
      <c r="Q275" t="s">
        <v>402</v>
      </c>
      <c r="R275">
        <v>18</v>
      </c>
      <c r="S275" t="s">
        <v>306</v>
      </c>
      <c r="T275">
        <v>22</v>
      </c>
    </row>
    <row r="276" spans="1:20">
      <c r="A276" t="s">
        <v>2</v>
      </c>
      <c r="B276" t="s">
        <v>635</v>
      </c>
      <c r="C276" t="s">
        <v>302</v>
      </c>
      <c r="D276">
        <v>0.82498000000000005</v>
      </c>
      <c r="E276" t="s">
        <v>303</v>
      </c>
      <c r="F276">
        <v>58</v>
      </c>
      <c r="G276" t="s">
        <v>304</v>
      </c>
      <c r="H276">
        <v>-543</v>
      </c>
      <c r="I276" t="s">
        <v>312</v>
      </c>
      <c r="J276">
        <v>0</v>
      </c>
      <c r="K276" t="s">
        <v>313</v>
      </c>
      <c r="L276">
        <v>0</v>
      </c>
      <c r="M276" t="s">
        <v>342</v>
      </c>
      <c r="N276">
        <v>0</v>
      </c>
      <c r="O276" t="s">
        <v>305</v>
      </c>
      <c r="P276">
        <v>54.482759000000001</v>
      </c>
      <c r="Q276" t="s">
        <v>402</v>
      </c>
      <c r="R276">
        <v>-43</v>
      </c>
      <c r="S276" t="s">
        <v>306</v>
      </c>
      <c r="T276">
        <v>22</v>
      </c>
    </row>
    <row r="277" spans="1:20">
      <c r="A277" t="s">
        <v>2</v>
      </c>
      <c r="B277" t="s">
        <v>636</v>
      </c>
      <c r="C277" t="s">
        <v>302</v>
      </c>
      <c r="D277">
        <v>0.82497900000000002</v>
      </c>
      <c r="E277" t="s">
        <v>303</v>
      </c>
      <c r="F277">
        <v>1</v>
      </c>
      <c r="G277" t="s">
        <v>304</v>
      </c>
      <c r="H277">
        <v>-500</v>
      </c>
      <c r="I277" t="s">
        <v>312</v>
      </c>
      <c r="J277">
        <v>0</v>
      </c>
      <c r="K277" t="s">
        <v>313</v>
      </c>
      <c r="L277">
        <v>0</v>
      </c>
      <c r="M277" t="s">
        <v>342</v>
      </c>
      <c r="N277">
        <v>0</v>
      </c>
      <c r="O277" t="s">
        <v>305</v>
      </c>
      <c r="P277">
        <v>30</v>
      </c>
      <c r="Q277" t="s">
        <v>402</v>
      </c>
      <c r="R277">
        <v>0</v>
      </c>
      <c r="S277" t="s">
        <v>306</v>
      </c>
      <c r="T277">
        <v>19</v>
      </c>
    </row>
    <row r="278" spans="1:20">
      <c r="A278" t="s">
        <v>2</v>
      </c>
      <c r="B278" t="s">
        <v>637</v>
      </c>
      <c r="C278" t="s">
        <v>302</v>
      </c>
      <c r="D278">
        <v>0.82494299999999998</v>
      </c>
      <c r="E278" t="s">
        <v>303</v>
      </c>
      <c r="F278">
        <v>25</v>
      </c>
      <c r="G278" t="s">
        <v>304</v>
      </c>
      <c r="H278">
        <v>-536</v>
      </c>
      <c r="I278" t="s">
        <v>312</v>
      </c>
      <c r="J278">
        <v>0</v>
      </c>
      <c r="K278" t="s">
        <v>313</v>
      </c>
      <c r="L278">
        <v>0</v>
      </c>
      <c r="M278" t="s">
        <v>342</v>
      </c>
      <c r="N278">
        <v>0</v>
      </c>
      <c r="O278" t="s">
        <v>305</v>
      </c>
      <c r="P278">
        <v>57.2</v>
      </c>
      <c r="Q278" t="s">
        <v>402</v>
      </c>
      <c r="R278">
        <v>-36</v>
      </c>
      <c r="S278" t="s">
        <v>306</v>
      </c>
      <c r="T278">
        <v>22</v>
      </c>
    </row>
    <row r="279" spans="1:20">
      <c r="A279" t="s">
        <v>2</v>
      </c>
      <c r="B279" t="s">
        <v>638</v>
      </c>
      <c r="C279" t="s">
        <v>302</v>
      </c>
      <c r="D279">
        <v>0.82455299999999998</v>
      </c>
      <c r="E279" t="s">
        <v>303</v>
      </c>
      <c r="F279">
        <v>273</v>
      </c>
      <c r="G279" t="s">
        <v>304</v>
      </c>
      <c r="H279">
        <v>-304</v>
      </c>
      <c r="I279" t="s">
        <v>312</v>
      </c>
      <c r="J279">
        <v>0</v>
      </c>
      <c r="K279" t="s">
        <v>313</v>
      </c>
      <c r="L279">
        <v>0</v>
      </c>
      <c r="M279" t="s">
        <v>342</v>
      </c>
      <c r="N279">
        <v>0</v>
      </c>
      <c r="O279" t="s">
        <v>305</v>
      </c>
      <c r="P279">
        <v>59.450549000000002</v>
      </c>
      <c r="Q279" t="s">
        <v>402</v>
      </c>
      <c r="R279">
        <v>195</v>
      </c>
      <c r="S279" t="s">
        <v>306</v>
      </c>
      <c r="T279">
        <v>22</v>
      </c>
    </row>
    <row r="280" spans="1:20">
      <c r="A280" t="s">
        <v>2</v>
      </c>
      <c r="B280" t="s">
        <v>639</v>
      </c>
      <c r="C280" t="s">
        <v>302</v>
      </c>
      <c r="D280">
        <v>0.82430000000000003</v>
      </c>
      <c r="E280" t="s">
        <v>303</v>
      </c>
      <c r="F280">
        <v>177</v>
      </c>
      <c r="G280" t="s">
        <v>304</v>
      </c>
      <c r="H280">
        <v>-507</v>
      </c>
      <c r="I280" t="s">
        <v>312</v>
      </c>
      <c r="J280">
        <v>0</v>
      </c>
      <c r="K280" t="s">
        <v>313</v>
      </c>
      <c r="L280">
        <v>0</v>
      </c>
      <c r="M280" t="s">
        <v>342</v>
      </c>
      <c r="N280">
        <v>0</v>
      </c>
      <c r="O280" t="s">
        <v>305</v>
      </c>
      <c r="P280">
        <v>55.988700999999999</v>
      </c>
      <c r="Q280" t="s">
        <v>402</v>
      </c>
      <c r="R280">
        <v>-7</v>
      </c>
      <c r="S280" t="s">
        <v>306</v>
      </c>
      <c r="T280">
        <v>22</v>
      </c>
    </row>
    <row r="281" spans="1:20">
      <c r="A281" t="s">
        <v>2</v>
      </c>
      <c r="B281" t="s">
        <v>640</v>
      </c>
      <c r="C281" t="s">
        <v>302</v>
      </c>
      <c r="D281">
        <v>0.824299</v>
      </c>
      <c r="E281" t="s">
        <v>303</v>
      </c>
      <c r="F281">
        <v>1</v>
      </c>
      <c r="G281" t="s">
        <v>304</v>
      </c>
      <c r="H281">
        <v>-500</v>
      </c>
      <c r="I281" t="s">
        <v>312</v>
      </c>
      <c r="J281">
        <v>0</v>
      </c>
      <c r="K281" t="s">
        <v>313</v>
      </c>
      <c r="L281">
        <v>0</v>
      </c>
      <c r="M281" t="s">
        <v>342</v>
      </c>
      <c r="N281">
        <v>0</v>
      </c>
      <c r="O281" t="s">
        <v>305</v>
      </c>
      <c r="P281">
        <v>70</v>
      </c>
      <c r="Q281" t="s">
        <v>402</v>
      </c>
      <c r="R281">
        <v>0</v>
      </c>
      <c r="S281" t="s">
        <v>306</v>
      </c>
      <c r="T281">
        <v>19</v>
      </c>
    </row>
    <row r="282" spans="1:20">
      <c r="A282" t="s">
        <v>2</v>
      </c>
      <c r="B282" t="s">
        <v>641</v>
      </c>
      <c r="C282" t="s">
        <v>302</v>
      </c>
      <c r="D282">
        <v>0.82424699999999995</v>
      </c>
      <c r="E282" t="s">
        <v>303</v>
      </c>
      <c r="F282">
        <v>36</v>
      </c>
      <c r="G282" t="s">
        <v>304</v>
      </c>
      <c r="H282">
        <v>-542</v>
      </c>
      <c r="I282" t="s">
        <v>312</v>
      </c>
      <c r="J282">
        <v>0</v>
      </c>
      <c r="K282" t="s">
        <v>313</v>
      </c>
      <c r="L282">
        <v>0</v>
      </c>
      <c r="M282" t="s">
        <v>342</v>
      </c>
      <c r="N282">
        <v>0</v>
      </c>
      <c r="O282" t="s">
        <v>305</v>
      </c>
      <c r="P282">
        <v>64.444444000000004</v>
      </c>
      <c r="Q282" t="s">
        <v>402</v>
      </c>
      <c r="R282">
        <v>-42</v>
      </c>
      <c r="S282" t="s">
        <v>306</v>
      </c>
      <c r="T282">
        <v>22</v>
      </c>
    </row>
    <row r="283" spans="1:20">
      <c r="A283" t="s">
        <v>2</v>
      </c>
      <c r="B283" t="s">
        <v>642</v>
      </c>
      <c r="C283" t="s">
        <v>302</v>
      </c>
      <c r="D283">
        <v>0.82403999999999999</v>
      </c>
      <c r="E283" t="s">
        <v>303</v>
      </c>
      <c r="F283">
        <v>145</v>
      </c>
      <c r="G283" t="s">
        <v>304</v>
      </c>
      <c r="H283">
        <v>-642</v>
      </c>
      <c r="I283" t="s">
        <v>312</v>
      </c>
      <c r="J283">
        <v>0</v>
      </c>
      <c r="K283" t="s">
        <v>313</v>
      </c>
      <c r="L283">
        <v>0</v>
      </c>
      <c r="M283" t="s">
        <v>342</v>
      </c>
      <c r="N283">
        <v>0</v>
      </c>
      <c r="O283" t="s">
        <v>305</v>
      </c>
      <c r="P283">
        <v>56.206896999999998</v>
      </c>
      <c r="Q283" t="s">
        <v>402</v>
      </c>
      <c r="R283">
        <v>-142</v>
      </c>
      <c r="S283" t="s">
        <v>306</v>
      </c>
      <c r="T283">
        <v>22</v>
      </c>
    </row>
    <row r="284" spans="1:20">
      <c r="A284" t="s">
        <v>2</v>
      </c>
      <c r="B284" t="s">
        <v>643</v>
      </c>
      <c r="C284" t="s">
        <v>302</v>
      </c>
      <c r="D284">
        <v>0.82370600000000005</v>
      </c>
      <c r="E284" t="s">
        <v>303</v>
      </c>
      <c r="F284">
        <v>234</v>
      </c>
      <c r="G284" t="s">
        <v>304</v>
      </c>
      <c r="H284">
        <v>-51</v>
      </c>
      <c r="I284" t="s">
        <v>312</v>
      </c>
      <c r="J284">
        <v>0</v>
      </c>
      <c r="K284" t="s">
        <v>313</v>
      </c>
      <c r="L284">
        <v>0</v>
      </c>
      <c r="M284" t="s">
        <v>342</v>
      </c>
      <c r="N284">
        <v>0</v>
      </c>
      <c r="O284" t="s">
        <v>305</v>
      </c>
      <c r="P284">
        <v>57.264957000000003</v>
      </c>
      <c r="Q284" t="s">
        <v>402</v>
      </c>
      <c r="R284">
        <v>448</v>
      </c>
      <c r="S284" t="s">
        <v>306</v>
      </c>
      <c r="T284">
        <v>22</v>
      </c>
    </row>
    <row r="285" spans="1:20">
      <c r="A285" t="s">
        <v>2</v>
      </c>
      <c r="B285" t="s">
        <v>644</v>
      </c>
      <c r="C285" t="s">
        <v>302</v>
      </c>
      <c r="D285">
        <v>0.82349000000000006</v>
      </c>
      <c r="E285" t="s">
        <v>303</v>
      </c>
      <c r="F285">
        <v>151</v>
      </c>
      <c r="G285" t="s">
        <v>304</v>
      </c>
      <c r="H285">
        <v>-310</v>
      </c>
      <c r="I285" t="s">
        <v>312</v>
      </c>
      <c r="J285">
        <v>0</v>
      </c>
      <c r="K285" t="s">
        <v>313</v>
      </c>
      <c r="L285">
        <v>0</v>
      </c>
      <c r="M285" t="s">
        <v>342</v>
      </c>
      <c r="N285">
        <v>0</v>
      </c>
      <c r="O285" t="s">
        <v>305</v>
      </c>
      <c r="P285">
        <v>59.271523000000002</v>
      </c>
      <c r="Q285" t="s">
        <v>402</v>
      </c>
      <c r="R285">
        <v>189</v>
      </c>
      <c r="S285" t="s">
        <v>306</v>
      </c>
      <c r="T285">
        <v>22</v>
      </c>
    </row>
    <row r="286" spans="1:20">
      <c r="A286" t="s">
        <v>2</v>
      </c>
      <c r="B286" t="s">
        <v>645</v>
      </c>
      <c r="C286" t="s">
        <v>302</v>
      </c>
      <c r="D286">
        <v>0.82291899999999996</v>
      </c>
      <c r="E286" t="s">
        <v>303</v>
      </c>
      <c r="F286">
        <v>400</v>
      </c>
      <c r="G286" t="s">
        <v>304</v>
      </c>
      <c r="H286">
        <v>-913</v>
      </c>
      <c r="I286" t="s">
        <v>312</v>
      </c>
      <c r="J286">
        <v>0</v>
      </c>
      <c r="K286" t="s">
        <v>313</v>
      </c>
      <c r="L286">
        <v>0</v>
      </c>
      <c r="M286" t="s">
        <v>342</v>
      </c>
      <c r="N286">
        <v>0</v>
      </c>
      <c r="O286" t="s">
        <v>305</v>
      </c>
      <c r="P286">
        <v>58.05</v>
      </c>
      <c r="Q286" t="s">
        <v>402</v>
      </c>
      <c r="R286">
        <v>-413</v>
      </c>
      <c r="S286" t="s">
        <v>306</v>
      </c>
      <c r="T286">
        <v>22</v>
      </c>
    </row>
    <row r="287" spans="1:20">
      <c r="A287" t="s">
        <v>2</v>
      </c>
      <c r="B287" t="s">
        <v>646</v>
      </c>
      <c r="C287" t="s">
        <v>302</v>
      </c>
      <c r="D287">
        <v>0.82289400000000001</v>
      </c>
      <c r="E287" t="s">
        <v>303</v>
      </c>
      <c r="F287">
        <v>17</v>
      </c>
      <c r="G287" t="s">
        <v>304</v>
      </c>
      <c r="H287">
        <v>-592</v>
      </c>
      <c r="I287" t="s">
        <v>312</v>
      </c>
      <c r="J287">
        <v>0</v>
      </c>
      <c r="K287" t="s">
        <v>313</v>
      </c>
      <c r="L287">
        <v>0</v>
      </c>
      <c r="M287" t="s">
        <v>342</v>
      </c>
      <c r="N287">
        <v>0</v>
      </c>
      <c r="O287" t="s">
        <v>305</v>
      </c>
      <c r="P287">
        <v>62.941175999999999</v>
      </c>
      <c r="Q287" t="s">
        <v>402</v>
      </c>
      <c r="R287">
        <v>-92</v>
      </c>
      <c r="S287" t="s">
        <v>306</v>
      </c>
      <c r="T287">
        <v>22</v>
      </c>
    </row>
    <row r="288" spans="1:20">
      <c r="A288" t="s">
        <v>2</v>
      </c>
      <c r="B288" t="s">
        <v>647</v>
      </c>
      <c r="C288" t="s">
        <v>302</v>
      </c>
      <c r="D288">
        <v>0.82287100000000002</v>
      </c>
      <c r="E288" t="s">
        <v>303</v>
      </c>
      <c r="F288">
        <v>16</v>
      </c>
      <c r="G288" t="s">
        <v>304</v>
      </c>
      <c r="H288">
        <v>-453</v>
      </c>
      <c r="I288" t="s">
        <v>312</v>
      </c>
      <c r="J288">
        <v>0</v>
      </c>
      <c r="K288" t="s">
        <v>313</v>
      </c>
      <c r="L288">
        <v>0</v>
      </c>
      <c r="M288" t="s">
        <v>342</v>
      </c>
      <c r="N288">
        <v>0</v>
      </c>
      <c r="O288" t="s">
        <v>305</v>
      </c>
      <c r="P288">
        <v>53.75</v>
      </c>
      <c r="Q288" t="s">
        <v>402</v>
      </c>
      <c r="R288">
        <v>46</v>
      </c>
      <c r="S288" t="s">
        <v>306</v>
      </c>
      <c r="T288">
        <v>22</v>
      </c>
    </row>
    <row r="289" spans="1:20">
      <c r="A289" t="s">
        <v>2</v>
      </c>
      <c r="B289" t="s">
        <v>648</v>
      </c>
      <c r="C289" t="s">
        <v>302</v>
      </c>
      <c r="D289">
        <v>0.82285299999999995</v>
      </c>
      <c r="E289" t="s">
        <v>303</v>
      </c>
      <c r="F289">
        <v>13</v>
      </c>
      <c r="G289" t="s">
        <v>304</v>
      </c>
      <c r="H289">
        <v>-564</v>
      </c>
      <c r="I289" t="s">
        <v>312</v>
      </c>
      <c r="J289">
        <v>0</v>
      </c>
      <c r="K289" t="s">
        <v>313</v>
      </c>
      <c r="L289">
        <v>0</v>
      </c>
      <c r="M289" t="s">
        <v>342</v>
      </c>
      <c r="N289">
        <v>0</v>
      </c>
      <c r="O289" t="s">
        <v>305</v>
      </c>
      <c r="P289">
        <v>54.615385000000003</v>
      </c>
      <c r="Q289" t="s">
        <v>402</v>
      </c>
      <c r="R289">
        <v>-64</v>
      </c>
      <c r="S289" t="s">
        <v>306</v>
      </c>
      <c r="T289">
        <v>21</v>
      </c>
    </row>
    <row r="290" spans="1:20">
      <c r="A290" t="s">
        <v>2</v>
      </c>
      <c r="B290" t="s">
        <v>649</v>
      </c>
      <c r="C290" t="s">
        <v>302</v>
      </c>
      <c r="D290">
        <v>0.82268300000000005</v>
      </c>
      <c r="E290" t="s">
        <v>303</v>
      </c>
      <c r="F290">
        <v>119</v>
      </c>
      <c r="G290" t="s">
        <v>304</v>
      </c>
      <c r="H290">
        <v>-736</v>
      </c>
      <c r="I290" t="s">
        <v>312</v>
      </c>
      <c r="J290">
        <v>0</v>
      </c>
      <c r="K290" t="s">
        <v>313</v>
      </c>
      <c r="L290">
        <v>0</v>
      </c>
      <c r="M290" t="s">
        <v>342</v>
      </c>
      <c r="N290">
        <v>0</v>
      </c>
      <c r="O290" t="s">
        <v>305</v>
      </c>
      <c r="P290">
        <v>56.050420000000003</v>
      </c>
      <c r="Q290" t="s">
        <v>402</v>
      </c>
      <c r="R290">
        <v>-236</v>
      </c>
      <c r="S290" t="s">
        <v>306</v>
      </c>
      <c r="T290">
        <v>22</v>
      </c>
    </row>
    <row r="291" spans="1:20">
      <c r="A291" t="s">
        <v>2</v>
      </c>
      <c r="B291" t="s">
        <v>650</v>
      </c>
      <c r="C291" t="s">
        <v>302</v>
      </c>
      <c r="D291">
        <v>0.82265999999999995</v>
      </c>
      <c r="E291" t="s">
        <v>303</v>
      </c>
      <c r="F291">
        <v>16</v>
      </c>
      <c r="G291" t="s">
        <v>304</v>
      </c>
      <c r="H291">
        <v>-362</v>
      </c>
      <c r="I291" t="s">
        <v>312</v>
      </c>
      <c r="J291">
        <v>0</v>
      </c>
      <c r="K291" t="s">
        <v>313</v>
      </c>
      <c r="L291">
        <v>0</v>
      </c>
      <c r="M291" t="s">
        <v>342</v>
      </c>
      <c r="N291">
        <v>0</v>
      </c>
      <c r="O291" t="s">
        <v>305</v>
      </c>
      <c r="P291">
        <v>42.5</v>
      </c>
      <c r="Q291" t="s">
        <v>402</v>
      </c>
      <c r="R291">
        <v>137</v>
      </c>
      <c r="S291" t="s">
        <v>306</v>
      </c>
      <c r="T291">
        <v>22</v>
      </c>
    </row>
    <row r="292" spans="1:20">
      <c r="A292" t="s">
        <v>2</v>
      </c>
      <c r="B292" t="s">
        <v>651</v>
      </c>
      <c r="C292" t="s">
        <v>302</v>
      </c>
      <c r="D292">
        <v>0.82262599999999997</v>
      </c>
      <c r="E292" t="s">
        <v>303</v>
      </c>
      <c r="F292">
        <v>24</v>
      </c>
      <c r="G292" t="s">
        <v>304</v>
      </c>
      <c r="H292">
        <v>-561</v>
      </c>
      <c r="I292" t="s">
        <v>312</v>
      </c>
      <c r="J292">
        <v>0</v>
      </c>
      <c r="K292" t="s">
        <v>313</v>
      </c>
      <c r="L292">
        <v>0</v>
      </c>
      <c r="M292" t="s">
        <v>342</v>
      </c>
      <c r="N292">
        <v>0</v>
      </c>
      <c r="O292" t="s">
        <v>305</v>
      </c>
      <c r="P292">
        <v>45.833333000000003</v>
      </c>
      <c r="Q292" t="s">
        <v>402</v>
      </c>
      <c r="R292">
        <v>-61</v>
      </c>
      <c r="S292" t="s">
        <v>306</v>
      </c>
      <c r="T292">
        <v>22</v>
      </c>
    </row>
    <row r="293" spans="1:20">
      <c r="A293" t="s">
        <v>2</v>
      </c>
      <c r="B293" t="s">
        <v>652</v>
      </c>
      <c r="C293" t="s">
        <v>302</v>
      </c>
      <c r="D293">
        <v>0.82260999999999995</v>
      </c>
      <c r="E293" t="s">
        <v>303</v>
      </c>
      <c r="F293">
        <v>11</v>
      </c>
      <c r="G293" t="s">
        <v>304</v>
      </c>
      <c r="H293">
        <v>-542</v>
      </c>
      <c r="I293" t="s">
        <v>312</v>
      </c>
      <c r="J293">
        <v>0</v>
      </c>
      <c r="K293" t="s">
        <v>313</v>
      </c>
      <c r="L293">
        <v>0</v>
      </c>
      <c r="M293" t="s">
        <v>342</v>
      </c>
      <c r="N293">
        <v>0</v>
      </c>
      <c r="O293" t="s">
        <v>305</v>
      </c>
      <c r="P293">
        <v>48.181818</v>
      </c>
      <c r="Q293" t="s">
        <v>402</v>
      </c>
      <c r="R293">
        <v>-42</v>
      </c>
      <c r="S293" t="s">
        <v>306</v>
      </c>
      <c r="T293">
        <v>22</v>
      </c>
    </row>
    <row r="294" spans="1:20">
      <c r="A294" t="s">
        <v>2</v>
      </c>
      <c r="B294" t="s">
        <v>653</v>
      </c>
      <c r="C294" t="s">
        <v>302</v>
      </c>
      <c r="D294">
        <v>0.82260900000000003</v>
      </c>
      <c r="E294" t="s">
        <v>303</v>
      </c>
      <c r="F294">
        <v>1</v>
      </c>
      <c r="G294" t="s">
        <v>304</v>
      </c>
      <c r="H294">
        <v>-500</v>
      </c>
      <c r="I294" t="s">
        <v>312</v>
      </c>
      <c r="J294">
        <v>0</v>
      </c>
      <c r="K294" t="s">
        <v>313</v>
      </c>
      <c r="L294">
        <v>0</v>
      </c>
      <c r="M294" t="s">
        <v>342</v>
      </c>
      <c r="N294">
        <v>0</v>
      </c>
      <c r="O294" t="s">
        <v>305</v>
      </c>
      <c r="P294">
        <v>70</v>
      </c>
      <c r="Q294" t="s">
        <v>402</v>
      </c>
      <c r="R294">
        <v>0</v>
      </c>
      <c r="S294" t="s">
        <v>306</v>
      </c>
      <c r="T294">
        <v>19</v>
      </c>
    </row>
    <row r="295" spans="1:20">
      <c r="A295" t="s">
        <v>2</v>
      </c>
      <c r="B295" t="s">
        <v>654</v>
      </c>
      <c r="C295" t="s">
        <v>302</v>
      </c>
      <c r="D295">
        <v>0.822573</v>
      </c>
      <c r="E295" t="s">
        <v>303</v>
      </c>
      <c r="F295">
        <v>25</v>
      </c>
      <c r="G295" t="s">
        <v>304</v>
      </c>
      <c r="H295">
        <v>-362</v>
      </c>
      <c r="I295" t="s">
        <v>312</v>
      </c>
      <c r="J295">
        <v>0</v>
      </c>
      <c r="K295" t="s">
        <v>313</v>
      </c>
      <c r="L295">
        <v>0</v>
      </c>
      <c r="M295" t="s">
        <v>342</v>
      </c>
      <c r="N295">
        <v>0</v>
      </c>
      <c r="O295" t="s">
        <v>305</v>
      </c>
      <c r="P295">
        <v>54</v>
      </c>
      <c r="Q295" t="s">
        <v>402</v>
      </c>
      <c r="R295">
        <v>137</v>
      </c>
      <c r="S295" t="s">
        <v>306</v>
      </c>
      <c r="T295">
        <v>21</v>
      </c>
    </row>
    <row r="296" spans="1:20">
      <c r="A296" t="s">
        <v>2</v>
      </c>
      <c r="B296" t="s">
        <v>655</v>
      </c>
      <c r="C296" t="s">
        <v>302</v>
      </c>
      <c r="D296">
        <v>0.82253900000000002</v>
      </c>
      <c r="E296" t="s">
        <v>303</v>
      </c>
      <c r="F296">
        <v>24</v>
      </c>
      <c r="G296" t="s">
        <v>304</v>
      </c>
      <c r="H296">
        <v>-473</v>
      </c>
      <c r="I296" t="s">
        <v>312</v>
      </c>
      <c r="J296">
        <v>0</v>
      </c>
      <c r="K296" t="s">
        <v>313</v>
      </c>
      <c r="L296">
        <v>0</v>
      </c>
      <c r="M296" t="s">
        <v>342</v>
      </c>
      <c r="N296">
        <v>0</v>
      </c>
      <c r="O296" t="s">
        <v>305</v>
      </c>
      <c r="P296">
        <v>60.833333000000003</v>
      </c>
      <c r="Q296" t="s">
        <v>402</v>
      </c>
      <c r="R296">
        <v>26</v>
      </c>
      <c r="S296" t="s">
        <v>306</v>
      </c>
      <c r="T296">
        <v>22</v>
      </c>
    </row>
    <row r="297" spans="1:20">
      <c r="A297" t="s">
        <v>2</v>
      </c>
      <c r="B297" t="s">
        <v>656</v>
      </c>
      <c r="C297" t="s">
        <v>302</v>
      </c>
      <c r="D297">
        <v>0.82251399999999997</v>
      </c>
      <c r="E297" t="s">
        <v>303</v>
      </c>
      <c r="F297">
        <v>17</v>
      </c>
      <c r="G297" t="s">
        <v>304</v>
      </c>
      <c r="H297">
        <v>-563</v>
      </c>
      <c r="I297" t="s">
        <v>312</v>
      </c>
      <c r="J297">
        <v>0</v>
      </c>
      <c r="K297" t="s">
        <v>313</v>
      </c>
      <c r="L297">
        <v>0</v>
      </c>
      <c r="M297" t="s">
        <v>342</v>
      </c>
      <c r="N297">
        <v>0</v>
      </c>
      <c r="O297" t="s">
        <v>305</v>
      </c>
      <c r="P297">
        <v>46.470587999999999</v>
      </c>
      <c r="Q297" t="s">
        <v>402</v>
      </c>
      <c r="R297">
        <v>-63</v>
      </c>
      <c r="S297" t="s">
        <v>306</v>
      </c>
      <c r="T297">
        <v>22</v>
      </c>
    </row>
    <row r="298" spans="1:20">
      <c r="A298" t="s">
        <v>2</v>
      </c>
      <c r="B298" t="s">
        <v>657</v>
      </c>
      <c r="C298" t="s">
        <v>302</v>
      </c>
      <c r="D298">
        <v>0.82248900000000003</v>
      </c>
      <c r="E298" t="s">
        <v>303</v>
      </c>
      <c r="F298">
        <v>18</v>
      </c>
      <c r="G298" t="s">
        <v>304</v>
      </c>
      <c r="H298">
        <v>-576</v>
      </c>
      <c r="I298" t="s">
        <v>312</v>
      </c>
      <c r="J298">
        <v>0</v>
      </c>
      <c r="K298" t="s">
        <v>313</v>
      </c>
      <c r="L298">
        <v>0</v>
      </c>
      <c r="M298" t="s">
        <v>342</v>
      </c>
      <c r="N298">
        <v>0</v>
      </c>
      <c r="O298" t="s">
        <v>305</v>
      </c>
      <c r="P298">
        <v>50</v>
      </c>
      <c r="Q298" t="s">
        <v>402</v>
      </c>
      <c r="R298">
        <v>-76</v>
      </c>
      <c r="S298" t="s">
        <v>306</v>
      </c>
      <c r="T298">
        <v>22</v>
      </c>
    </row>
    <row r="299" spans="1:20">
      <c r="A299" t="s">
        <v>2</v>
      </c>
      <c r="B299" t="s">
        <v>658</v>
      </c>
      <c r="C299" t="s">
        <v>302</v>
      </c>
      <c r="D299">
        <v>0.822434</v>
      </c>
      <c r="E299" t="s">
        <v>303</v>
      </c>
      <c r="F299">
        <v>38</v>
      </c>
      <c r="G299" t="s">
        <v>304</v>
      </c>
      <c r="H299">
        <v>-340</v>
      </c>
      <c r="I299" t="s">
        <v>312</v>
      </c>
      <c r="J299">
        <v>0</v>
      </c>
      <c r="K299" t="s">
        <v>313</v>
      </c>
      <c r="L299">
        <v>0</v>
      </c>
      <c r="M299" t="s">
        <v>342</v>
      </c>
      <c r="N299">
        <v>0</v>
      </c>
      <c r="O299" t="s">
        <v>305</v>
      </c>
      <c r="P299">
        <v>57.368420999999998</v>
      </c>
      <c r="Q299" t="s">
        <v>402</v>
      </c>
      <c r="R299">
        <v>159</v>
      </c>
      <c r="S299" t="s">
        <v>306</v>
      </c>
      <c r="T299">
        <v>22</v>
      </c>
    </row>
    <row r="300" spans="1:20">
      <c r="A300" t="s">
        <v>2</v>
      </c>
      <c r="B300" t="s">
        <v>659</v>
      </c>
      <c r="C300" t="s">
        <v>302</v>
      </c>
      <c r="D300">
        <v>0.82238900000000004</v>
      </c>
      <c r="E300" t="s">
        <v>303</v>
      </c>
      <c r="F300">
        <v>32</v>
      </c>
      <c r="G300" t="s">
        <v>304</v>
      </c>
      <c r="H300">
        <v>-591</v>
      </c>
      <c r="I300" t="s">
        <v>312</v>
      </c>
      <c r="J300">
        <v>0</v>
      </c>
      <c r="K300" t="s">
        <v>313</v>
      </c>
      <c r="L300">
        <v>0</v>
      </c>
      <c r="M300" t="s">
        <v>342</v>
      </c>
      <c r="N300">
        <v>0</v>
      </c>
      <c r="O300" t="s">
        <v>305</v>
      </c>
      <c r="P300">
        <v>51.25</v>
      </c>
      <c r="Q300" t="s">
        <v>402</v>
      </c>
      <c r="R300">
        <v>-91</v>
      </c>
      <c r="S300" t="s">
        <v>306</v>
      </c>
      <c r="T300">
        <v>23</v>
      </c>
    </row>
    <row r="301" spans="1:20">
      <c r="A301" t="s">
        <v>2</v>
      </c>
      <c r="B301" t="s">
        <v>660</v>
      </c>
      <c r="C301" t="s">
        <v>302</v>
      </c>
      <c r="D301">
        <v>0.82237099999999996</v>
      </c>
      <c r="E301" t="s">
        <v>303</v>
      </c>
      <c r="F301">
        <v>12</v>
      </c>
      <c r="G301" t="s">
        <v>304</v>
      </c>
      <c r="H301">
        <v>-472</v>
      </c>
      <c r="I301" t="s">
        <v>312</v>
      </c>
      <c r="J301">
        <v>0</v>
      </c>
      <c r="K301" t="s">
        <v>313</v>
      </c>
      <c r="L301">
        <v>0</v>
      </c>
      <c r="M301" t="s">
        <v>342</v>
      </c>
      <c r="N301">
        <v>0</v>
      </c>
      <c r="O301" t="s">
        <v>305</v>
      </c>
      <c r="P301">
        <v>60</v>
      </c>
      <c r="Q301" t="s">
        <v>402</v>
      </c>
      <c r="R301">
        <v>27</v>
      </c>
      <c r="S301" t="s">
        <v>306</v>
      </c>
      <c r="T301">
        <v>23</v>
      </c>
    </row>
    <row r="302" spans="1:20">
      <c r="A302" t="s">
        <v>2</v>
      </c>
      <c r="B302" t="s">
        <v>661</v>
      </c>
      <c r="C302" t="s">
        <v>302</v>
      </c>
      <c r="D302">
        <v>0.82225400000000004</v>
      </c>
      <c r="E302" t="s">
        <v>303</v>
      </c>
      <c r="F302">
        <v>82</v>
      </c>
      <c r="G302" t="s">
        <v>304</v>
      </c>
      <c r="H302">
        <v>-524</v>
      </c>
      <c r="I302" t="s">
        <v>312</v>
      </c>
      <c r="J302">
        <v>0</v>
      </c>
      <c r="K302" t="s">
        <v>313</v>
      </c>
      <c r="L302">
        <v>0</v>
      </c>
      <c r="M302" t="s">
        <v>342</v>
      </c>
      <c r="N302">
        <v>0</v>
      </c>
      <c r="O302" t="s">
        <v>305</v>
      </c>
      <c r="P302">
        <v>48.048780000000001</v>
      </c>
      <c r="Q302" t="s">
        <v>402</v>
      </c>
      <c r="R302">
        <v>-24</v>
      </c>
      <c r="S302" t="s">
        <v>306</v>
      </c>
      <c r="T302">
        <v>22</v>
      </c>
    </row>
    <row r="303" spans="1:20">
      <c r="A303" t="s">
        <v>2</v>
      </c>
      <c r="B303" t="s">
        <v>662</v>
      </c>
      <c r="C303" t="s">
        <v>302</v>
      </c>
      <c r="D303">
        <v>0.82225300000000001</v>
      </c>
      <c r="E303" t="s">
        <v>303</v>
      </c>
      <c r="F303">
        <v>1</v>
      </c>
      <c r="G303" t="s">
        <v>304</v>
      </c>
      <c r="H303">
        <v>-500</v>
      </c>
      <c r="I303" t="s">
        <v>312</v>
      </c>
      <c r="J303">
        <v>0</v>
      </c>
      <c r="K303" t="s">
        <v>313</v>
      </c>
      <c r="L303">
        <v>0</v>
      </c>
      <c r="M303" t="s">
        <v>342</v>
      </c>
      <c r="N303">
        <v>0</v>
      </c>
      <c r="O303" t="s">
        <v>305</v>
      </c>
      <c r="P303">
        <v>30</v>
      </c>
      <c r="Q303" t="s">
        <v>402</v>
      </c>
      <c r="R303">
        <v>0</v>
      </c>
      <c r="S303" t="s">
        <v>306</v>
      </c>
      <c r="T303">
        <v>19</v>
      </c>
    </row>
    <row r="304" spans="1:20">
      <c r="A304" t="s">
        <v>2</v>
      </c>
      <c r="B304" t="s">
        <v>663</v>
      </c>
      <c r="C304" t="s">
        <v>302</v>
      </c>
      <c r="D304">
        <v>0.82223599999999997</v>
      </c>
      <c r="E304" t="s">
        <v>303</v>
      </c>
      <c r="F304">
        <v>12</v>
      </c>
      <c r="G304" t="s">
        <v>304</v>
      </c>
      <c r="H304">
        <v>-441</v>
      </c>
      <c r="I304" t="s">
        <v>312</v>
      </c>
      <c r="J304">
        <v>0</v>
      </c>
      <c r="K304" t="s">
        <v>313</v>
      </c>
      <c r="L304">
        <v>0</v>
      </c>
      <c r="M304" t="s">
        <v>342</v>
      </c>
      <c r="N304">
        <v>0</v>
      </c>
      <c r="O304" t="s">
        <v>305</v>
      </c>
      <c r="P304">
        <v>65</v>
      </c>
      <c r="Q304" t="s">
        <v>402</v>
      </c>
      <c r="R304">
        <v>58</v>
      </c>
      <c r="S304" t="s">
        <v>306</v>
      </c>
      <c r="T304">
        <v>22</v>
      </c>
    </row>
    <row r="305" spans="1:20">
      <c r="A305" t="s">
        <v>2</v>
      </c>
      <c r="B305" t="s">
        <v>664</v>
      </c>
      <c r="C305" t="s">
        <v>302</v>
      </c>
      <c r="D305">
        <v>0.822214</v>
      </c>
      <c r="E305" t="s">
        <v>303</v>
      </c>
      <c r="F305">
        <v>15</v>
      </c>
      <c r="G305" t="s">
        <v>304</v>
      </c>
      <c r="H305">
        <v>-545</v>
      </c>
      <c r="I305" t="s">
        <v>312</v>
      </c>
      <c r="J305">
        <v>0</v>
      </c>
      <c r="K305" t="s">
        <v>313</v>
      </c>
      <c r="L305">
        <v>0</v>
      </c>
      <c r="M305" t="s">
        <v>342</v>
      </c>
      <c r="N305">
        <v>0</v>
      </c>
      <c r="O305" t="s">
        <v>305</v>
      </c>
      <c r="P305">
        <v>59.333333000000003</v>
      </c>
      <c r="Q305" t="s">
        <v>402</v>
      </c>
      <c r="R305">
        <v>-45</v>
      </c>
      <c r="S305" t="s">
        <v>306</v>
      </c>
      <c r="T305">
        <v>22</v>
      </c>
    </row>
    <row r="306" spans="1:20">
      <c r="A306" t="s">
        <v>2</v>
      </c>
      <c r="B306" t="s">
        <v>665</v>
      </c>
      <c r="C306" t="s">
        <v>302</v>
      </c>
      <c r="D306">
        <v>0.82220700000000002</v>
      </c>
      <c r="E306" t="s">
        <v>303</v>
      </c>
      <c r="F306">
        <v>5</v>
      </c>
      <c r="G306" t="s">
        <v>304</v>
      </c>
      <c r="H306">
        <v>-472</v>
      </c>
      <c r="I306" t="s">
        <v>312</v>
      </c>
      <c r="J306">
        <v>0</v>
      </c>
      <c r="K306" t="s">
        <v>313</v>
      </c>
      <c r="L306">
        <v>0</v>
      </c>
      <c r="M306" t="s">
        <v>342</v>
      </c>
      <c r="N306">
        <v>0</v>
      </c>
      <c r="O306" t="s">
        <v>305</v>
      </c>
      <c r="P306">
        <v>46</v>
      </c>
      <c r="Q306" t="s">
        <v>402</v>
      </c>
      <c r="R306">
        <v>27</v>
      </c>
      <c r="S306" t="s">
        <v>306</v>
      </c>
      <c r="T306">
        <v>22</v>
      </c>
    </row>
    <row r="307" spans="1:20">
      <c r="A307" t="s">
        <v>2</v>
      </c>
      <c r="B307" t="s">
        <v>666</v>
      </c>
      <c r="C307" t="s">
        <v>302</v>
      </c>
      <c r="D307">
        <v>0.82218899999999995</v>
      </c>
      <c r="E307" t="s">
        <v>303</v>
      </c>
      <c r="F307">
        <v>13</v>
      </c>
      <c r="G307" t="s">
        <v>304</v>
      </c>
      <c r="H307">
        <v>-444</v>
      </c>
      <c r="I307" t="s">
        <v>312</v>
      </c>
      <c r="J307">
        <v>0</v>
      </c>
      <c r="K307" t="s">
        <v>313</v>
      </c>
      <c r="L307">
        <v>0</v>
      </c>
      <c r="M307" t="s">
        <v>342</v>
      </c>
      <c r="N307">
        <v>0</v>
      </c>
      <c r="O307" t="s">
        <v>305</v>
      </c>
      <c r="P307">
        <v>57.692307999999997</v>
      </c>
      <c r="Q307" t="s">
        <v>402</v>
      </c>
      <c r="R307">
        <v>55</v>
      </c>
      <c r="S307" t="s">
        <v>306</v>
      </c>
      <c r="T307">
        <v>20</v>
      </c>
    </row>
    <row r="308" spans="1:20">
      <c r="A308" t="s">
        <v>2</v>
      </c>
      <c r="B308" t="s">
        <v>667</v>
      </c>
      <c r="C308" t="s">
        <v>302</v>
      </c>
      <c r="D308">
        <v>0.82214299999999996</v>
      </c>
      <c r="E308" t="s">
        <v>303</v>
      </c>
      <c r="F308">
        <v>32</v>
      </c>
      <c r="G308" t="s">
        <v>304</v>
      </c>
      <c r="H308">
        <v>-508</v>
      </c>
      <c r="I308" t="s">
        <v>312</v>
      </c>
      <c r="J308">
        <v>0</v>
      </c>
      <c r="K308" t="s">
        <v>313</v>
      </c>
      <c r="L308">
        <v>0</v>
      </c>
      <c r="M308" t="s">
        <v>342</v>
      </c>
      <c r="N308">
        <v>0</v>
      </c>
      <c r="O308" t="s">
        <v>305</v>
      </c>
      <c r="P308">
        <v>55</v>
      </c>
      <c r="Q308" t="s">
        <v>402</v>
      </c>
      <c r="R308">
        <v>-8</v>
      </c>
      <c r="S308" t="s">
        <v>306</v>
      </c>
      <c r="T308">
        <v>22</v>
      </c>
    </row>
    <row r="309" spans="1:20">
      <c r="A309" t="s">
        <v>2</v>
      </c>
      <c r="B309" t="s">
        <v>668</v>
      </c>
      <c r="C309" t="s">
        <v>302</v>
      </c>
      <c r="D309">
        <v>0.82213000000000003</v>
      </c>
      <c r="E309" t="s">
        <v>303</v>
      </c>
      <c r="F309">
        <v>9</v>
      </c>
      <c r="G309" t="s">
        <v>304</v>
      </c>
      <c r="H309">
        <v>-537</v>
      </c>
      <c r="I309" t="s">
        <v>312</v>
      </c>
      <c r="J309">
        <v>0</v>
      </c>
      <c r="K309" t="s">
        <v>313</v>
      </c>
      <c r="L309">
        <v>0</v>
      </c>
      <c r="M309" t="s">
        <v>342</v>
      </c>
      <c r="N309">
        <v>0</v>
      </c>
      <c r="O309" t="s">
        <v>305</v>
      </c>
      <c r="P309">
        <v>50</v>
      </c>
      <c r="Q309" t="s">
        <v>402</v>
      </c>
      <c r="R309">
        <v>-37</v>
      </c>
      <c r="S309" t="s">
        <v>306</v>
      </c>
      <c r="T309">
        <v>21</v>
      </c>
    </row>
    <row r="310" spans="1:20">
      <c r="A310" t="s">
        <v>2</v>
      </c>
      <c r="B310" t="s">
        <v>669</v>
      </c>
      <c r="C310" t="s">
        <v>302</v>
      </c>
      <c r="D310">
        <v>0.82211900000000004</v>
      </c>
      <c r="E310" t="s">
        <v>303</v>
      </c>
      <c r="F310">
        <v>8</v>
      </c>
      <c r="G310" t="s">
        <v>304</v>
      </c>
      <c r="H310">
        <v>-506</v>
      </c>
      <c r="I310" t="s">
        <v>312</v>
      </c>
      <c r="J310">
        <v>0</v>
      </c>
      <c r="K310" t="s">
        <v>313</v>
      </c>
      <c r="L310">
        <v>0</v>
      </c>
      <c r="M310" t="s">
        <v>342</v>
      </c>
      <c r="N310">
        <v>0</v>
      </c>
      <c r="O310" t="s">
        <v>305</v>
      </c>
      <c r="P310">
        <v>40</v>
      </c>
      <c r="Q310" t="s">
        <v>402</v>
      </c>
      <c r="R310">
        <v>-6</v>
      </c>
      <c r="S310" t="s">
        <v>306</v>
      </c>
      <c r="T310">
        <v>21</v>
      </c>
    </row>
    <row r="311" spans="1:20">
      <c r="A311" t="s">
        <v>2</v>
      </c>
      <c r="B311" t="s">
        <v>670</v>
      </c>
      <c r="C311" t="s">
        <v>302</v>
      </c>
      <c r="D311">
        <v>0.82208000000000003</v>
      </c>
      <c r="E311" t="s">
        <v>303</v>
      </c>
      <c r="F311">
        <v>27</v>
      </c>
      <c r="G311" t="s">
        <v>304</v>
      </c>
      <c r="H311">
        <v>-486</v>
      </c>
      <c r="I311" t="s">
        <v>312</v>
      </c>
      <c r="J311">
        <v>0</v>
      </c>
      <c r="K311" t="s">
        <v>313</v>
      </c>
      <c r="L311">
        <v>0</v>
      </c>
      <c r="M311" t="s">
        <v>342</v>
      </c>
      <c r="N311">
        <v>0</v>
      </c>
      <c r="O311" t="s">
        <v>305</v>
      </c>
      <c r="P311">
        <v>58.888888999999999</v>
      </c>
      <c r="Q311" t="s">
        <v>402</v>
      </c>
      <c r="R311">
        <v>13</v>
      </c>
      <c r="S311" t="s">
        <v>306</v>
      </c>
      <c r="T311">
        <v>22</v>
      </c>
    </row>
    <row r="312" spans="1:20">
      <c r="A312" t="s">
        <v>2</v>
      </c>
      <c r="B312" t="s">
        <v>671</v>
      </c>
      <c r="C312" t="s">
        <v>302</v>
      </c>
      <c r="D312">
        <v>0.821967</v>
      </c>
      <c r="E312" t="s">
        <v>303</v>
      </c>
      <c r="F312">
        <v>79</v>
      </c>
      <c r="G312" t="s">
        <v>304</v>
      </c>
      <c r="H312">
        <v>-421</v>
      </c>
      <c r="I312" t="s">
        <v>312</v>
      </c>
      <c r="J312">
        <v>0</v>
      </c>
      <c r="K312" t="s">
        <v>313</v>
      </c>
      <c r="L312">
        <v>0</v>
      </c>
      <c r="M312" t="s">
        <v>342</v>
      </c>
      <c r="N312">
        <v>0</v>
      </c>
      <c r="O312" t="s">
        <v>305</v>
      </c>
      <c r="P312">
        <v>51.265822999999997</v>
      </c>
      <c r="Q312" t="s">
        <v>402</v>
      </c>
      <c r="R312">
        <v>78</v>
      </c>
      <c r="S312" t="s">
        <v>306</v>
      </c>
      <c r="T312">
        <v>22</v>
      </c>
    </row>
    <row r="313" spans="1:20">
      <c r="A313" t="s">
        <v>2</v>
      </c>
      <c r="B313" t="s">
        <v>672</v>
      </c>
      <c r="C313" t="s">
        <v>302</v>
      </c>
      <c r="D313">
        <v>0.82195300000000004</v>
      </c>
      <c r="E313" t="s">
        <v>303</v>
      </c>
      <c r="F313">
        <v>10</v>
      </c>
      <c r="G313" t="s">
        <v>304</v>
      </c>
      <c r="H313">
        <v>-532</v>
      </c>
      <c r="I313" t="s">
        <v>312</v>
      </c>
      <c r="J313">
        <v>0</v>
      </c>
      <c r="K313" t="s">
        <v>313</v>
      </c>
      <c r="L313">
        <v>0</v>
      </c>
      <c r="M313" t="s">
        <v>342</v>
      </c>
      <c r="N313">
        <v>0</v>
      </c>
      <c r="O313" t="s">
        <v>305</v>
      </c>
      <c r="P313">
        <v>54</v>
      </c>
      <c r="Q313" t="s">
        <v>402</v>
      </c>
      <c r="R313">
        <v>-32</v>
      </c>
      <c r="S313" t="s">
        <v>306</v>
      </c>
      <c r="T313">
        <v>22</v>
      </c>
    </row>
    <row r="314" spans="1:20">
      <c r="A314" t="s">
        <v>2</v>
      </c>
      <c r="B314" t="s">
        <v>673</v>
      </c>
      <c r="C314" t="s">
        <v>302</v>
      </c>
      <c r="D314">
        <v>0.82191700000000001</v>
      </c>
      <c r="E314" t="s">
        <v>303</v>
      </c>
      <c r="F314">
        <v>25</v>
      </c>
      <c r="G314" t="s">
        <v>304</v>
      </c>
      <c r="H314">
        <v>-449</v>
      </c>
      <c r="I314" t="s">
        <v>312</v>
      </c>
      <c r="J314">
        <v>0</v>
      </c>
      <c r="K314" t="s">
        <v>313</v>
      </c>
      <c r="L314">
        <v>0</v>
      </c>
      <c r="M314" t="s">
        <v>342</v>
      </c>
      <c r="N314">
        <v>0</v>
      </c>
      <c r="O314" t="s">
        <v>305</v>
      </c>
      <c r="P314">
        <v>58</v>
      </c>
      <c r="Q314" t="s">
        <v>402</v>
      </c>
      <c r="R314">
        <v>50</v>
      </c>
      <c r="S314" t="s">
        <v>306</v>
      </c>
      <c r="T314">
        <v>22</v>
      </c>
    </row>
    <row r="315" spans="1:20">
      <c r="A315" t="s">
        <v>2</v>
      </c>
      <c r="B315" t="s">
        <v>674</v>
      </c>
      <c r="C315" t="s">
        <v>302</v>
      </c>
      <c r="D315">
        <v>0.82187900000000003</v>
      </c>
      <c r="E315" t="s">
        <v>303</v>
      </c>
      <c r="F315">
        <v>27</v>
      </c>
      <c r="G315" t="s">
        <v>304</v>
      </c>
      <c r="H315">
        <v>-546</v>
      </c>
      <c r="I315" t="s">
        <v>312</v>
      </c>
      <c r="J315">
        <v>0</v>
      </c>
      <c r="K315" t="s">
        <v>313</v>
      </c>
      <c r="L315">
        <v>0</v>
      </c>
      <c r="M315" t="s">
        <v>342</v>
      </c>
      <c r="N315">
        <v>0</v>
      </c>
      <c r="O315" t="s">
        <v>305</v>
      </c>
      <c r="P315">
        <v>48.518518999999998</v>
      </c>
      <c r="Q315" t="s">
        <v>402</v>
      </c>
      <c r="R315">
        <v>-46</v>
      </c>
      <c r="S315" t="s">
        <v>306</v>
      </c>
      <c r="T315">
        <v>22</v>
      </c>
    </row>
    <row r="316" spans="1:20">
      <c r="A316" t="s">
        <v>2</v>
      </c>
      <c r="B316" t="s">
        <v>675</v>
      </c>
      <c r="C316" t="s">
        <v>302</v>
      </c>
      <c r="D316">
        <v>0.82178399999999996</v>
      </c>
      <c r="E316" t="s">
        <v>303</v>
      </c>
      <c r="F316">
        <v>66</v>
      </c>
      <c r="G316" t="s">
        <v>304</v>
      </c>
      <c r="H316">
        <v>-508</v>
      </c>
      <c r="I316" t="s">
        <v>312</v>
      </c>
      <c r="J316">
        <v>0</v>
      </c>
      <c r="K316" t="s">
        <v>313</v>
      </c>
      <c r="L316">
        <v>0</v>
      </c>
      <c r="M316" t="s">
        <v>342</v>
      </c>
      <c r="N316">
        <v>0</v>
      </c>
      <c r="O316" t="s">
        <v>305</v>
      </c>
      <c r="P316">
        <v>51.515152</v>
      </c>
      <c r="Q316" t="s">
        <v>402</v>
      </c>
      <c r="R316">
        <v>-8</v>
      </c>
      <c r="S316" t="s">
        <v>306</v>
      </c>
      <c r="T316">
        <v>22</v>
      </c>
    </row>
    <row r="317" spans="1:20">
      <c r="A317" t="s">
        <v>2</v>
      </c>
      <c r="B317" t="s">
        <v>676</v>
      </c>
      <c r="C317" t="s">
        <v>302</v>
      </c>
      <c r="D317">
        <v>0.82169700000000001</v>
      </c>
      <c r="E317" t="s">
        <v>303</v>
      </c>
      <c r="F317">
        <v>61</v>
      </c>
      <c r="G317" t="s">
        <v>304</v>
      </c>
      <c r="H317">
        <v>-492</v>
      </c>
      <c r="I317" t="s">
        <v>312</v>
      </c>
      <c r="J317">
        <v>0</v>
      </c>
      <c r="K317" t="s">
        <v>313</v>
      </c>
      <c r="L317">
        <v>0</v>
      </c>
      <c r="M317" t="s">
        <v>342</v>
      </c>
      <c r="N317">
        <v>0</v>
      </c>
      <c r="O317" t="s">
        <v>305</v>
      </c>
      <c r="P317">
        <v>51.639344000000001</v>
      </c>
      <c r="Q317" t="s">
        <v>402</v>
      </c>
      <c r="R317">
        <v>7</v>
      </c>
      <c r="S317" t="s">
        <v>306</v>
      </c>
      <c r="T317">
        <v>22</v>
      </c>
    </row>
    <row r="318" spans="1:20">
      <c r="A318" t="s">
        <v>2</v>
      </c>
      <c r="B318" t="s">
        <v>677</v>
      </c>
      <c r="C318" t="s">
        <v>302</v>
      </c>
      <c r="D318">
        <v>0.82145400000000002</v>
      </c>
      <c r="E318" t="s">
        <v>303</v>
      </c>
      <c r="F318">
        <v>170</v>
      </c>
      <c r="G318" t="s">
        <v>304</v>
      </c>
      <c r="H318">
        <v>-297</v>
      </c>
      <c r="I318" t="s">
        <v>312</v>
      </c>
      <c r="J318">
        <v>0</v>
      </c>
      <c r="K318" t="s">
        <v>313</v>
      </c>
      <c r="L318">
        <v>0</v>
      </c>
      <c r="M318" t="s">
        <v>342</v>
      </c>
      <c r="N318">
        <v>0</v>
      </c>
      <c r="O318" t="s">
        <v>305</v>
      </c>
      <c r="P318">
        <v>59.058824000000001</v>
      </c>
      <c r="Q318" t="s">
        <v>402</v>
      </c>
      <c r="R318">
        <v>202</v>
      </c>
      <c r="S318" t="s">
        <v>306</v>
      </c>
      <c r="T318">
        <v>22</v>
      </c>
    </row>
    <row r="319" spans="1:20">
      <c r="A319" t="s">
        <v>2</v>
      </c>
      <c r="B319" t="s">
        <v>678</v>
      </c>
      <c r="C319" t="s">
        <v>302</v>
      </c>
      <c r="D319">
        <v>0.82130400000000003</v>
      </c>
      <c r="E319" t="s">
        <v>303</v>
      </c>
      <c r="F319">
        <v>105</v>
      </c>
      <c r="G319" t="s">
        <v>304</v>
      </c>
      <c r="H319">
        <v>-356</v>
      </c>
      <c r="I319" t="s">
        <v>312</v>
      </c>
      <c r="J319">
        <v>0</v>
      </c>
      <c r="K319" t="s">
        <v>313</v>
      </c>
      <c r="L319">
        <v>0</v>
      </c>
      <c r="M319" t="s">
        <v>342</v>
      </c>
      <c r="N319">
        <v>0</v>
      </c>
      <c r="O319" t="s">
        <v>305</v>
      </c>
      <c r="P319">
        <v>55.714286000000001</v>
      </c>
      <c r="Q319" t="s">
        <v>402</v>
      </c>
      <c r="R319">
        <v>143</v>
      </c>
      <c r="S319" t="s">
        <v>306</v>
      </c>
      <c r="T319">
        <v>22</v>
      </c>
    </row>
    <row r="320" spans="1:20">
      <c r="A320" t="s">
        <v>2</v>
      </c>
      <c r="B320" t="s">
        <v>679</v>
      </c>
      <c r="C320" t="s">
        <v>302</v>
      </c>
      <c r="D320">
        <v>0.82090099999999999</v>
      </c>
      <c r="E320" t="s">
        <v>303</v>
      </c>
      <c r="F320">
        <v>282</v>
      </c>
      <c r="G320" t="s">
        <v>304</v>
      </c>
      <c r="H320">
        <v>-960</v>
      </c>
      <c r="I320" t="s">
        <v>312</v>
      </c>
      <c r="J320">
        <v>0</v>
      </c>
      <c r="K320" t="s">
        <v>313</v>
      </c>
      <c r="L320">
        <v>0</v>
      </c>
      <c r="M320" t="s">
        <v>342</v>
      </c>
      <c r="N320">
        <v>0</v>
      </c>
      <c r="O320" t="s">
        <v>305</v>
      </c>
      <c r="P320">
        <v>56.028368999999998</v>
      </c>
      <c r="Q320" t="s">
        <v>402</v>
      </c>
      <c r="R320">
        <v>-460</v>
      </c>
      <c r="S320" t="s">
        <v>306</v>
      </c>
      <c r="T320">
        <v>22</v>
      </c>
    </row>
    <row r="321" spans="1:20">
      <c r="A321" t="s">
        <v>2</v>
      </c>
      <c r="B321" t="s">
        <v>680</v>
      </c>
      <c r="C321" t="s">
        <v>302</v>
      </c>
      <c r="D321">
        <v>0.82078700000000004</v>
      </c>
      <c r="E321" t="s">
        <v>303</v>
      </c>
      <c r="F321">
        <v>80</v>
      </c>
      <c r="G321" t="s">
        <v>304</v>
      </c>
      <c r="H321">
        <v>-586</v>
      </c>
      <c r="I321" t="s">
        <v>312</v>
      </c>
      <c r="J321">
        <v>0</v>
      </c>
      <c r="K321" t="s">
        <v>313</v>
      </c>
      <c r="L321">
        <v>0</v>
      </c>
      <c r="M321" t="s">
        <v>342</v>
      </c>
      <c r="N321">
        <v>0</v>
      </c>
      <c r="O321" t="s">
        <v>305</v>
      </c>
      <c r="P321">
        <v>56.5</v>
      </c>
      <c r="Q321" t="s">
        <v>402</v>
      </c>
      <c r="R321">
        <v>-86</v>
      </c>
      <c r="S321" t="s">
        <v>306</v>
      </c>
      <c r="T321">
        <v>22</v>
      </c>
    </row>
    <row r="322" spans="1:20">
      <c r="A322" t="s">
        <v>2</v>
      </c>
      <c r="B322" t="s">
        <v>681</v>
      </c>
      <c r="C322" t="s">
        <v>302</v>
      </c>
      <c r="D322">
        <v>0.82064899999999996</v>
      </c>
      <c r="E322" t="s">
        <v>303</v>
      </c>
      <c r="F322">
        <v>97</v>
      </c>
      <c r="G322" t="s">
        <v>304</v>
      </c>
      <c r="H322">
        <v>-375</v>
      </c>
      <c r="I322" t="s">
        <v>312</v>
      </c>
      <c r="J322">
        <v>0</v>
      </c>
      <c r="K322" t="s">
        <v>313</v>
      </c>
      <c r="L322">
        <v>0</v>
      </c>
      <c r="M322" t="s">
        <v>342</v>
      </c>
      <c r="N322">
        <v>0</v>
      </c>
      <c r="O322" t="s">
        <v>305</v>
      </c>
      <c r="P322">
        <v>54.948453999999998</v>
      </c>
      <c r="Q322" t="s">
        <v>402</v>
      </c>
      <c r="R322">
        <v>124</v>
      </c>
      <c r="S322" t="s">
        <v>306</v>
      </c>
      <c r="T322">
        <v>22</v>
      </c>
    </row>
    <row r="323" spans="1:20">
      <c r="A323" t="s">
        <v>2</v>
      </c>
      <c r="B323" t="s">
        <v>682</v>
      </c>
      <c r="C323" t="s">
        <v>302</v>
      </c>
      <c r="D323">
        <v>0.820187</v>
      </c>
      <c r="E323" t="s">
        <v>303</v>
      </c>
      <c r="F323">
        <v>323</v>
      </c>
      <c r="G323" t="s">
        <v>304</v>
      </c>
      <c r="H323">
        <v>-359</v>
      </c>
      <c r="I323" t="s">
        <v>312</v>
      </c>
      <c r="J323">
        <v>0</v>
      </c>
      <c r="K323" t="s">
        <v>313</v>
      </c>
      <c r="L323">
        <v>0</v>
      </c>
      <c r="M323" t="s">
        <v>342</v>
      </c>
      <c r="N323">
        <v>0</v>
      </c>
      <c r="O323" t="s">
        <v>305</v>
      </c>
      <c r="P323">
        <v>56.625387000000003</v>
      </c>
      <c r="Q323" t="s">
        <v>402</v>
      </c>
      <c r="R323">
        <v>140</v>
      </c>
      <c r="S323" t="s">
        <v>306</v>
      </c>
      <c r="T323">
        <v>22</v>
      </c>
    </row>
    <row r="324" spans="1:20">
      <c r="A324" t="s">
        <v>2</v>
      </c>
      <c r="B324" t="s">
        <v>683</v>
      </c>
      <c r="C324" t="s">
        <v>302</v>
      </c>
      <c r="D324">
        <v>0.820137</v>
      </c>
      <c r="E324" t="s">
        <v>303</v>
      </c>
      <c r="F324">
        <v>35</v>
      </c>
      <c r="G324" t="s">
        <v>304</v>
      </c>
      <c r="H324">
        <v>-349</v>
      </c>
      <c r="I324" t="s">
        <v>312</v>
      </c>
      <c r="J324">
        <v>0</v>
      </c>
      <c r="K324" t="s">
        <v>313</v>
      </c>
      <c r="L324">
        <v>0</v>
      </c>
      <c r="M324" t="s">
        <v>342</v>
      </c>
      <c r="N324">
        <v>0</v>
      </c>
      <c r="O324" t="s">
        <v>305</v>
      </c>
      <c r="P324">
        <v>52.285713999999999</v>
      </c>
      <c r="Q324" t="s">
        <v>402</v>
      </c>
      <c r="R324">
        <v>150</v>
      </c>
      <c r="S324" t="s">
        <v>306</v>
      </c>
      <c r="T324">
        <v>21</v>
      </c>
    </row>
    <row r="325" spans="1:20">
      <c r="A325" t="s">
        <v>2</v>
      </c>
      <c r="B325" t="s">
        <v>684</v>
      </c>
      <c r="C325" t="s">
        <v>302</v>
      </c>
      <c r="D325">
        <v>0.82013599999999998</v>
      </c>
      <c r="E325" t="s">
        <v>303</v>
      </c>
      <c r="F325">
        <v>1</v>
      </c>
      <c r="G325" t="s">
        <v>304</v>
      </c>
      <c r="H325">
        <v>-500</v>
      </c>
      <c r="I325" t="s">
        <v>312</v>
      </c>
      <c r="J325">
        <v>0</v>
      </c>
      <c r="K325" t="s">
        <v>313</v>
      </c>
      <c r="L325">
        <v>0</v>
      </c>
      <c r="M325" t="s">
        <v>342</v>
      </c>
      <c r="N325">
        <v>0</v>
      </c>
      <c r="O325" t="s">
        <v>305</v>
      </c>
      <c r="P325">
        <v>50</v>
      </c>
      <c r="Q325" t="s">
        <v>402</v>
      </c>
      <c r="R325">
        <v>0</v>
      </c>
      <c r="S325" t="s">
        <v>306</v>
      </c>
      <c r="T325">
        <v>19</v>
      </c>
    </row>
    <row r="326" spans="1:20">
      <c r="A326" t="s">
        <v>2</v>
      </c>
      <c r="B326" t="s">
        <v>685</v>
      </c>
      <c r="C326" t="s">
        <v>302</v>
      </c>
      <c r="D326">
        <v>0.82013400000000003</v>
      </c>
      <c r="E326" t="s">
        <v>303</v>
      </c>
      <c r="F326">
        <v>1</v>
      </c>
      <c r="G326" t="s">
        <v>304</v>
      </c>
      <c r="H326">
        <v>-500</v>
      </c>
      <c r="I326" t="s">
        <v>312</v>
      </c>
      <c r="J326">
        <v>0</v>
      </c>
      <c r="K326" t="s">
        <v>313</v>
      </c>
      <c r="L326">
        <v>0</v>
      </c>
      <c r="M326" t="s">
        <v>342</v>
      </c>
      <c r="N326">
        <v>0</v>
      </c>
      <c r="O326" t="s">
        <v>305</v>
      </c>
      <c r="P326">
        <v>50</v>
      </c>
      <c r="Q326" t="s">
        <v>402</v>
      </c>
      <c r="R326">
        <v>0</v>
      </c>
      <c r="S326" t="s">
        <v>306</v>
      </c>
      <c r="T326">
        <v>19</v>
      </c>
    </row>
    <row r="327" spans="1:20">
      <c r="A327" t="s">
        <v>2</v>
      </c>
      <c r="B327" t="s">
        <v>686</v>
      </c>
      <c r="C327" t="s">
        <v>302</v>
      </c>
      <c r="D327">
        <v>0.82012700000000005</v>
      </c>
      <c r="E327" t="s">
        <v>303</v>
      </c>
      <c r="F327">
        <v>5</v>
      </c>
      <c r="G327" t="s">
        <v>304</v>
      </c>
      <c r="H327">
        <v>-507</v>
      </c>
      <c r="I327" t="s">
        <v>312</v>
      </c>
      <c r="J327">
        <v>0</v>
      </c>
      <c r="K327" t="s">
        <v>313</v>
      </c>
      <c r="L327">
        <v>0</v>
      </c>
      <c r="M327" t="s">
        <v>342</v>
      </c>
      <c r="N327">
        <v>0</v>
      </c>
      <c r="O327" t="s">
        <v>305</v>
      </c>
      <c r="P327">
        <v>70</v>
      </c>
      <c r="Q327" t="s">
        <v>402</v>
      </c>
      <c r="R327">
        <v>-7</v>
      </c>
      <c r="S327" t="s">
        <v>306</v>
      </c>
      <c r="T327">
        <v>21</v>
      </c>
    </row>
    <row r="328" spans="1:20">
      <c r="A328" t="s">
        <v>2</v>
      </c>
      <c r="B328" t="s">
        <v>687</v>
      </c>
      <c r="C328" t="s">
        <v>302</v>
      </c>
      <c r="D328">
        <v>0.81973099999999999</v>
      </c>
      <c r="E328" t="s">
        <v>303</v>
      </c>
      <c r="F328">
        <v>277</v>
      </c>
      <c r="G328" t="s">
        <v>304</v>
      </c>
      <c r="H328">
        <v>-459</v>
      </c>
      <c r="I328" t="s">
        <v>312</v>
      </c>
      <c r="J328">
        <v>0</v>
      </c>
      <c r="K328" t="s">
        <v>313</v>
      </c>
      <c r="L328">
        <v>0</v>
      </c>
      <c r="M328" t="s">
        <v>342</v>
      </c>
      <c r="N328">
        <v>0</v>
      </c>
      <c r="O328" t="s">
        <v>305</v>
      </c>
      <c r="P328">
        <v>55.920577999999999</v>
      </c>
      <c r="Q328" t="s">
        <v>402</v>
      </c>
      <c r="R328">
        <v>40</v>
      </c>
      <c r="S328" t="s">
        <v>306</v>
      </c>
      <c r="T328">
        <v>22</v>
      </c>
    </row>
    <row r="329" spans="1:20">
      <c r="A329" t="s">
        <v>2</v>
      </c>
      <c r="B329" t="s">
        <v>688</v>
      </c>
      <c r="C329" t="s">
        <v>302</v>
      </c>
      <c r="D329">
        <v>0.81963600000000003</v>
      </c>
      <c r="E329" t="s">
        <v>303</v>
      </c>
      <c r="F329">
        <v>67</v>
      </c>
      <c r="G329" t="s">
        <v>304</v>
      </c>
      <c r="H329">
        <v>-753</v>
      </c>
      <c r="I329" t="s">
        <v>312</v>
      </c>
      <c r="J329">
        <v>0</v>
      </c>
      <c r="K329" t="s">
        <v>313</v>
      </c>
      <c r="L329">
        <v>0</v>
      </c>
      <c r="M329" t="s">
        <v>342</v>
      </c>
      <c r="N329">
        <v>0</v>
      </c>
      <c r="O329" t="s">
        <v>305</v>
      </c>
      <c r="P329">
        <v>57.462687000000003</v>
      </c>
      <c r="Q329" t="s">
        <v>402</v>
      </c>
      <c r="R329">
        <v>-253</v>
      </c>
      <c r="S329" t="s">
        <v>306</v>
      </c>
      <c r="T329">
        <v>22</v>
      </c>
    </row>
    <row r="330" spans="1:20">
      <c r="A330" t="s">
        <v>2</v>
      </c>
      <c r="B330" t="s">
        <v>689</v>
      </c>
      <c r="C330" t="s">
        <v>302</v>
      </c>
      <c r="D330">
        <v>0.81961099999999998</v>
      </c>
      <c r="E330" t="s">
        <v>303</v>
      </c>
      <c r="F330">
        <v>17</v>
      </c>
      <c r="G330" t="s">
        <v>304</v>
      </c>
      <c r="H330">
        <v>-438</v>
      </c>
      <c r="I330" t="s">
        <v>312</v>
      </c>
      <c r="J330">
        <v>0</v>
      </c>
      <c r="K330" t="s">
        <v>313</v>
      </c>
      <c r="L330">
        <v>0</v>
      </c>
      <c r="M330" t="s">
        <v>342</v>
      </c>
      <c r="N330">
        <v>0</v>
      </c>
      <c r="O330" t="s">
        <v>305</v>
      </c>
      <c r="P330">
        <v>54.705882000000003</v>
      </c>
      <c r="Q330" t="s">
        <v>402</v>
      </c>
      <c r="R330">
        <v>61</v>
      </c>
      <c r="S330" t="s">
        <v>306</v>
      </c>
      <c r="T330">
        <v>22</v>
      </c>
    </row>
    <row r="331" spans="1:20">
      <c r="A331" t="s">
        <v>2</v>
      </c>
      <c r="B331" t="s">
        <v>690</v>
      </c>
      <c r="C331" t="s">
        <v>302</v>
      </c>
      <c r="D331">
        <v>0.81949399999999994</v>
      </c>
      <c r="E331" t="s">
        <v>303</v>
      </c>
      <c r="F331">
        <v>82</v>
      </c>
      <c r="G331" t="s">
        <v>304</v>
      </c>
      <c r="H331">
        <v>-436</v>
      </c>
      <c r="I331" t="s">
        <v>312</v>
      </c>
      <c r="J331">
        <v>0</v>
      </c>
      <c r="K331" t="s">
        <v>313</v>
      </c>
      <c r="L331">
        <v>0</v>
      </c>
      <c r="M331" t="s">
        <v>342</v>
      </c>
      <c r="N331">
        <v>0</v>
      </c>
      <c r="O331" t="s">
        <v>305</v>
      </c>
      <c r="P331">
        <v>59.024389999999997</v>
      </c>
      <c r="Q331" t="s">
        <v>402</v>
      </c>
      <c r="R331">
        <v>63</v>
      </c>
      <c r="S331" t="s">
        <v>306</v>
      </c>
      <c r="T331">
        <v>22</v>
      </c>
    </row>
    <row r="332" spans="1:20">
      <c r="A332" t="s">
        <v>2</v>
      </c>
      <c r="B332" t="s">
        <v>691</v>
      </c>
      <c r="C332" t="s">
        <v>302</v>
      </c>
      <c r="D332">
        <v>0.81947700000000001</v>
      </c>
      <c r="E332" t="s">
        <v>303</v>
      </c>
      <c r="F332">
        <v>12</v>
      </c>
      <c r="G332" t="s">
        <v>304</v>
      </c>
      <c r="H332">
        <v>-495</v>
      </c>
      <c r="I332" t="s">
        <v>312</v>
      </c>
      <c r="J332">
        <v>0</v>
      </c>
      <c r="K332" t="s">
        <v>313</v>
      </c>
      <c r="L332">
        <v>0</v>
      </c>
      <c r="M332" t="s">
        <v>342</v>
      </c>
      <c r="N332">
        <v>0</v>
      </c>
      <c r="O332" t="s">
        <v>305</v>
      </c>
      <c r="P332">
        <v>63.333333000000003</v>
      </c>
      <c r="Q332" t="s">
        <v>402</v>
      </c>
      <c r="R332">
        <v>4</v>
      </c>
      <c r="S332" t="s">
        <v>306</v>
      </c>
      <c r="T332">
        <v>22</v>
      </c>
    </row>
    <row r="333" spans="1:20">
      <c r="A333" t="s">
        <v>2</v>
      </c>
      <c r="B333" t="s">
        <v>692</v>
      </c>
      <c r="C333" t="s">
        <v>302</v>
      </c>
      <c r="D333">
        <v>0.81946699999999995</v>
      </c>
      <c r="E333" t="s">
        <v>303</v>
      </c>
      <c r="F333">
        <v>7</v>
      </c>
      <c r="G333" t="s">
        <v>304</v>
      </c>
      <c r="H333">
        <v>-447</v>
      </c>
      <c r="I333" t="s">
        <v>312</v>
      </c>
      <c r="J333">
        <v>0</v>
      </c>
      <c r="K333" t="s">
        <v>313</v>
      </c>
      <c r="L333">
        <v>0</v>
      </c>
      <c r="M333" t="s">
        <v>342</v>
      </c>
      <c r="N333">
        <v>0</v>
      </c>
      <c r="O333" t="s">
        <v>305</v>
      </c>
      <c r="P333">
        <v>52.857143000000001</v>
      </c>
      <c r="Q333" t="s">
        <v>402</v>
      </c>
      <c r="R333">
        <v>52</v>
      </c>
      <c r="S333" t="s">
        <v>306</v>
      </c>
      <c r="T333">
        <v>22</v>
      </c>
    </row>
    <row r="334" spans="1:20">
      <c r="A334" t="s">
        <v>2</v>
      </c>
      <c r="B334" t="s">
        <v>693</v>
      </c>
      <c r="C334" t="s">
        <v>302</v>
      </c>
      <c r="D334">
        <v>0.81946300000000005</v>
      </c>
      <c r="E334" t="s">
        <v>303</v>
      </c>
      <c r="F334">
        <v>3</v>
      </c>
      <c r="G334" t="s">
        <v>304</v>
      </c>
      <c r="H334">
        <v>-539</v>
      </c>
      <c r="I334" t="s">
        <v>312</v>
      </c>
      <c r="J334">
        <v>0</v>
      </c>
      <c r="K334" t="s">
        <v>313</v>
      </c>
      <c r="L334">
        <v>0</v>
      </c>
      <c r="M334" t="s">
        <v>342</v>
      </c>
      <c r="N334">
        <v>0</v>
      </c>
      <c r="O334" t="s">
        <v>305</v>
      </c>
      <c r="P334">
        <v>50</v>
      </c>
      <c r="Q334" t="s">
        <v>402</v>
      </c>
      <c r="R334">
        <v>-39</v>
      </c>
      <c r="S334" t="s">
        <v>306</v>
      </c>
      <c r="T334">
        <v>22</v>
      </c>
    </row>
    <row r="335" spans="1:20">
      <c r="A335" t="s">
        <v>2</v>
      </c>
      <c r="B335" t="s">
        <v>694</v>
      </c>
      <c r="C335" t="s">
        <v>302</v>
      </c>
      <c r="D335">
        <v>0.81946099999999999</v>
      </c>
      <c r="E335" t="s">
        <v>303</v>
      </c>
      <c r="F335">
        <v>1</v>
      </c>
      <c r="G335" t="s">
        <v>304</v>
      </c>
      <c r="H335">
        <v>-500</v>
      </c>
      <c r="I335" t="s">
        <v>312</v>
      </c>
      <c r="J335">
        <v>0</v>
      </c>
      <c r="K335" t="s">
        <v>313</v>
      </c>
      <c r="L335">
        <v>0</v>
      </c>
      <c r="M335" t="s">
        <v>342</v>
      </c>
      <c r="N335">
        <v>0</v>
      </c>
      <c r="O335" t="s">
        <v>305</v>
      </c>
      <c r="P335">
        <v>30</v>
      </c>
      <c r="Q335" t="s">
        <v>402</v>
      </c>
      <c r="R335">
        <v>0</v>
      </c>
      <c r="S335" t="s">
        <v>306</v>
      </c>
      <c r="T335">
        <v>20</v>
      </c>
    </row>
    <row r="336" spans="1:20">
      <c r="A336" t="s">
        <v>2</v>
      </c>
      <c r="B336" t="s">
        <v>695</v>
      </c>
      <c r="C336" t="s">
        <v>302</v>
      </c>
      <c r="D336">
        <v>0.81945999999999997</v>
      </c>
      <c r="E336" t="s">
        <v>303</v>
      </c>
      <c r="F336">
        <v>1</v>
      </c>
      <c r="G336" t="s">
        <v>304</v>
      </c>
      <c r="H336">
        <v>-500</v>
      </c>
      <c r="I336" t="s">
        <v>312</v>
      </c>
      <c r="J336">
        <v>0</v>
      </c>
      <c r="K336" t="s">
        <v>313</v>
      </c>
      <c r="L336">
        <v>0</v>
      </c>
      <c r="M336" t="s">
        <v>342</v>
      </c>
      <c r="N336">
        <v>0</v>
      </c>
      <c r="O336" t="s">
        <v>305</v>
      </c>
      <c r="P336">
        <v>30</v>
      </c>
      <c r="Q336" t="s">
        <v>402</v>
      </c>
      <c r="R336">
        <v>0</v>
      </c>
      <c r="S336" t="s">
        <v>306</v>
      </c>
      <c r="T336">
        <v>19</v>
      </c>
    </row>
    <row r="337" spans="1:20">
      <c r="A337" t="s">
        <v>2</v>
      </c>
      <c r="B337" t="s">
        <v>696</v>
      </c>
      <c r="C337" t="s">
        <v>302</v>
      </c>
      <c r="D337">
        <v>0.81945900000000005</v>
      </c>
      <c r="E337" t="s">
        <v>303</v>
      </c>
      <c r="F337">
        <v>1</v>
      </c>
      <c r="G337" t="s">
        <v>304</v>
      </c>
      <c r="H337">
        <v>-500</v>
      </c>
      <c r="I337" t="s">
        <v>312</v>
      </c>
      <c r="J337">
        <v>0</v>
      </c>
      <c r="K337" t="s">
        <v>313</v>
      </c>
      <c r="L337">
        <v>0</v>
      </c>
      <c r="M337" t="s">
        <v>342</v>
      </c>
      <c r="N337">
        <v>0</v>
      </c>
      <c r="O337" t="s">
        <v>305</v>
      </c>
      <c r="P337">
        <v>50</v>
      </c>
      <c r="Q337" t="s">
        <v>402</v>
      </c>
      <c r="R337">
        <v>0</v>
      </c>
      <c r="S337" t="s">
        <v>306</v>
      </c>
      <c r="T337">
        <v>19</v>
      </c>
    </row>
    <row r="338" spans="1:20">
      <c r="A338" t="s">
        <v>2</v>
      </c>
      <c r="B338" t="s">
        <v>697</v>
      </c>
      <c r="C338" t="s">
        <v>302</v>
      </c>
      <c r="D338">
        <v>0.81945699999999999</v>
      </c>
      <c r="E338" t="s">
        <v>303</v>
      </c>
      <c r="F338">
        <v>1</v>
      </c>
      <c r="G338" t="s">
        <v>304</v>
      </c>
      <c r="H338">
        <v>-500</v>
      </c>
      <c r="I338" t="s">
        <v>312</v>
      </c>
      <c r="J338">
        <v>0</v>
      </c>
      <c r="K338" t="s">
        <v>313</v>
      </c>
      <c r="L338">
        <v>0</v>
      </c>
      <c r="M338" t="s">
        <v>342</v>
      </c>
      <c r="N338">
        <v>0</v>
      </c>
      <c r="O338" t="s">
        <v>305</v>
      </c>
      <c r="P338">
        <v>50</v>
      </c>
      <c r="Q338" t="s">
        <v>402</v>
      </c>
      <c r="R338">
        <v>0</v>
      </c>
      <c r="S338" t="s">
        <v>306</v>
      </c>
      <c r="T338">
        <v>19</v>
      </c>
    </row>
    <row r="339" spans="1:20">
      <c r="A339" t="s">
        <v>2</v>
      </c>
      <c r="B339" t="s">
        <v>698</v>
      </c>
      <c r="C339" t="s">
        <v>302</v>
      </c>
      <c r="D339">
        <v>0.81945599999999996</v>
      </c>
      <c r="E339" t="s">
        <v>303</v>
      </c>
      <c r="F339">
        <v>1</v>
      </c>
      <c r="G339" t="s">
        <v>304</v>
      </c>
      <c r="H339">
        <v>-500</v>
      </c>
      <c r="I339" t="s">
        <v>312</v>
      </c>
      <c r="J339">
        <v>0</v>
      </c>
      <c r="K339" t="s">
        <v>313</v>
      </c>
      <c r="L339">
        <v>0</v>
      </c>
      <c r="M339" t="s">
        <v>342</v>
      </c>
      <c r="N339">
        <v>0</v>
      </c>
      <c r="O339" t="s">
        <v>305</v>
      </c>
      <c r="P339">
        <v>50</v>
      </c>
      <c r="Q339" t="s">
        <v>402</v>
      </c>
      <c r="R339">
        <v>0</v>
      </c>
      <c r="S339" t="s">
        <v>306</v>
      </c>
      <c r="T339">
        <v>19</v>
      </c>
    </row>
    <row r="340" spans="1:20">
      <c r="A340" t="s">
        <v>2</v>
      </c>
      <c r="B340" t="s">
        <v>699</v>
      </c>
      <c r="C340" t="s">
        <v>302</v>
      </c>
      <c r="D340">
        <v>0.81945400000000002</v>
      </c>
      <c r="E340" t="s">
        <v>303</v>
      </c>
      <c r="F340">
        <v>1</v>
      </c>
      <c r="G340" t="s">
        <v>304</v>
      </c>
      <c r="H340">
        <v>-500</v>
      </c>
      <c r="I340" t="s">
        <v>312</v>
      </c>
      <c r="J340">
        <v>0</v>
      </c>
      <c r="K340" t="s">
        <v>313</v>
      </c>
      <c r="L340">
        <v>0</v>
      </c>
      <c r="M340" t="s">
        <v>342</v>
      </c>
      <c r="N340">
        <v>0</v>
      </c>
      <c r="O340" t="s">
        <v>305</v>
      </c>
      <c r="P340">
        <v>50</v>
      </c>
      <c r="Q340" t="s">
        <v>402</v>
      </c>
      <c r="R340">
        <v>0</v>
      </c>
      <c r="S340" t="s">
        <v>306</v>
      </c>
      <c r="T340">
        <v>19</v>
      </c>
    </row>
    <row r="341" spans="1:20">
      <c r="A341" t="s">
        <v>2</v>
      </c>
      <c r="B341" t="s">
        <v>700</v>
      </c>
      <c r="C341" t="s">
        <v>302</v>
      </c>
      <c r="D341">
        <v>0.81945299999999999</v>
      </c>
      <c r="E341" t="s">
        <v>303</v>
      </c>
      <c r="F341">
        <v>1</v>
      </c>
      <c r="G341" t="s">
        <v>304</v>
      </c>
      <c r="H341">
        <v>-500</v>
      </c>
      <c r="I341" t="s">
        <v>312</v>
      </c>
      <c r="J341">
        <v>0</v>
      </c>
      <c r="K341" t="s">
        <v>313</v>
      </c>
      <c r="L341">
        <v>0</v>
      </c>
      <c r="M341" t="s">
        <v>342</v>
      </c>
      <c r="N341">
        <v>0</v>
      </c>
      <c r="O341" t="s">
        <v>305</v>
      </c>
      <c r="P341">
        <v>30</v>
      </c>
      <c r="Q341" t="s">
        <v>402</v>
      </c>
      <c r="R341">
        <v>0</v>
      </c>
      <c r="S341" t="s">
        <v>306</v>
      </c>
      <c r="T341">
        <v>19</v>
      </c>
    </row>
    <row r="342" spans="1:20">
      <c r="A342" t="s">
        <v>2</v>
      </c>
      <c r="B342" t="s">
        <v>701</v>
      </c>
      <c r="C342" t="s">
        <v>302</v>
      </c>
      <c r="D342">
        <v>0.81945100000000004</v>
      </c>
      <c r="E342" t="s">
        <v>303</v>
      </c>
      <c r="F342">
        <v>1</v>
      </c>
      <c r="G342" t="s">
        <v>304</v>
      </c>
      <c r="H342">
        <v>-500</v>
      </c>
      <c r="I342" t="s">
        <v>312</v>
      </c>
      <c r="J342">
        <v>0</v>
      </c>
      <c r="K342" t="s">
        <v>313</v>
      </c>
      <c r="L342">
        <v>0</v>
      </c>
      <c r="M342" t="s">
        <v>342</v>
      </c>
      <c r="N342">
        <v>0</v>
      </c>
      <c r="O342" t="s">
        <v>305</v>
      </c>
      <c r="P342">
        <v>50</v>
      </c>
      <c r="Q342" t="s">
        <v>402</v>
      </c>
      <c r="R342">
        <v>0</v>
      </c>
      <c r="S342" t="s">
        <v>306</v>
      </c>
      <c r="T342">
        <v>19</v>
      </c>
    </row>
    <row r="343" spans="1:20">
      <c r="A343" t="s">
        <v>2</v>
      </c>
      <c r="B343" t="s">
        <v>702</v>
      </c>
      <c r="C343" t="s">
        <v>302</v>
      </c>
      <c r="D343">
        <v>0.81944899999999998</v>
      </c>
      <c r="E343" t="s">
        <v>303</v>
      </c>
      <c r="F343">
        <v>2</v>
      </c>
      <c r="G343" t="s">
        <v>304</v>
      </c>
      <c r="H343">
        <v>-433</v>
      </c>
      <c r="I343" t="s">
        <v>312</v>
      </c>
      <c r="J343">
        <v>0</v>
      </c>
      <c r="K343" t="s">
        <v>313</v>
      </c>
      <c r="L343">
        <v>0</v>
      </c>
      <c r="M343" t="s">
        <v>342</v>
      </c>
      <c r="N343">
        <v>0</v>
      </c>
      <c r="O343" t="s">
        <v>305</v>
      </c>
      <c r="P343">
        <v>40</v>
      </c>
      <c r="Q343" t="s">
        <v>402</v>
      </c>
      <c r="R343">
        <v>66</v>
      </c>
      <c r="S343" t="s">
        <v>306</v>
      </c>
      <c r="T343">
        <v>20</v>
      </c>
    </row>
    <row r="344" spans="1:20">
      <c r="A344" t="s">
        <v>2</v>
      </c>
      <c r="B344" t="s">
        <v>703</v>
      </c>
      <c r="C344" t="s">
        <v>302</v>
      </c>
      <c r="D344">
        <v>0.81932099999999997</v>
      </c>
      <c r="E344" t="s">
        <v>303</v>
      </c>
      <c r="F344">
        <v>89</v>
      </c>
      <c r="G344" t="s">
        <v>304</v>
      </c>
      <c r="H344">
        <v>-303</v>
      </c>
      <c r="I344" t="s">
        <v>312</v>
      </c>
      <c r="J344">
        <v>0</v>
      </c>
      <c r="K344" t="s">
        <v>313</v>
      </c>
      <c r="L344">
        <v>0</v>
      </c>
      <c r="M344" t="s">
        <v>342</v>
      </c>
      <c r="N344">
        <v>0</v>
      </c>
      <c r="O344" t="s">
        <v>305</v>
      </c>
      <c r="P344">
        <v>60.112360000000002</v>
      </c>
      <c r="Q344" t="s">
        <v>402</v>
      </c>
      <c r="R344">
        <v>196</v>
      </c>
      <c r="S344" t="s">
        <v>306</v>
      </c>
      <c r="T344">
        <v>22</v>
      </c>
    </row>
    <row r="345" spans="1:20">
      <c r="A345" t="s">
        <v>2</v>
      </c>
      <c r="B345" t="s">
        <v>704</v>
      </c>
      <c r="C345" t="s">
        <v>302</v>
      </c>
      <c r="D345">
        <v>0.81928599999999996</v>
      </c>
      <c r="E345" t="s">
        <v>303</v>
      </c>
      <c r="F345">
        <v>25</v>
      </c>
      <c r="G345" t="s">
        <v>304</v>
      </c>
      <c r="H345">
        <v>-462</v>
      </c>
      <c r="I345" t="s">
        <v>312</v>
      </c>
      <c r="J345">
        <v>0</v>
      </c>
      <c r="K345" t="s">
        <v>313</v>
      </c>
      <c r="L345">
        <v>0</v>
      </c>
      <c r="M345" t="s">
        <v>342</v>
      </c>
      <c r="N345">
        <v>0</v>
      </c>
      <c r="O345" t="s">
        <v>305</v>
      </c>
      <c r="P345">
        <v>54</v>
      </c>
      <c r="Q345" t="s">
        <v>402</v>
      </c>
      <c r="R345">
        <v>37</v>
      </c>
      <c r="S345" t="s">
        <v>306</v>
      </c>
      <c r="T345">
        <v>22</v>
      </c>
    </row>
    <row r="346" spans="1:20">
      <c r="A346" t="s">
        <v>2</v>
      </c>
      <c r="B346" t="s">
        <v>705</v>
      </c>
      <c r="C346" t="s">
        <v>302</v>
      </c>
      <c r="D346">
        <v>0.819249</v>
      </c>
      <c r="E346" t="s">
        <v>303</v>
      </c>
      <c r="F346">
        <v>26</v>
      </c>
      <c r="G346" t="s">
        <v>304</v>
      </c>
      <c r="H346">
        <v>-390</v>
      </c>
      <c r="I346" t="s">
        <v>312</v>
      </c>
      <c r="J346">
        <v>0</v>
      </c>
      <c r="K346" t="s">
        <v>313</v>
      </c>
      <c r="L346">
        <v>0</v>
      </c>
      <c r="M346" t="s">
        <v>342</v>
      </c>
      <c r="N346">
        <v>0</v>
      </c>
      <c r="O346" t="s">
        <v>305</v>
      </c>
      <c r="P346">
        <v>50.769230999999998</v>
      </c>
      <c r="Q346" t="s">
        <v>402</v>
      </c>
      <c r="R346">
        <v>109</v>
      </c>
      <c r="S346" t="s">
        <v>306</v>
      </c>
      <c r="T346">
        <v>22</v>
      </c>
    </row>
    <row r="347" spans="1:20">
      <c r="A347" t="s">
        <v>2</v>
      </c>
      <c r="B347" t="s">
        <v>706</v>
      </c>
      <c r="C347" t="s">
        <v>302</v>
      </c>
      <c r="D347">
        <v>0.81912300000000005</v>
      </c>
      <c r="E347" t="s">
        <v>303</v>
      </c>
      <c r="F347">
        <v>88</v>
      </c>
      <c r="G347" t="s">
        <v>304</v>
      </c>
      <c r="H347">
        <v>-664</v>
      </c>
      <c r="I347" t="s">
        <v>312</v>
      </c>
      <c r="J347">
        <v>0</v>
      </c>
      <c r="K347" t="s">
        <v>313</v>
      </c>
      <c r="L347">
        <v>0</v>
      </c>
      <c r="M347" t="s">
        <v>342</v>
      </c>
      <c r="N347">
        <v>0</v>
      </c>
      <c r="O347" t="s">
        <v>305</v>
      </c>
      <c r="P347">
        <v>56.818182</v>
      </c>
      <c r="Q347" t="s">
        <v>402</v>
      </c>
      <c r="R347">
        <v>-164</v>
      </c>
      <c r="S347" t="s">
        <v>306</v>
      </c>
      <c r="T347">
        <v>22</v>
      </c>
    </row>
    <row r="348" spans="1:20">
      <c r="A348" t="s">
        <v>2</v>
      </c>
      <c r="B348" t="s">
        <v>707</v>
      </c>
      <c r="C348" t="s">
        <v>302</v>
      </c>
      <c r="D348">
        <v>0.81900700000000004</v>
      </c>
      <c r="E348" t="s">
        <v>303</v>
      </c>
      <c r="F348">
        <v>81</v>
      </c>
      <c r="G348" t="s">
        <v>304</v>
      </c>
      <c r="H348">
        <v>-459</v>
      </c>
      <c r="I348" t="s">
        <v>312</v>
      </c>
      <c r="J348">
        <v>0</v>
      </c>
      <c r="K348" t="s">
        <v>313</v>
      </c>
      <c r="L348">
        <v>0</v>
      </c>
      <c r="M348" t="s">
        <v>342</v>
      </c>
      <c r="N348">
        <v>0</v>
      </c>
      <c r="O348" t="s">
        <v>305</v>
      </c>
      <c r="P348">
        <v>52.469135999999999</v>
      </c>
      <c r="Q348" t="s">
        <v>402</v>
      </c>
      <c r="R348">
        <v>40</v>
      </c>
      <c r="S348" t="s">
        <v>306</v>
      </c>
      <c r="T348">
        <v>22</v>
      </c>
    </row>
    <row r="349" spans="1:20">
      <c r="A349" t="s">
        <v>2</v>
      </c>
      <c r="B349" t="s">
        <v>708</v>
      </c>
      <c r="C349" t="s">
        <v>302</v>
      </c>
      <c r="D349">
        <v>0.818191</v>
      </c>
      <c r="E349" t="s">
        <v>303</v>
      </c>
      <c r="F349">
        <v>571</v>
      </c>
      <c r="G349" t="s">
        <v>304</v>
      </c>
      <c r="H349">
        <v>-728</v>
      </c>
      <c r="I349" t="s">
        <v>312</v>
      </c>
      <c r="J349">
        <v>0</v>
      </c>
      <c r="K349" t="s">
        <v>313</v>
      </c>
      <c r="L349">
        <v>0</v>
      </c>
      <c r="M349" t="s">
        <v>342</v>
      </c>
      <c r="N349">
        <v>0</v>
      </c>
      <c r="O349" t="s">
        <v>305</v>
      </c>
      <c r="P349">
        <v>54.588441000000003</v>
      </c>
      <c r="Q349" t="s">
        <v>402</v>
      </c>
      <c r="R349">
        <v>-228</v>
      </c>
      <c r="S349" t="s">
        <v>306</v>
      </c>
      <c r="T349">
        <v>22</v>
      </c>
    </row>
    <row r="350" spans="1:20">
      <c r="A350" t="s">
        <v>2</v>
      </c>
      <c r="B350" t="s">
        <v>709</v>
      </c>
      <c r="C350" t="s">
        <v>302</v>
      </c>
      <c r="D350">
        <v>0.81802299999999994</v>
      </c>
      <c r="E350" t="s">
        <v>303</v>
      </c>
      <c r="F350">
        <v>118</v>
      </c>
      <c r="G350" t="s">
        <v>304</v>
      </c>
      <c r="H350">
        <v>-390</v>
      </c>
      <c r="I350" t="s">
        <v>312</v>
      </c>
      <c r="J350">
        <v>0</v>
      </c>
      <c r="K350" t="s">
        <v>313</v>
      </c>
      <c r="L350">
        <v>0</v>
      </c>
      <c r="M350" t="s">
        <v>342</v>
      </c>
      <c r="N350">
        <v>0</v>
      </c>
      <c r="O350" t="s">
        <v>305</v>
      </c>
      <c r="P350">
        <v>56.440677999999998</v>
      </c>
      <c r="Q350" t="s">
        <v>402</v>
      </c>
      <c r="R350">
        <v>109</v>
      </c>
      <c r="S350" t="s">
        <v>306</v>
      </c>
      <c r="T350">
        <v>22</v>
      </c>
    </row>
    <row r="351" spans="1:20">
      <c r="A351" t="s">
        <v>2</v>
      </c>
      <c r="B351" t="s">
        <v>710</v>
      </c>
      <c r="C351" t="s">
        <v>302</v>
      </c>
      <c r="D351">
        <v>0.818021</v>
      </c>
      <c r="E351" t="s">
        <v>303</v>
      </c>
      <c r="F351">
        <v>1</v>
      </c>
      <c r="G351" t="s">
        <v>304</v>
      </c>
      <c r="H351">
        <v>-500</v>
      </c>
      <c r="I351" t="s">
        <v>312</v>
      </c>
      <c r="J351">
        <v>0</v>
      </c>
      <c r="K351" t="s">
        <v>313</v>
      </c>
      <c r="L351">
        <v>0</v>
      </c>
      <c r="M351" t="s">
        <v>342</v>
      </c>
      <c r="N351">
        <v>0</v>
      </c>
      <c r="O351" t="s">
        <v>305</v>
      </c>
      <c r="P351">
        <v>70</v>
      </c>
      <c r="Q351" t="s">
        <v>402</v>
      </c>
      <c r="R351">
        <v>0</v>
      </c>
      <c r="S351" t="s">
        <v>306</v>
      </c>
      <c r="T351">
        <v>19</v>
      </c>
    </row>
    <row r="352" spans="1:20">
      <c r="A352" t="s">
        <v>2</v>
      </c>
      <c r="B352" t="s">
        <v>711</v>
      </c>
      <c r="C352" t="s">
        <v>302</v>
      </c>
      <c r="D352">
        <v>0.81801299999999999</v>
      </c>
      <c r="E352" t="s">
        <v>303</v>
      </c>
      <c r="F352">
        <v>6</v>
      </c>
      <c r="G352" t="s">
        <v>304</v>
      </c>
      <c r="H352">
        <v>-581</v>
      </c>
      <c r="I352" t="s">
        <v>312</v>
      </c>
      <c r="J352">
        <v>0</v>
      </c>
      <c r="K352" t="s">
        <v>313</v>
      </c>
      <c r="L352">
        <v>0</v>
      </c>
      <c r="M352" t="s">
        <v>342</v>
      </c>
      <c r="N352">
        <v>0</v>
      </c>
      <c r="O352" t="s">
        <v>305</v>
      </c>
      <c r="P352">
        <v>43.333333000000003</v>
      </c>
      <c r="Q352" t="s">
        <v>402</v>
      </c>
      <c r="R352">
        <v>-81</v>
      </c>
      <c r="S352" t="s">
        <v>306</v>
      </c>
      <c r="T352">
        <v>22</v>
      </c>
    </row>
    <row r="353" spans="1:20">
      <c r="A353" t="s">
        <v>2</v>
      </c>
      <c r="B353" t="s">
        <v>712</v>
      </c>
      <c r="C353" t="s">
        <v>302</v>
      </c>
      <c r="D353">
        <v>0.81795099999999998</v>
      </c>
      <c r="E353" t="s">
        <v>303</v>
      </c>
      <c r="F353">
        <v>43</v>
      </c>
      <c r="G353" t="s">
        <v>304</v>
      </c>
      <c r="H353">
        <v>-417</v>
      </c>
      <c r="I353" t="s">
        <v>312</v>
      </c>
      <c r="J353">
        <v>0</v>
      </c>
      <c r="K353" t="s">
        <v>313</v>
      </c>
      <c r="L353">
        <v>0</v>
      </c>
      <c r="M353" t="s">
        <v>342</v>
      </c>
      <c r="N353">
        <v>0</v>
      </c>
      <c r="O353" t="s">
        <v>305</v>
      </c>
      <c r="P353">
        <v>53.720930000000003</v>
      </c>
      <c r="Q353" t="s">
        <v>402</v>
      </c>
      <c r="R353">
        <v>82</v>
      </c>
      <c r="S353" t="s">
        <v>306</v>
      </c>
      <c r="T353">
        <v>22</v>
      </c>
    </row>
    <row r="354" spans="1:20">
      <c r="A354" t="s">
        <v>2</v>
      </c>
      <c r="B354" t="s">
        <v>713</v>
      </c>
      <c r="C354" t="s">
        <v>302</v>
      </c>
      <c r="D354">
        <v>0.81765600000000005</v>
      </c>
      <c r="E354" t="s">
        <v>303</v>
      </c>
      <c r="F354">
        <v>207</v>
      </c>
      <c r="G354" t="s">
        <v>304</v>
      </c>
      <c r="H354">
        <v>-643</v>
      </c>
      <c r="I354" t="s">
        <v>312</v>
      </c>
      <c r="J354">
        <v>0</v>
      </c>
      <c r="K354" t="s">
        <v>313</v>
      </c>
      <c r="L354">
        <v>0</v>
      </c>
      <c r="M354" t="s">
        <v>342</v>
      </c>
      <c r="N354">
        <v>0</v>
      </c>
      <c r="O354" t="s">
        <v>305</v>
      </c>
      <c r="P354">
        <v>57.922705000000001</v>
      </c>
      <c r="Q354" t="s">
        <v>402</v>
      </c>
      <c r="R354">
        <v>-143</v>
      </c>
      <c r="S354" t="s">
        <v>306</v>
      </c>
      <c r="T354">
        <v>22</v>
      </c>
    </row>
    <row r="355" spans="1:20">
      <c r="A355" t="s">
        <v>2</v>
      </c>
      <c r="B355" t="s">
        <v>714</v>
      </c>
      <c r="C355" t="s">
        <v>302</v>
      </c>
      <c r="D355">
        <v>0.81744600000000001</v>
      </c>
      <c r="E355" t="s">
        <v>303</v>
      </c>
      <c r="F355">
        <v>147</v>
      </c>
      <c r="G355" t="s">
        <v>304</v>
      </c>
      <c r="H355">
        <v>9</v>
      </c>
      <c r="I355" t="s">
        <v>312</v>
      </c>
      <c r="J355">
        <v>0</v>
      </c>
      <c r="K355" t="s">
        <v>313</v>
      </c>
      <c r="L355">
        <v>0</v>
      </c>
      <c r="M355" t="s">
        <v>342</v>
      </c>
      <c r="N355">
        <v>0</v>
      </c>
      <c r="O355" t="s">
        <v>305</v>
      </c>
      <c r="P355">
        <v>58.435374000000003</v>
      </c>
      <c r="Q355" t="s">
        <v>402</v>
      </c>
      <c r="R355">
        <v>509</v>
      </c>
      <c r="S355" t="s">
        <v>306</v>
      </c>
      <c r="T355">
        <v>22</v>
      </c>
    </row>
    <row r="356" spans="1:20">
      <c r="A356" t="s">
        <v>2</v>
      </c>
      <c r="B356" t="s">
        <v>715</v>
      </c>
      <c r="C356" t="s">
        <v>302</v>
      </c>
      <c r="D356">
        <v>0.81741399999999997</v>
      </c>
      <c r="E356" t="s">
        <v>303</v>
      </c>
      <c r="F356">
        <v>22</v>
      </c>
      <c r="G356" t="s">
        <v>304</v>
      </c>
      <c r="H356">
        <v>-344</v>
      </c>
      <c r="I356" t="s">
        <v>312</v>
      </c>
      <c r="J356">
        <v>0</v>
      </c>
      <c r="K356" t="s">
        <v>313</v>
      </c>
      <c r="L356">
        <v>0</v>
      </c>
      <c r="M356" t="s">
        <v>342</v>
      </c>
      <c r="N356">
        <v>0</v>
      </c>
      <c r="O356" t="s">
        <v>305</v>
      </c>
      <c r="P356">
        <v>58.181818</v>
      </c>
      <c r="Q356" t="s">
        <v>402</v>
      </c>
      <c r="R356">
        <v>155</v>
      </c>
      <c r="S356" t="s">
        <v>306</v>
      </c>
      <c r="T356">
        <v>21</v>
      </c>
    </row>
    <row r="357" spans="1:20">
      <c r="A357" t="s">
        <v>403</v>
      </c>
      <c r="B357" t="s">
        <v>716</v>
      </c>
      <c r="C357">
        <v>4081</v>
      </c>
    </row>
    <row r="358" spans="1:20">
      <c r="A358" t="s">
        <v>2</v>
      </c>
      <c r="B358" t="s">
        <v>717</v>
      </c>
      <c r="C358" t="s">
        <v>302</v>
      </c>
      <c r="D358">
        <v>0.81705899999999998</v>
      </c>
      <c r="E358" t="s">
        <v>303</v>
      </c>
      <c r="F358">
        <v>249</v>
      </c>
      <c r="G358" t="s">
        <v>304</v>
      </c>
      <c r="H358">
        <v>-943</v>
      </c>
      <c r="I358" t="s">
        <v>312</v>
      </c>
      <c r="J358">
        <v>0</v>
      </c>
      <c r="K358" t="s">
        <v>313</v>
      </c>
      <c r="L358">
        <v>0</v>
      </c>
      <c r="M358" t="s">
        <v>342</v>
      </c>
      <c r="N358">
        <v>0</v>
      </c>
      <c r="O358" t="s">
        <v>305</v>
      </c>
      <c r="P358">
        <v>55.060240999999998</v>
      </c>
      <c r="Q358" t="s">
        <v>402</v>
      </c>
      <c r="R358">
        <v>-443</v>
      </c>
      <c r="S358" t="s">
        <v>306</v>
      </c>
      <c r="T358">
        <v>22</v>
      </c>
    </row>
    <row r="359" spans="1:20">
      <c r="A359" t="s">
        <v>2</v>
      </c>
      <c r="B359" t="s">
        <v>718</v>
      </c>
      <c r="C359" t="s">
        <v>302</v>
      </c>
      <c r="D359">
        <v>0.81697299999999995</v>
      </c>
      <c r="E359" t="s">
        <v>303</v>
      </c>
      <c r="F359">
        <v>60</v>
      </c>
      <c r="G359" t="s">
        <v>304</v>
      </c>
      <c r="H359">
        <v>-319</v>
      </c>
      <c r="I359" t="s">
        <v>312</v>
      </c>
      <c r="J359">
        <v>0</v>
      </c>
      <c r="K359" t="s">
        <v>313</v>
      </c>
      <c r="L359">
        <v>0</v>
      </c>
      <c r="M359" t="s">
        <v>342</v>
      </c>
      <c r="N359">
        <v>0</v>
      </c>
      <c r="O359" t="s">
        <v>305</v>
      </c>
      <c r="P359">
        <v>60.333333000000003</v>
      </c>
      <c r="Q359" t="s">
        <v>402</v>
      </c>
      <c r="R359">
        <v>180</v>
      </c>
      <c r="S359" t="s">
        <v>306</v>
      </c>
      <c r="T359">
        <v>21</v>
      </c>
    </row>
    <row r="360" spans="1:20">
      <c r="A360" t="s">
        <v>2</v>
      </c>
      <c r="B360" t="s">
        <v>719</v>
      </c>
      <c r="C360" t="s">
        <v>302</v>
      </c>
      <c r="D360">
        <v>0.81693400000000005</v>
      </c>
      <c r="E360" t="s">
        <v>303</v>
      </c>
      <c r="F360">
        <v>27</v>
      </c>
      <c r="G360" t="s">
        <v>304</v>
      </c>
      <c r="H360">
        <v>-484</v>
      </c>
      <c r="I360" t="s">
        <v>312</v>
      </c>
      <c r="J360">
        <v>0</v>
      </c>
      <c r="K360" t="s">
        <v>313</v>
      </c>
      <c r="L360">
        <v>0</v>
      </c>
      <c r="M360" t="s">
        <v>342</v>
      </c>
      <c r="N360">
        <v>0</v>
      </c>
      <c r="O360" t="s">
        <v>305</v>
      </c>
      <c r="P360">
        <v>55.185184999999997</v>
      </c>
      <c r="Q360" t="s">
        <v>402</v>
      </c>
      <c r="R360">
        <v>15</v>
      </c>
      <c r="S360" t="s">
        <v>306</v>
      </c>
      <c r="T360">
        <v>22</v>
      </c>
    </row>
    <row r="361" spans="1:20">
      <c r="A361" t="s">
        <v>2</v>
      </c>
      <c r="B361" t="s">
        <v>720</v>
      </c>
      <c r="C361" t="s">
        <v>302</v>
      </c>
      <c r="D361">
        <v>0.81691100000000005</v>
      </c>
      <c r="E361" t="s">
        <v>303</v>
      </c>
      <c r="F361">
        <v>16</v>
      </c>
      <c r="G361" t="s">
        <v>304</v>
      </c>
      <c r="H361">
        <v>-501</v>
      </c>
      <c r="I361" t="s">
        <v>312</v>
      </c>
      <c r="J361">
        <v>0</v>
      </c>
      <c r="K361" t="s">
        <v>313</v>
      </c>
      <c r="L361">
        <v>0</v>
      </c>
      <c r="M361" t="s">
        <v>342</v>
      </c>
      <c r="N361">
        <v>0</v>
      </c>
      <c r="O361" t="s">
        <v>305</v>
      </c>
      <c r="P361">
        <v>47.5</v>
      </c>
      <c r="Q361" t="s">
        <v>402</v>
      </c>
      <c r="R361">
        <v>-1</v>
      </c>
      <c r="S361" t="s">
        <v>306</v>
      </c>
      <c r="T361">
        <v>22</v>
      </c>
    </row>
    <row r="362" spans="1:20">
      <c r="A362" t="s">
        <v>2</v>
      </c>
      <c r="B362" t="s">
        <v>721</v>
      </c>
      <c r="C362" t="s">
        <v>302</v>
      </c>
      <c r="D362">
        <v>0.816689</v>
      </c>
      <c r="E362" t="s">
        <v>303</v>
      </c>
      <c r="F362">
        <v>156</v>
      </c>
      <c r="G362" t="s">
        <v>304</v>
      </c>
      <c r="H362">
        <v>-469</v>
      </c>
      <c r="I362" t="s">
        <v>312</v>
      </c>
      <c r="J362">
        <v>0</v>
      </c>
      <c r="K362" t="s">
        <v>313</v>
      </c>
      <c r="L362">
        <v>0</v>
      </c>
      <c r="M362" t="s">
        <v>342</v>
      </c>
      <c r="N362">
        <v>0</v>
      </c>
      <c r="O362" t="s">
        <v>305</v>
      </c>
      <c r="P362">
        <v>58.974359</v>
      </c>
      <c r="Q362" t="s">
        <v>402</v>
      </c>
      <c r="R362">
        <v>30</v>
      </c>
      <c r="S362" t="s">
        <v>306</v>
      </c>
      <c r="T362">
        <v>21</v>
      </c>
    </row>
    <row r="363" spans="1:20">
      <c r="A363" t="s">
        <v>2</v>
      </c>
      <c r="B363" t="s">
        <v>722</v>
      </c>
      <c r="C363" t="s">
        <v>302</v>
      </c>
      <c r="D363">
        <v>0.81657299999999999</v>
      </c>
      <c r="E363" t="s">
        <v>303</v>
      </c>
      <c r="F363">
        <v>81</v>
      </c>
      <c r="G363" t="s">
        <v>304</v>
      </c>
      <c r="H363">
        <v>-761</v>
      </c>
      <c r="I363" t="s">
        <v>312</v>
      </c>
      <c r="J363">
        <v>0</v>
      </c>
      <c r="K363" t="s">
        <v>313</v>
      </c>
      <c r="L363">
        <v>0</v>
      </c>
      <c r="M363" t="s">
        <v>342</v>
      </c>
      <c r="N363">
        <v>0</v>
      </c>
      <c r="O363" t="s">
        <v>305</v>
      </c>
      <c r="P363">
        <v>60.617283999999998</v>
      </c>
      <c r="Q363" t="s">
        <v>402</v>
      </c>
      <c r="R363">
        <v>-261</v>
      </c>
      <c r="S363" t="s">
        <v>306</v>
      </c>
      <c r="T363">
        <v>20</v>
      </c>
    </row>
    <row r="364" spans="1:20">
      <c r="A364" t="s">
        <v>2</v>
      </c>
      <c r="B364" t="s">
        <v>723</v>
      </c>
      <c r="C364" t="s">
        <v>302</v>
      </c>
      <c r="D364">
        <v>0.81654300000000002</v>
      </c>
      <c r="E364" t="s">
        <v>303</v>
      </c>
      <c r="F364">
        <v>21</v>
      </c>
      <c r="G364" t="s">
        <v>304</v>
      </c>
      <c r="H364">
        <v>-448</v>
      </c>
      <c r="I364" t="s">
        <v>312</v>
      </c>
      <c r="J364">
        <v>0</v>
      </c>
      <c r="K364" t="s">
        <v>313</v>
      </c>
      <c r="L364">
        <v>0</v>
      </c>
      <c r="M364" t="s">
        <v>342</v>
      </c>
      <c r="N364">
        <v>0</v>
      </c>
      <c r="O364" t="s">
        <v>305</v>
      </c>
      <c r="P364">
        <v>49.047618999999997</v>
      </c>
      <c r="Q364" t="s">
        <v>402</v>
      </c>
      <c r="R364">
        <v>51</v>
      </c>
      <c r="S364" t="s">
        <v>306</v>
      </c>
      <c r="T364">
        <v>20</v>
      </c>
    </row>
    <row r="365" spans="1:20">
      <c r="A365" t="s">
        <v>2</v>
      </c>
      <c r="B365" t="s">
        <v>724</v>
      </c>
      <c r="C365" t="s">
        <v>302</v>
      </c>
      <c r="D365">
        <v>0.81634300000000004</v>
      </c>
      <c r="E365" t="s">
        <v>303</v>
      </c>
      <c r="F365">
        <v>140</v>
      </c>
      <c r="G365" t="s">
        <v>304</v>
      </c>
      <c r="H365">
        <v>-408</v>
      </c>
      <c r="I365" t="s">
        <v>312</v>
      </c>
      <c r="J365">
        <v>0</v>
      </c>
      <c r="K365" t="s">
        <v>313</v>
      </c>
      <c r="L365">
        <v>0</v>
      </c>
      <c r="M365" t="s">
        <v>342</v>
      </c>
      <c r="N365">
        <v>0</v>
      </c>
      <c r="O365" t="s">
        <v>305</v>
      </c>
      <c r="P365">
        <v>53.428570999999998</v>
      </c>
      <c r="Q365" t="s">
        <v>402</v>
      </c>
      <c r="R365">
        <v>91</v>
      </c>
      <c r="S365" t="s">
        <v>306</v>
      </c>
      <c r="T365">
        <v>21</v>
      </c>
    </row>
    <row r="366" spans="1:20">
      <c r="A366" t="s">
        <v>2</v>
      </c>
      <c r="B366" t="s">
        <v>725</v>
      </c>
      <c r="C366" t="s">
        <v>302</v>
      </c>
      <c r="D366">
        <v>0.81624600000000003</v>
      </c>
      <c r="E366" t="s">
        <v>303</v>
      </c>
      <c r="F366">
        <v>68</v>
      </c>
      <c r="G366" t="s">
        <v>304</v>
      </c>
      <c r="H366">
        <v>-466</v>
      </c>
      <c r="I366" t="s">
        <v>312</v>
      </c>
      <c r="J366">
        <v>0</v>
      </c>
      <c r="K366" t="s">
        <v>313</v>
      </c>
      <c r="L366">
        <v>0</v>
      </c>
      <c r="M366" t="s">
        <v>342</v>
      </c>
      <c r="N366">
        <v>0</v>
      </c>
      <c r="O366" t="s">
        <v>305</v>
      </c>
      <c r="P366">
        <v>56.176470999999999</v>
      </c>
      <c r="Q366" t="s">
        <v>402</v>
      </c>
      <c r="R366">
        <v>33</v>
      </c>
      <c r="S366" t="s">
        <v>306</v>
      </c>
      <c r="T366">
        <v>22</v>
      </c>
    </row>
    <row r="367" spans="1:20">
      <c r="A367" t="s">
        <v>2</v>
      </c>
      <c r="B367" t="s">
        <v>726</v>
      </c>
      <c r="C367" t="s">
        <v>302</v>
      </c>
      <c r="D367">
        <v>0.81622600000000001</v>
      </c>
      <c r="E367" t="s">
        <v>303</v>
      </c>
      <c r="F367">
        <v>14</v>
      </c>
      <c r="G367" t="s">
        <v>304</v>
      </c>
      <c r="H367">
        <v>-432</v>
      </c>
      <c r="I367" t="s">
        <v>312</v>
      </c>
      <c r="J367">
        <v>0</v>
      </c>
      <c r="K367" t="s">
        <v>313</v>
      </c>
      <c r="L367">
        <v>0</v>
      </c>
      <c r="M367" t="s">
        <v>342</v>
      </c>
      <c r="N367">
        <v>0</v>
      </c>
      <c r="O367" t="s">
        <v>305</v>
      </c>
      <c r="P367">
        <v>50</v>
      </c>
      <c r="Q367" t="s">
        <v>402</v>
      </c>
      <c r="R367">
        <v>67</v>
      </c>
      <c r="S367" t="s">
        <v>306</v>
      </c>
      <c r="T367">
        <v>22</v>
      </c>
    </row>
    <row r="368" spans="1:20">
      <c r="A368" t="s">
        <v>2</v>
      </c>
      <c r="B368" t="s">
        <v>727</v>
      </c>
      <c r="C368" t="s">
        <v>302</v>
      </c>
      <c r="D368">
        <v>0.816164</v>
      </c>
      <c r="E368" t="s">
        <v>303</v>
      </c>
      <c r="F368">
        <v>43</v>
      </c>
      <c r="G368" t="s">
        <v>304</v>
      </c>
      <c r="H368">
        <v>-402</v>
      </c>
      <c r="I368" t="s">
        <v>312</v>
      </c>
      <c r="J368">
        <v>0</v>
      </c>
      <c r="K368" t="s">
        <v>313</v>
      </c>
      <c r="L368">
        <v>0</v>
      </c>
      <c r="M368" t="s">
        <v>342</v>
      </c>
      <c r="N368">
        <v>0</v>
      </c>
      <c r="O368" t="s">
        <v>305</v>
      </c>
      <c r="P368">
        <v>55.581395000000001</v>
      </c>
      <c r="Q368" t="s">
        <v>402</v>
      </c>
      <c r="R368">
        <v>97</v>
      </c>
      <c r="S368" t="s">
        <v>306</v>
      </c>
      <c r="T368">
        <v>22</v>
      </c>
    </row>
    <row r="369" spans="1:20">
      <c r="A369" t="s">
        <v>2</v>
      </c>
      <c r="B369" t="s">
        <v>728</v>
      </c>
      <c r="C369" t="s">
        <v>302</v>
      </c>
      <c r="D369">
        <v>0.81597699999999995</v>
      </c>
      <c r="E369" t="s">
        <v>303</v>
      </c>
      <c r="F369">
        <v>131</v>
      </c>
      <c r="G369" t="s">
        <v>304</v>
      </c>
      <c r="H369">
        <v>-478</v>
      </c>
      <c r="I369" t="s">
        <v>312</v>
      </c>
      <c r="J369">
        <v>0</v>
      </c>
      <c r="K369" t="s">
        <v>313</v>
      </c>
      <c r="L369">
        <v>0</v>
      </c>
      <c r="M369" t="s">
        <v>342</v>
      </c>
      <c r="N369">
        <v>0</v>
      </c>
      <c r="O369" t="s">
        <v>305</v>
      </c>
      <c r="P369">
        <v>52.137405000000001</v>
      </c>
      <c r="Q369" t="s">
        <v>402</v>
      </c>
      <c r="R369">
        <v>21</v>
      </c>
      <c r="S369" t="s">
        <v>306</v>
      </c>
      <c r="T369">
        <v>22</v>
      </c>
    </row>
    <row r="370" spans="1:20">
      <c r="A370" t="s">
        <v>2</v>
      </c>
      <c r="B370" t="s">
        <v>729</v>
      </c>
      <c r="C370" t="s">
        <v>302</v>
      </c>
      <c r="D370">
        <v>0.81583600000000001</v>
      </c>
      <c r="E370" t="s">
        <v>303</v>
      </c>
      <c r="F370">
        <v>99</v>
      </c>
      <c r="G370" t="s">
        <v>304</v>
      </c>
      <c r="H370">
        <v>-557</v>
      </c>
      <c r="I370" t="s">
        <v>312</v>
      </c>
      <c r="J370">
        <v>0</v>
      </c>
      <c r="K370" t="s">
        <v>313</v>
      </c>
      <c r="L370">
        <v>0</v>
      </c>
      <c r="M370" t="s">
        <v>342</v>
      </c>
      <c r="N370">
        <v>0</v>
      </c>
      <c r="O370" t="s">
        <v>305</v>
      </c>
      <c r="P370">
        <v>61.111111000000001</v>
      </c>
      <c r="Q370" t="s">
        <v>402</v>
      </c>
      <c r="R370">
        <v>-57</v>
      </c>
      <c r="S370" t="s">
        <v>306</v>
      </c>
      <c r="T370">
        <v>22</v>
      </c>
    </row>
    <row r="371" spans="1:20">
      <c r="A371" t="s">
        <v>2</v>
      </c>
      <c r="B371" t="s">
        <v>730</v>
      </c>
      <c r="C371" t="s">
        <v>302</v>
      </c>
      <c r="D371">
        <v>0.81580699999999995</v>
      </c>
      <c r="E371" t="s">
        <v>303</v>
      </c>
      <c r="F371">
        <v>20</v>
      </c>
      <c r="G371" t="s">
        <v>304</v>
      </c>
      <c r="H371">
        <v>-606</v>
      </c>
      <c r="I371" t="s">
        <v>312</v>
      </c>
      <c r="J371">
        <v>0</v>
      </c>
      <c r="K371" t="s">
        <v>313</v>
      </c>
      <c r="L371">
        <v>0</v>
      </c>
      <c r="M371" t="s">
        <v>342</v>
      </c>
      <c r="N371">
        <v>0</v>
      </c>
      <c r="O371" t="s">
        <v>305</v>
      </c>
      <c r="P371">
        <v>56</v>
      </c>
      <c r="Q371" t="s">
        <v>402</v>
      </c>
      <c r="R371">
        <v>-106</v>
      </c>
      <c r="S371" t="s">
        <v>306</v>
      </c>
      <c r="T371">
        <v>21</v>
      </c>
    </row>
    <row r="372" spans="1:20">
      <c r="A372" t="s">
        <v>2</v>
      </c>
      <c r="B372" t="s">
        <v>731</v>
      </c>
      <c r="C372" t="s">
        <v>302</v>
      </c>
      <c r="D372">
        <v>0.81570299999999996</v>
      </c>
      <c r="E372" t="s">
        <v>303</v>
      </c>
      <c r="F372">
        <v>73</v>
      </c>
      <c r="G372" t="s">
        <v>304</v>
      </c>
      <c r="H372">
        <v>-382</v>
      </c>
      <c r="I372" t="s">
        <v>312</v>
      </c>
      <c r="J372">
        <v>0</v>
      </c>
      <c r="K372" t="s">
        <v>313</v>
      </c>
      <c r="L372">
        <v>0</v>
      </c>
      <c r="M372" t="s">
        <v>342</v>
      </c>
      <c r="N372">
        <v>0</v>
      </c>
      <c r="O372" t="s">
        <v>305</v>
      </c>
      <c r="P372">
        <v>57.671233000000001</v>
      </c>
      <c r="Q372" t="s">
        <v>402</v>
      </c>
      <c r="R372">
        <v>117</v>
      </c>
      <c r="S372" t="s">
        <v>306</v>
      </c>
      <c r="T372">
        <v>21</v>
      </c>
    </row>
    <row r="373" spans="1:20">
      <c r="A373" t="s">
        <v>2</v>
      </c>
      <c r="B373" t="s">
        <v>732</v>
      </c>
      <c r="C373" t="s">
        <v>302</v>
      </c>
      <c r="D373">
        <v>0.81559899999999996</v>
      </c>
      <c r="E373" t="s">
        <v>303</v>
      </c>
      <c r="F373">
        <v>73</v>
      </c>
      <c r="G373" t="s">
        <v>304</v>
      </c>
      <c r="H373">
        <v>-623</v>
      </c>
      <c r="I373" t="s">
        <v>312</v>
      </c>
      <c r="J373">
        <v>0</v>
      </c>
      <c r="K373" t="s">
        <v>313</v>
      </c>
      <c r="L373">
        <v>0</v>
      </c>
      <c r="M373" t="s">
        <v>342</v>
      </c>
      <c r="N373">
        <v>0</v>
      </c>
      <c r="O373" t="s">
        <v>305</v>
      </c>
      <c r="P373">
        <v>54.109589</v>
      </c>
      <c r="Q373" t="s">
        <v>402</v>
      </c>
      <c r="R373">
        <v>-123</v>
      </c>
      <c r="S373" t="s">
        <v>306</v>
      </c>
      <c r="T373">
        <v>22</v>
      </c>
    </row>
    <row r="374" spans="1:20">
      <c r="A374" t="s">
        <v>2</v>
      </c>
      <c r="B374" t="s">
        <v>733</v>
      </c>
      <c r="C374" t="s">
        <v>302</v>
      </c>
      <c r="D374">
        <v>0.81531699999999996</v>
      </c>
      <c r="E374" t="s">
        <v>303</v>
      </c>
      <c r="F374">
        <v>197</v>
      </c>
      <c r="G374" t="s">
        <v>304</v>
      </c>
      <c r="H374">
        <v>-245</v>
      </c>
      <c r="I374" t="s">
        <v>312</v>
      </c>
      <c r="J374">
        <v>0</v>
      </c>
      <c r="K374" t="s">
        <v>313</v>
      </c>
      <c r="L374">
        <v>0</v>
      </c>
      <c r="M374" t="s">
        <v>342</v>
      </c>
      <c r="N374">
        <v>0</v>
      </c>
      <c r="O374" t="s">
        <v>305</v>
      </c>
      <c r="P374">
        <v>56.598984999999999</v>
      </c>
      <c r="Q374" t="s">
        <v>402</v>
      </c>
      <c r="R374">
        <v>254</v>
      </c>
      <c r="S374" t="s">
        <v>306</v>
      </c>
      <c r="T374">
        <v>22</v>
      </c>
    </row>
    <row r="375" spans="1:20">
      <c r="A375" t="s">
        <v>2</v>
      </c>
      <c r="B375" t="s">
        <v>734</v>
      </c>
      <c r="C375" t="s">
        <v>302</v>
      </c>
      <c r="D375">
        <v>0.81520099999999995</v>
      </c>
      <c r="E375" t="s">
        <v>303</v>
      </c>
      <c r="F375">
        <v>81</v>
      </c>
      <c r="G375" t="s">
        <v>304</v>
      </c>
      <c r="H375">
        <v>-664</v>
      </c>
      <c r="I375" t="s">
        <v>312</v>
      </c>
      <c r="J375">
        <v>0</v>
      </c>
      <c r="K375" t="s">
        <v>313</v>
      </c>
      <c r="L375">
        <v>0</v>
      </c>
      <c r="M375" t="s">
        <v>342</v>
      </c>
      <c r="N375">
        <v>0</v>
      </c>
      <c r="O375" t="s">
        <v>305</v>
      </c>
      <c r="P375">
        <v>58.148147999999999</v>
      </c>
      <c r="Q375" t="s">
        <v>402</v>
      </c>
      <c r="R375">
        <v>-164</v>
      </c>
      <c r="S375" t="s">
        <v>306</v>
      </c>
      <c r="T375">
        <v>22</v>
      </c>
    </row>
    <row r="376" spans="1:20">
      <c r="A376" t="s">
        <v>2</v>
      </c>
      <c r="B376" t="s">
        <v>735</v>
      </c>
      <c r="C376" t="s">
        <v>302</v>
      </c>
      <c r="D376">
        <v>0.81520000000000004</v>
      </c>
      <c r="E376" t="s">
        <v>303</v>
      </c>
      <c r="F376">
        <v>1</v>
      </c>
      <c r="G376" t="s">
        <v>304</v>
      </c>
      <c r="H376">
        <v>-500</v>
      </c>
      <c r="I376" t="s">
        <v>312</v>
      </c>
      <c r="J376">
        <v>0</v>
      </c>
      <c r="K376" t="s">
        <v>313</v>
      </c>
      <c r="L376">
        <v>0</v>
      </c>
      <c r="M376" t="s">
        <v>342</v>
      </c>
      <c r="N376">
        <v>0</v>
      </c>
      <c r="O376" t="s">
        <v>305</v>
      </c>
      <c r="P376">
        <v>50</v>
      </c>
      <c r="Q376" t="s">
        <v>402</v>
      </c>
      <c r="R376">
        <v>0</v>
      </c>
      <c r="S376" t="s">
        <v>306</v>
      </c>
      <c r="T376">
        <v>20</v>
      </c>
    </row>
    <row r="377" spans="1:20">
      <c r="A377" t="s">
        <v>2</v>
      </c>
      <c r="B377" t="s">
        <v>736</v>
      </c>
      <c r="C377" t="s">
        <v>302</v>
      </c>
      <c r="D377">
        <v>0.81515899999999997</v>
      </c>
      <c r="E377" t="s">
        <v>303</v>
      </c>
      <c r="F377">
        <v>29</v>
      </c>
      <c r="G377" t="s">
        <v>304</v>
      </c>
      <c r="H377">
        <v>-569</v>
      </c>
      <c r="I377" t="s">
        <v>312</v>
      </c>
      <c r="J377">
        <v>0</v>
      </c>
      <c r="K377" t="s">
        <v>313</v>
      </c>
      <c r="L377">
        <v>0</v>
      </c>
      <c r="M377" t="s">
        <v>342</v>
      </c>
      <c r="N377">
        <v>0</v>
      </c>
      <c r="O377" t="s">
        <v>305</v>
      </c>
      <c r="P377">
        <v>64.482759000000001</v>
      </c>
      <c r="Q377" t="s">
        <v>402</v>
      </c>
      <c r="R377">
        <v>-69</v>
      </c>
      <c r="S377" t="s">
        <v>306</v>
      </c>
      <c r="T377">
        <v>22</v>
      </c>
    </row>
    <row r="378" spans="1:20">
      <c r="A378" t="s">
        <v>2</v>
      </c>
      <c r="B378" t="s">
        <v>737</v>
      </c>
      <c r="C378" t="s">
        <v>302</v>
      </c>
      <c r="D378">
        <v>0.81514299999999995</v>
      </c>
      <c r="E378" t="s">
        <v>303</v>
      </c>
      <c r="F378">
        <v>11</v>
      </c>
      <c r="G378" t="s">
        <v>304</v>
      </c>
      <c r="H378">
        <v>-409</v>
      </c>
      <c r="I378" t="s">
        <v>312</v>
      </c>
      <c r="J378">
        <v>0</v>
      </c>
      <c r="K378" t="s">
        <v>313</v>
      </c>
      <c r="L378">
        <v>0</v>
      </c>
      <c r="M378" t="s">
        <v>342</v>
      </c>
      <c r="N378">
        <v>0</v>
      </c>
      <c r="O378" t="s">
        <v>305</v>
      </c>
      <c r="P378">
        <v>51.818182</v>
      </c>
      <c r="Q378" t="s">
        <v>402</v>
      </c>
      <c r="R378">
        <v>90</v>
      </c>
      <c r="S378" t="s">
        <v>306</v>
      </c>
      <c r="T378">
        <v>22</v>
      </c>
    </row>
    <row r="379" spans="1:20">
      <c r="A379" t="s">
        <v>2</v>
      </c>
      <c r="B379" t="s">
        <v>738</v>
      </c>
      <c r="C379" t="s">
        <v>302</v>
      </c>
      <c r="D379">
        <v>0.81496900000000005</v>
      </c>
      <c r="E379" t="s">
        <v>303</v>
      </c>
      <c r="F379">
        <v>122</v>
      </c>
      <c r="G379" t="s">
        <v>304</v>
      </c>
      <c r="H379">
        <v>-258</v>
      </c>
      <c r="I379" t="s">
        <v>312</v>
      </c>
      <c r="J379">
        <v>0</v>
      </c>
      <c r="K379" t="s">
        <v>313</v>
      </c>
      <c r="L379">
        <v>0</v>
      </c>
      <c r="M379" t="s">
        <v>342</v>
      </c>
      <c r="N379">
        <v>0</v>
      </c>
      <c r="O379" t="s">
        <v>305</v>
      </c>
      <c r="P379">
        <v>59.836066000000002</v>
      </c>
      <c r="Q379" t="s">
        <v>402</v>
      </c>
      <c r="R379">
        <v>241</v>
      </c>
      <c r="S379" t="s">
        <v>306</v>
      </c>
      <c r="T379">
        <v>22</v>
      </c>
    </row>
    <row r="380" spans="1:20">
      <c r="A380" t="s">
        <v>404</v>
      </c>
    </row>
    <row r="381" spans="1:20">
      <c r="A381" t="s">
        <v>2</v>
      </c>
      <c r="B381" t="s">
        <v>739</v>
      </c>
      <c r="C381" t="s">
        <v>302</v>
      </c>
      <c r="D381">
        <v>0.81488000000000005</v>
      </c>
      <c r="E381" t="s">
        <v>303</v>
      </c>
      <c r="F381">
        <v>62</v>
      </c>
      <c r="G381" t="s">
        <v>304</v>
      </c>
      <c r="H381">
        <v>414</v>
      </c>
      <c r="I381" t="s">
        <v>312</v>
      </c>
      <c r="J381">
        <v>0</v>
      </c>
      <c r="K381" t="s">
        <v>313</v>
      </c>
      <c r="L381">
        <v>1000</v>
      </c>
      <c r="M381" t="s">
        <v>342</v>
      </c>
      <c r="N381">
        <v>0</v>
      </c>
      <c r="O381" t="s">
        <v>305</v>
      </c>
      <c r="P381">
        <v>55.806452</v>
      </c>
      <c r="Q381" t="s">
        <v>402</v>
      </c>
      <c r="R381">
        <v>914</v>
      </c>
      <c r="S381" t="s">
        <v>306</v>
      </c>
      <c r="T381">
        <v>21</v>
      </c>
    </row>
    <row r="382" spans="1:20">
      <c r="A382" t="s">
        <v>2</v>
      </c>
      <c r="B382" t="s">
        <v>740</v>
      </c>
      <c r="C382" t="s">
        <v>302</v>
      </c>
      <c r="D382">
        <v>0.81484999999999996</v>
      </c>
      <c r="E382" t="s">
        <v>303</v>
      </c>
      <c r="F382">
        <v>21</v>
      </c>
      <c r="G382" t="s">
        <v>304</v>
      </c>
      <c r="H382">
        <v>-504</v>
      </c>
      <c r="I382" t="s">
        <v>312</v>
      </c>
      <c r="J382">
        <v>0</v>
      </c>
      <c r="K382" t="s">
        <v>313</v>
      </c>
      <c r="L382">
        <v>0</v>
      </c>
      <c r="M382" t="s">
        <v>342</v>
      </c>
      <c r="N382">
        <v>0</v>
      </c>
      <c r="O382" t="s">
        <v>305</v>
      </c>
      <c r="P382">
        <v>44.285713999999999</v>
      </c>
      <c r="Q382" t="s">
        <v>402</v>
      </c>
      <c r="R382">
        <v>-4</v>
      </c>
      <c r="S382" t="s">
        <v>306</v>
      </c>
      <c r="T382">
        <v>22</v>
      </c>
    </row>
    <row r="383" spans="1:20">
      <c r="A383" t="s">
        <v>2</v>
      </c>
      <c r="B383" t="s">
        <v>741</v>
      </c>
      <c r="C383" t="s">
        <v>302</v>
      </c>
      <c r="D383">
        <v>0.81475699999999995</v>
      </c>
      <c r="E383" t="s">
        <v>303</v>
      </c>
      <c r="F383">
        <v>65</v>
      </c>
      <c r="G383" t="s">
        <v>304</v>
      </c>
      <c r="H383">
        <v>-407</v>
      </c>
      <c r="I383" t="s">
        <v>312</v>
      </c>
      <c r="J383">
        <v>0</v>
      </c>
      <c r="K383" t="s">
        <v>313</v>
      </c>
      <c r="L383">
        <v>0</v>
      </c>
      <c r="M383" t="s">
        <v>342</v>
      </c>
      <c r="N383">
        <v>0</v>
      </c>
      <c r="O383" t="s">
        <v>305</v>
      </c>
      <c r="P383">
        <v>53.076923000000001</v>
      </c>
      <c r="Q383" t="s">
        <v>402</v>
      </c>
      <c r="R383">
        <v>92</v>
      </c>
      <c r="S383" t="s">
        <v>306</v>
      </c>
      <c r="T383">
        <v>22</v>
      </c>
    </row>
    <row r="384" spans="1:20">
      <c r="A384" t="s">
        <v>2</v>
      </c>
      <c r="B384" t="s">
        <v>742</v>
      </c>
      <c r="C384" t="s">
        <v>302</v>
      </c>
      <c r="D384">
        <v>0.814697</v>
      </c>
      <c r="E384" t="s">
        <v>303</v>
      </c>
      <c r="F384">
        <v>42</v>
      </c>
      <c r="G384" t="s">
        <v>304</v>
      </c>
      <c r="H384">
        <v>-487</v>
      </c>
      <c r="I384" t="s">
        <v>312</v>
      </c>
      <c r="J384">
        <v>0</v>
      </c>
      <c r="K384" t="s">
        <v>313</v>
      </c>
      <c r="L384">
        <v>0</v>
      </c>
      <c r="M384" t="s">
        <v>342</v>
      </c>
      <c r="N384">
        <v>0</v>
      </c>
      <c r="O384" t="s">
        <v>305</v>
      </c>
      <c r="P384">
        <v>53.809524000000003</v>
      </c>
      <c r="Q384" t="s">
        <v>402</v>
      </c>
      <c r="R384">
        <v>12</v>
      </c>
      <c r="S384" t="s">
        <v>306</v>
      </c>
      <c r="T384">
        <v>22</v>
      </c>
    </row>
    <row r="385" spans="1:20">
      <c r="A385" t="s">
        <v>2</v>
      </c>
      <c r="B385" t="s">
        <v>743</v>
      </c>
      <c r="C385" t="s">
        <v>302</v>
      </c>
      <c r="D385">
        <v>0.81462000000000001</v>
      </c>
      <c r="E385" t="s">
        <v>303</v>
      </c>
      <c r="F385">
        <v>54</v>
      </c>
      <c r="G385" t="s">
        <v>304</v>
      </c>
      <c r="H385">
        <v>-484</v>
      </c>
      <c r="I385" t="s">
        <v>312</v>
      </c>
      <c r="J385">
        <v>0</v>
      </c>
      <c r="K385" t="s">
        <v>313</v>
      </c>
      <c r="L385">
        <v>0</v>
      </c>
      <c r="M385" t="s">
        <v>342</v>
      </c>
      <c r="N385">
        <v>0</v>
      </c>
      <c r="O385" t="s">
        <v>305</v>
      </c>
      <c r="P385">
        <v>58.888888999999999</v>
      </c>
      <c r="Q385" t="s">
        <v>402</v>
      </c>
      <c r="R385">
        <v>15</v>
      </c>
      <c r="S385" t="s">
        <v>306</v>
      </c>
      <c r="T385">
        <v>22</v>
      </c>
    </row>
    <row r="386" spans="1:20">
      <c r="A386" t="s">
        <v>2</v>
      </c>
      <c r="B386" t="s">
        <v>744</v>
      </c>
      <c r="C386" t="s">
        <v>302</v>
      </c>
      <c r="D386">
        <v>0.81455299999999997</v>
      </c>
      <c r="E386" t="s">
        <v>303</v>
      </c>
      <c r="F386">
        <v>47</v>
      </c>
      <c r="G386" t="s">
        <v>304</v>
      </c>
      <c r="H386">
        <v>-449</v>
      </c>
      <c r="I386" t="s">
        <v>312</v>
      </c>
      <c r="J386">
        <v>0</v>
      </c>
      <c r="K386" t="s">
        <v>313</v>
      </c>
      <c r="L386">
        <v>0</v>
      </c>
      <c r="M386" t="s">
        <v>342</v>
      </c>
      <c r="N386">
        <v>0</v>
      </c>
      <c r="O386" t="s">
        <v>305</v>
      </c>
      <c r="P386">
        <v>59.787233999999998</v>
      </c>
      <c r="Q386" t="s">
        <v>402</v>
      </c>
      <c r="R386">
        <v>50</v>
      </c>
      <c r="S386" t="s">
        <v>306</v>
      </c>
      <c r="T386">
        <v>21</v>
      </c>
    </row>
    <row r="387" spans="1:20">
      <c r="A387" t="s">
        <v>2</v>
      </c>
      <c r="B387" t="s">
        <v>745</v>
      </c>
      <c r="C387" t="s">
        <v>302</v>
      </c>
      <c r="D387">
        <v>0.81405400000000006</v>
      </c>
      <c r="E387" t="s">
        <v>303</v>
      </c>
      <c r="F387">
        <v>349</v>
      </c>
      <c r="G387" t="s">
        <v>304</v>
      </c>
      <c r="H387">
        <v>-856</v>
      </c>
      <c r="I387" t="s">
        <v>312</v>
      </c>
      <c r="J387">
        <v>0</v>
      </c>
      <c r="K387" t="s">
        <v>313</v>
      </c>
      <c r="L387">
        <v>0</v>
      </c>
      <c r="M387" t="s">
        <v>342</v>
      </c>
      <c r="N387">
        <v>0</v>
      </c>
      <c r="O387" t="s">
        <v>305</v>
      </c>
      <c r="P387">
        <v>56.418337999999999</v>
      </c>
      <c r="Q387" t="s">
        <v>402</v>
      </c>
      <c r="R387">
        <v>-356</v>
      </c>
      <c r="S387" t="s">
        <v>306</v>
      </c>
      <c r="T387">
        <v>22</v>
      </c>
    </row>
    <row r="388" spans="1:20">
      <c r="A388" t="s">
        <v>2</v>
      </c>
      <c r="B388" t="s">
        <v>746</v>
      </c>
      <c r="C388" t="s">
        <v>302</v>
      </c>
      <c r="D388">
        <v>0.81397699999999995</v>
      </c>
      <c r="E388" t="s">
        <v>303</v>
      </c>
      <c r="F388">
        <v>54</v>
      </c>
      <c r="G388" t="s">
        <v>304</v>
      </c>
      <c r="H388">
        <v>-450</v>
      </c>
      <c r="I388" t="s">
        <v>312</v>
      </c>
      <c r="J388">
        <v>0</v>
      </c>
      <c r="K388" t="s">
        <v>313</v>
      </c>
      <c r="L388">
        <v>0</v>
      </c>
      <c r="M388" t="s">
        <v>342</v>
      </c>
      <c r="N388">
        <v>0</v>
      </c>
      <c r="O388" t="s">
        <v>305</v>
      </c>
      <c r="P388">
        <v>50</v>
      </c>
      <c r="Q388" t="s">
        <v>402</v>
      </c>
      <c r="R388">
        <v>49</v>
      </c>
      <c r="S388" t="s">
        <v>306</v>
      </c>
      <c r="T388">
        <v>23</v>
      </c>
    </row>
    <row r="389" spans="1:20">
      <c r="A389" t="s">
        <v>2</v>
      </c>
      <c r="B389" t="s">
        <v>747</v>
      </c>
      <c r="C389" t="s">
        <v>302</v>
      </c>
      <c r="D389">
        <v>0.81380399999999997</v>
      </c>
      <c r="E389" t="s">
        <v>303</v>
      </c>
      <c r="F389">
        <v>121</v>
      </c>
      <c r="G389" t="s">
        <v>304</v>
      </c>
      <c r="H389">
        <v>-275</v>
      </c>
      <c r="I389" t="s">
        <v>312</v>
      </c>
      <c r="J389">
        <v>0</v>
      </c>
      <c r="K389" t="s">
        <v>313</v>
      </c>
      <c r="L389">
        <v>0</v>
      </c>
      <c r="M389" t="s">
        <v>342</v>
      </c>
      <c r="N389">
        <v>0</v>
      </c>
      <c r="O389" t="s">
        <v>305</v>
      </c>
      <c r="P389">
        <v>54.462809999999998</v>
      </c>
      <c r="Q389" t="s">
        <v>402</v>
      </c>
      <c r="R389">
        <v>224</v>
      </c>
      <c r="S389" t="s">
        <v>306</v>
      </c>
      <c r="T389">
        <v>22</v>
      </c>
    </row>
    <row r="390" spans="1:20">
      <c r="A390" t="s">
        <v>2</v>
      </c>
      <c r="B390" t="s">
        <v>748</v>
      </c>
      <c r="C390" t="s">
        <v>302</v>
      </c>
      <c r="D390">
        <v>0.81364400000000003</v>
      </c>
      <c r="E390" t="s">
        <v>303</v>
      </c>
      <c r="F390">
        <v>112</v>
      </c>
      <c r="G390" t="s">
        <v>304</v>
      </c>
      <c r="H390">
        <v>-755</v>
      </c>
      <c r="I390" t="s">
        <v>312</v>
      </c>
      <c r="J390">
        <v>0</v>
      </c>
      <c r="K390" t="s">
        <v>313</v>
      </c>
      <c r="L390">
        <v>0</v>
      </c>
      <c r="M390" t="s">
        <v>342</v>
      </c>
      <c r="N390">
        <v>0</v>
      </c>
      <c r="O390" t="s">
        <v>305</v>
      </c>
      <c r="P390">
        <v>56.071429000000002</v>
      </c>
      <c r="Q390" t="s">
        <v>402</v>
      </c>
      <c r="R390">
        <v>-255</v>
      </c>
      <c r="S390" t="s">
        <v>306</v>
      </c>
      <c r="T390">
        <v>23</v>
      </c>
    </row>
    <row r="391" spans="1:20">
      <c r="A391" t="s">
        <v>2</v>
      </c>
      <c r="B391" t="s">
        <v>749</v>
      </c>
      <c r="C391" t="s">
        <v>302</v>
      </c>
      <c r="D391">
        <v>0.81364300000000001</v>
      </c>
      <c r="E391" t="s">
        <v>303</v>
      </c>
      <c r="F391">
        <v>1</v>
      </c>
      <c r="G391" t="s">
        <v>304</v>
      </c>
      <c r="H391">
        <v>-500</v>
      </c>
      <c r="I391" t="s">
        <v>312</v>
      </c>
      <c r="J391">
        <v>0</v>
      </c>
      <c r="K391" t="s">
        <v>313</v>
      </c>
      <c r="L391">
        <v>0</v>
      </c>
      <c r="M391" t="s">
        <v>342</v>
      </c>
      <c r="N391">
        <v>0</v>
      </c>
      <c r="O391" t="s">
        <v>305</v>
      </c>
      <c r="P391">
        <v>30</v>
      </c>
      <c r="Q391" t="s">
        <v>402</v>
      </c>
      <c r="R391">
        <v>0</v>
      </c>
      <c r="S391" t="s">
        <v>306</v>
      </c>
      <c r="T391">
        <v>20</v>
      </c>
    </row>
    <row r="392" spans="1:20">
      <c r="A392" t="s">
        <v>2</v>
      </c>
      <c r="B392" t="s">
        <v>750</v>
      </c>
      <c r="C392" t="s">
        <v>302</v>
      </c>
      <c r="D392">
        <v>0.81360299999999997</v>
      </c>
      <c r="E392" t="s">
        <v>303</v>
      </c>
      <c r="F392">
        <v>28</v>
      </c>
      <c r="G392" t="s">
        <v>304</v>
      </c>
      <c r="H392">
        <v>-394</v>
      </c>
      <c r="I392" t="s">
        <v>312</v>
      </c>
      <c r="J392">
        <v>0</v>
      </c>
      <c r="K392" t="s">
        <v>313</v>
      </c>
      <c r="L392">
        <v>0</v>
      </c>
      <c r="M392" t="s">
        <v>342</v>
      </c>
      <c r="N392">
        <v>0</v>
      </c>
      <c r="O392" t="s">
        <v>305</v>
      </c>
      <c r="P392">
        <v>64.285713999999999</v>
      </c>
      <c r="Q392" t="s">
        <v>402</v>
      </c>
      <c r="R392">
        <v>105</v>
      </c>
      <c r="S392" t="s">
        <v>306</v>
      </c>
      <c r="T392">
        <v>22</v>
      </c>
    </row>
    <row r="393" spans="1:20">
      <c r="A393" t="s">
        <v>2</v>
      </c>
      <c r="B393" t="s">
        <v>751</v>
      </c>
      <c r="C393" t="s">
        <v>302</v>
      </c>
      <c r="D393">
        <v>0.81356099999999998</v>
      </c>
      <c r="E393" t="s">
        <v>303</v>
      </c>
      <c r="F393">
        <v>29</v>
      </c>
      <c r="G393" t="s">
        <v>304</v>
      </c>
      <c r="H393">
        <v>-435</v>
      </c>
      <c r="I393" t="s">
        <v>312</v>
      </c>
      <c r="J393">
        <v>0</v>
      </c>
      <c r="K393" t="s">
        <v>313</v>
      </c>
      <c r="L393">
        <v>0</v>
      </c>
      <c r="M393" t="s">
        <v>342</v>
      </c>
      <c r="N393">
        <v>0</v>
      </c>
      <c r="O393" t="s">
        <v>305</v>
      </c>
      <c r="P393">
        <v>69.310344999999998</v>
      </c>
      <c r="Q393" t="s">
        <v>402</v>
      </c>
      <c r="R393">
        <v>64</v>
      </c>
      <c r="S393" t="s">
        <v>306</v>
      </c>
      <c r="T393">
        <v>22</v>
      </c>
    </row>
    <row r="394" spans="1:20">
      <c r="A394" t="s">
        <v>2</v>
      </c>
      <c r="B394" t="s">
        <v>752</v>
      </c>
      <c r="C394" t="s">
        <v>302</v>
      </c>
      <c r="D394">
        <v>0.81342300000000001</v>
      </c>
      <c r="E394" t="s">
        <v>303</v>
      </c>
      <c r="F394">
        <v>97</v>
      </c>
      <c r="G394" t="s">
        <v>304</v>
      </c>
      <c r="H394">
        <v>-326</v>
      </c>
      <c r="I394" t="s">
        <v>312</v>
      </c>
      <c r="J394">
        <v>0</v>
      </c>
      <c r="K394" t="s">
        <v>313</v>
      </c>
      <c r="L394">
        <v>0</v>
      </c>
      <c r="M394" t="s">
        <v>342</v>
      </c>
      <c r="N394">
        <v>0</v>
      </c>
      <c r="O394" t="s">
        <v>305</v>
      </c>
      <c r="P394">
        <v>53.71134</v>
      </c>
      <c r="Q394" t="s">
        <v>402</v>
      </c>
      <c r="R394">
        <v>173</v>
      </c>
      <c r="S394" t="s">
        <v>306</v>
      </c>
      <c r="T394">
        <v>22</v>
      </c>
    </row>
    <row r="395" spans="1:20">
      <c r="A395" t="s">
        <v>2</v>
      </c>
      <c r="B395" t="s">
        <v>753</v>
      </c>
      <c r="C395" t="s">
        <v>302</v>
      </c>
      <c r="D395">
        <v>0.81340999999999997</v>
      </c>
      <c r="E395" t="s">
        <v>303</v>
      </c>
      <c r="F395">
        <v>9</v>
      </c>
      <c r="G395" t="s">
        <v>304</v>
      </c>
      <c r="H395">
        <v>-592</v>
      </c>
      <c r="I395" t="s">
        <v>312</v>
      </c>
      <c r="J395">
        <v>0</v>
      </c>
      <c r="K395" t="s">
        <v>313</v>
      </c>
      <c r="L395">
        <v>0</v>
      </c>
      <c r="M395" t="s">
        <v>342</v>
      </c>
      <c r="N395">
        <v>0</v>
      </c>
      <c r="O395" t="s">
        <v>305</v>
      </c>
      <c r="P395">
        <v>52.222222000000002</v>
      </c>
      <c r="Q395" t="s">
        <v>402</v>
      </c>
      <c r="R395">
        <v>-92</v>
      </c>
      <c r="S395" t="s">
        <v>306</v>
      </c>
      <c r="T395">
        <v>22</v>
      </c>
    </row>
    <row r="396" spans="1:20">
      <c r="A396" t="s">
        <v>2</v>
      </c>
      <c r="B396" t="s">
        <v>754</v>
      </c>
      <c r="C396" t="s">
        <v>302</v>
      </c>
      <c r="D396">
        <v>0.81323599999999996</v>
      </c>
      <c r="E396" t="s">
        <v>303</v>
      </c>
      <c r="F396">
        <v>122</v>
      </c>
      <c r="G396" t="s">
        <v>304</v>
      </c>
      <c r="H396">
        <v>-628</v>
      </c>
      <c r="I396" t="s">
        <v>312</v>
      </c>
      <c r="J396">
        <v>0</v>
      </c>
      <c r="K396" t="s">
        <v>313</v>
      </c>
      <c r="L396">
        <v>0</v>
      </c>
      <c r="M396" t="s">
        <v>342</v>
      </c>
      <c r="N396">
        <v>0</v>
      </c>
      <c r="O396" t="s">
        <v>305</v>
      </c>
      <c r="P396">
        <v>54.590164000000001</v>
      </c>
      <c r="Q396" t="s">
        <v>402</v>
      </c>
      <c r="R396">
        <v>-128</v>
      </c>
      <c r="S396" t="s">
        <v>306</v>
      </c>
      <c r="T396">
        <v>23</v>
      </c>
    </row>
    <row r="397" spans="1:20">
      <c r="A397" t="s">
        <v>2</v>
      </c>
      <c r="B397" t="s">
        <v>755</v>
      </c>
      <c r="C397" t="s">
        <v>302</v>
      </c>
      <c r="D397">
        <v>0.81321100000000002</v>
      </c>
      <c r="E397" t="s">
        <v>303</v>
      </c>
      <c r="F397">
        <v>17</v>
      </c>
      <c r="G397" t="s">
        <v>304</v>
      </c>
      <c r="H397">
        <v>-524</v>
      </c>
      <c r="I397" t="s">
        <v>312</v>
      </c>
      <c r="J397">
        <v>0</v>
      </c>
      <c r="K397" t="s">
        <v>313</v>
      </c>
      <c r="L397">
        <v>0</v>
      </c>
      <c r="M397" t="s">
        <v>342</v>
      </c>
      <c r="N397">
        <v>0</v>
      </c>
      <c r="O397" t="s">
        <v>305</v>
      </c>
      <c r="P397">
        <v>60.588234999999997</v>
      </c>
      <c r="Q397" t="s">
        <v>402</v>
      </c>
      <c r="R397">
        <v>-24</v>
      </c>
      <c r="S397" t="s">
        <v>306</v>
      </c>
      <c r="T397">
        <v>22</v>
      </c>
    </row>
    <row r="398" spans="1:20">
      <c r="A398" t="s">
        <v>2</v>
      </c>
      <c r="B398" t="s">
        <v>756</v>
      </c>
      <c r="C398" t="s">
        <v>302</v>
      </c>
      <c r="D398">
        <v>0.81315599999999999</v>
      </c>
      <c r="E398" t="s">
        <v>303</v>
      </c>
      <c r="F398">
        <v>39</v>
      </c>
      <c r="G398" t="s">
        <v>304</v>
      </c>
      <c r="H398">
        <v>-307</v>
      </c>
      <c r="I398" t="s">
        <v>312</v>
      </c>
      <c r="J398">
        <v>0</v>
      </c>
      <c r="K398" t="s">
        <v>313</v>
      </c>
      <c r="L398">
        <v>0</v>
      </c>
      <c r="M398" t="s">
        <v>342</v>
      </c>
      <c r="N398">
        <v>0</v>
      </c>
      <c r="O398" t="s">
        <v>305</v>
      </c>
      <c r="P398">
        <v>52.051282</v>
      </c>
      <c r="Q398" t="s">
        <v>402</v>
      </c>
      <c r="R398">
        <v>192</v>
      </c>
      <c r="S398" t="s">
        <v>306</v>
      </c>
      <c r="T398">
        <v>23</v>
      </c>
    </row>
    <row r="399" spans="1:20">
      <c r="A399" t="s">
        <v>2</v>
      </c>
      <c r="B399" t="s">
        <v>757</v>
      </c>
      <c r="C399" t="s">
        <v>302</v>
      </c>
      <c r="D399">
        <v>0.81308400000000003</v>
      </c>
      <c r="E399" t="s">
        <v>303</v>
      </c>
      <c r="F399">
        <v>50</v>
      </c>
      <c r="G399" t="s">
        <v>304</v>
      </c>
      <c r="H399">
        <v>-388</v>
      </c>
      <c r="I399" t="s">
        <v>312</v>
      </c>
      <c r="J399">
        <v>0</v>
      </c>
      <c r="K399" t="s">
        <v>313</v>
      </c>
      <c r="L399">
        <v>0</v>
      </c>
      <c r="M399" t="s">
        <v>342</v>
      </c>
      <c r="N399">
        <v>0</v>
      </c>
      <c r="O399" t="s">
        <v>305</v>
      </c>
      <c r="P399">
        <v>55.6</v>
      </c>
      <c r="Q399" t="s">
        <v>402</v>
      </c>
      <c r="R399">
        <v>111</v>
      </c>
      <c r="S399" t="s">
        <v>306</v>
      </c>
      <c r="T399">
        <v>23</v>
      </c>
    </row>
    <row r="400" spans="1:20">
      <c r="A400" t="s">
        <v>2</v>
      </c>
      <c r="B400" t="s">
        <v>758</v>
      </c>
      <c r="C400" t="s">
        <v>302</v>
      </c>
      <c r="D400">
        <v>0.81292399999999998</v>
      </c>
      <c r="E400" t="s">
        <v>303</v>
      </c>
      <c r="F400">
        <v>112</v>
      </c>
      <c r="G400" t="s">
        <v>304</v>
      </c>
      <c r="H400">
        <v>-731</v>
      </c>
      <c r="I400" t="s">
        <v>312</v>
      </c>
      <c r="J400">
        <v>0</v>
      </c>
      <c r="K400" t="s">
        <v>313</v>
      </c>
      <c r="L400">
        <v>0</v>
      </c>
      <c r="M400" t="s">
        <v>342</v>
      </c>
      <c r="N400">
        <v>0</v>
      </c>
      <c r="O400" t="s">
        <v>305</v>
      </c>
      <c r="P400">
        <v>54.107143000000001</v>
      </c>
      <c r="Q400" t="s">
        <v>402</v>
      </c>
      <c r="R400">
        <v>-231</v>
      </c>
      <c r="S400" t="s">
        <v>306</v>
      </c>
      <c r="T400">
        <v>22</v>
      </c>
    </row>
    <row r="401" spans="1:20">
      <c r="A401" t="s">
        <v>2</v>
      </c>
      <c r="B401" t="s">
        <v>759</v>
      </c>
      <c r="C401" t="s">
        <v>302</v>
      </c>
      <c r="D401">
        <v>0.81280600000000003</v>
      </c>
      <c r="E401" t="s">
        <v>303</v>
      </c>
      <c r="F401">
        <v>83</v>
      </c>
      <c r="G401" t="s">
        <v>304</v>
      </c>
      <c r="H401">
        <v>-532</v>
      </c>
      <c r="I401" t="s">
        <v>312</v>
      </c>
      <c r="J401">
        <v>0</v>
      </c>
      <c r="K401" t="s">
        <v>313</v>
      </c>
      <c r="L401">
        <v>0</v>
      </c>
      <c r="M401" t="s">
        <v>342</v>
      </c>
      <c r="N401">
        <v>0</v>
      </c>
      <c r="O401" t="s">
        <v>305</v>
      </c>
      <c r="P401">
        <v>52.891565999999997</v>
      </c>
      <c r="Q401" t="s">
        <v>402</v>
      </c>
      <c r="R401">
        <v>-32</v>
      </c>
      <c r="S401" t="s">
        <v>306</v>
      </c>
      <c r="T401">
        <v>22</v>
      </c>
    </row>
    <row r="402" spans="1:20">
      <c r="A402" t="s">
        <v>2</v>
      </c>
      <c r="B402" t="s">
        <v>760</v>
      </c>
      <c r="C402" t="s">
        <v>302</v>
      </c>
      <c r="D402">
        <v>0.81278700000000004</v>
      </c>
      <c r="E402" t="s">
        <v>303</v>
      </c>
      <c r="F402">
        <v>13</v>
      </c>
      <c r="G402" t="s">
        <v>304</v>
      </c>
      <c r="H402">
        <v>-472</v>
      </c>
      <c r="I402" t="s">
        <v>312</v>
      </c>
      <c r="J402">
        <v>0</v>
      </c>
      <c r="K402" t="s">
        <v>313</v>
      </c>
      <c r="L402">
        <v>0</v>
      </c>
      <c r="M402" t="s">
        <v>342</v>
      </c>
      <c r="N402">
        <v>0</v>
      </c>
      <c r="O402" t="s">
        <v>305</v>
      </c>
      <c r="P402">
        <v>42.307692000000003</v>
      </c>
      <c r="Q402" t="s">
        <v>402</v>
      </c>
      <c r="R402">
        <v>27</v>
      </c>
      <c r="S402" t="s">
        <v>306</v>
      </c>
      <c r="T402">
        <v>22</v>
      </c>
    </row>
    <row r="403" spans="1:20">
      <c r="A403" t="s">
        <v>2</v>
      </c>
      <c r="B403" t="s">
        <v>761</v>
      </c>
      <c r="C403" t="s">
        <v>302</v>
      </c>
      <c r="D403">
        <v>0.81278600000000001</v>
      </c>
      <c r="E403" t="s">
        <v>303</v>
      </c>
      <c r="F403">
        <v>1</v>
      </c>
      <c r="G403" t="s">
        <v>304</v>
      </c>
      <c r="H403">
        <v>-500</v>
      </c>
      <c r="I403" t="s">
        <v>312</v>
      </c>
      <c r="J403">
        <v>0</v>
      </c>
      <c r="K403" t="s">
        <v>313</v>
      </c>
      <c r="L403">
        <v>0</v>
      </c>
      <c r="M403" t="s">
        <v>342</v>
      </c>
      <c r="N403">
        <v>0</v>
      </c>
      <c r="O403" t="s">
        <v>305</v>
      </c>
      <c r="P403">
        <v>70</v>
      </c>
      <c r="Q403" t="s">
        <v>402</v>
      </c>
      <c r="R403">
        <v>0</v>
      </c>
      <c r="S403" t="s">
        <v>306</v>
      </c>
      <c r="T403">
        <v>18</v>
      </c>
    </row>
    <row r="404" spans="1:20">
      <c r="A404" t="s">
        <v>2</v>
      </c>
      <c r="B404" t="s">
        <v>762</v>
      </c>
      <c r="C404" t="s">
        <v>302</v>
      </c>
      <c r="D404">
        <v>0.81237700000000002</v>
      </c>
      <c r="E404" t="s">
        <v>303</v>
      </c>
      <c r="F404">
        <v>286</v>
      </c>
      <c r="G404" t="s">
        <v>304</v>
      </c>
      <c r="H404">
        <v>-443</v>
      </c>
      <c r="I404" t="s">
        <v>312</v>
      </c>
      <c r="J404">
        <v>0</v>
      </c>
      <c r="K404" t="s">
        <v>313</v>
      </c>
      <c r="L404">
        <v>0</v>
      </c>
      <c r="M404" t="s">
        <v>342</v>
      </c>
      <c r="N404">
        <v>0</v>
      </c>
      <c r="O404" t="s">
        <v>305</v>
      </c>
      <c r="P404">
        <v>57.902098000000002</v>
      </c>
      <c r="Q404" t="s">
        <v>402</v>
      </c>
      <c r="R404">
        <v>56</v>
      </c>
      <c r="S404" t="s">
        <v>306</v>
      </c>
      <c r="T404">
        <v>22</v>
      </c>
    </row>
    <row r="405" spans="1:20">
      <c r="A405" t="s">
        <v>2</v>
      </c>
      <c r="B405" t="s">
        <v>763</v>
      </c>
      <c r="C405" t="s">
        <v>302</v>
      </c>
      <c r="D405">
        <v>0.81206299999999998</v>
      </c>
      <c r="E405" t="s">
        <v>303</v>
      </c>
      <c r="F405">
        <v>220</v>
      </c>
      <c r="G405" t="s">
        <v>304</v>
      </c>
      <c r="H405">
        <v>-503</v>
      </c>
      <c r="I405" t="s">
        <v>312</v>
      </c>
      <c r="J405">
        <v>0</v>
      </c>
      <c r="K405" t="s">
        <v>313</v>
      </c>
      <c r="L405">
        <v>0</v>
      </c>
      <c r="M405" t="s">
        <v>342</v>
      </c>
      <c r="N405">
        <v>0</v>
      </c>
      <c r="O405" t="s">
        <v>305</v>
      </c>
      <c r="P405">
        <v>59.454545000000003</v>
      </c>
      <c r="Q405" t="s">
        <v>402</v>
      </c>
      <c r="R405">
        <v>-3</v>
      </c>
      <c r="S405" t="s">
        <v>306</v>
      </c>
      <c r="T405">
        <v>22</v>
      </c>
    </row>
    <row r="406" spans="1:20">
      <c r="A406" t="s">
        <v>2</v>
      </c>
      <c r="B406" t="s">
        <v>764</v>
      </c>
      <c r="C406" t="s">
        <v>302</v>
      </c>
      <c r="D406">
        <v>0.81205300000000002</v>
      </c>
      <c r="E406" t="s">
        <v>303</v>
      </c>
      <c r="F406">
        <v>7</v>
      </c>
      <c r="G406" t="s">
        <v>304</v>
      </c>
      <c r="H406">
        <v>-544</v>
      </c>
      <c r="I406" t="s">
        <v>312</v>
      </c>
      <c r="J406">
        <v>0</v>
      </c>
      <c r="K406" t="s">
        <v>313</v>
      </c>
      <c r="L406">
        <v>0</v>
      </c>
      <c r="M406" t="s">
        <v>342</v>
      </c>
      <c r="N406">
        <v>0</v>
      </c>
      <c r="O406" t="s">
        <v>305</v>
      </c>
      <c r="P406">
        <v>52.857143000000001</v>
      </c>
      <c r="Q406" t="s">
        <v>402</v>
      </c>
      <c r="R406">
        <v>-44</v>
      </c>
      <c r="S406" t="s">
        <v>306</v>
      </c>
      <c r="T406">
        <v>22</v>
      </c>
    </row>
    <row r="407" spans="1:20">
      <c r="A407" t="s">
        <v>2</v>
      </c>
      <c r="B407" t="s">
        <v>765</v>
      </c>
      <c r="C407" t="s">
        <v>302</v>
      </c>
      <c r="D407">
        <v>0.81204900000000002</v>
      </c>
      <c r="E407" t="s">
        <v>303</v>
      </c>
      <c r="F407">
        <v>3</v>
      </c>
      <c r="G407" t="s">
        <v>304</v>
      </c>
      <c r="H407">
        <v>-424</v>
      </c>
      <c r="I407" t="s">
        <v>312</v>
      </c>
      <c r="J407">
        <v>0</v>
      </c>
      <c r="K407" t="s">
        <v>313</v>
      </c>
      <c r="L407">
        <v>0</v>
      </c>
      <c r="M407" t="s">
        <v>342</v>
      </c>
      <c r="N407">
        <v>0</v>
      </c>
      <c r="O407" t="s">
        <v>305</v>
      </c>
      <c r="P407">
        <v>70</v>
      </c>
      <c r="Q407" t="s">
        <v>402</v>
      </c>
      <c r="R407">
        <v>75</v>
      </c>
      <c r="S407" t="s">
        <v>306</v>
      </c>
      <c r="T407">
        <v>21</v>
      </c>
    </row>
    <row r="408" spans="1:20">
      <c r="A408" t="s">
        <v>2</v>
      </c>
      <c r="B408" t="s">
        <v>766</v>
      </c>
      <c r="C408" t="s">
        <v>302</v>
      </c>
      <c r="D408">
        <v>0.81203400000000003</v>
      </c>
      <c r="E408" t="s">
        <v>303</v>
      </c>
      <c r="F408">
        <v>10</v>
      </c>
      <c r="G408" t="s">
        <v>304</v>
      </c>
      <c r="H408">
        <v>-461</v>
      </c>
      <c r="I408" t="s">
        <v>312</v>
      </c>
      <c r="J408">
        <v>0</v>
      </c>
      <c r="K408" t="s">
        <v>313</v>
      </c>
      <c r="L408">
        <v>0</v>
      </c>
      <c r="M408" t="s">
        <v>342</v>
      </c>
      <c r="N408">
        <v>0</v>
      </c>
      <c r="O408" t="s">
        <v>305</v>
      </c>
      <c r="P408">
        <v>56</v>
      </c>
      <c r="Q408" t="s">
        <v>402</v>
      </c>
      <c r="R408">
        <v>38</v>
      </c>
      <c r="S408" t="s">
        <v>306</v>
      </c>
      <c r="T408">
        <v>22</v>
      </c>
    </row>
    <row r="409" spans="1:20">
      <c r="A409" t="s">
        <v>2</v>
      </c>
      <c r="B409" t="s">
        <v>767</v>
      </c>
      <c r="C409" t="s">
        <v>302</v>
      </c>
      <c r="D409">
        <v>0.81200000000000006</v>
      </c>
      <c r="E409" t="s">
        <v>303</v>
      </c>
      <c r="F409">
        <v>24</v>
      </c>
      <c r="G409" t="s">
        <v>304</v>
      </c>
      <c r="H409">
        <v>-604</v>
      </c>
      <c r="I409" t="s">
        <v>312</v>
      </c>
      <c r="J409">
        <v>0</v>
      </c>
      <c r="K409" t="s">
        <v>313</v>
      </c>
      <c r="L409">
        <v>0</v>
      </c>
      <c r="M409" t="s">
        <v>342</v>
      </c>
      <c r="N409">
        <v>0</v>
      </c>
      <c r="O409" t="s">
        <v>305</v>
      </c>
      <c r="P409">
        <v>51.666666999999997</v>
      </c>
      <c r="Q409" t="s">
        <v>402</v>
      </c>
      <c r="R409">
        <v>-104</v>
      </c>
      <c r="S409" t="s">
        <v>306</v>
      </c>
      <c r="T409">
        <v>22</v>
      </c>
    </row>
    <row r="410" spans="1:20">
      <c r="A410" t="s">
        <v>2</v>
      </c>
      <c r="B410" t="s">
        <v>768</v>
      </c>
      <c r="C410" t="s">
        <v>302</v>
      </c>
      <c r="D410">
        <v>0.81193300000000002</v>
      </c>
      <c r="E410" t="s">
        <v>303</v>
      </c>
      <c r="F410">
        <v>47</v>
      </c>
      <c r="G410" t="s">
        <v>304</v>
      </c>
      <c r="H410">
        <v>-423</v>
      </c>
      <c r="I410" t="s">
        <v>312</v>
      </c>
      <c r="J410">
        <v>0</v>
      </c>
      <c r="K410" t="s">
        <v>313</v>
      </c>
      <c r="L410">
        <v>0</v>
      </c>
      <c r="M410" t="s">
        <v>342</v>
      </c>
      <c r="N410">
        <v>0</v>
      </c>
      <c r="O410" t="s">
        <v>305</v>
      </c>
      <c r="P410">
        <v>58.936169999999997</v>
      </c>
      <c r="Q410" t="s">
        <v>402</v>
      </c>
      <c r="R410">
        <v>76</v>
      </c>
      <c r="S410" t="s">
        <v>306</v>
      </c>
      <c r="T410">
        <v>22</v>
      </c>
    </row>
    <row r="411" spans="1:20">
      <c r="A411" t="s">
        <v>2</v>
      </c>
      <c r="B411" t="s">
        <v>769</v>
      </c>
      <c r="C411" t="s">
        <v>302</v>
      </c>
      <c r="D411">
        <v>0.81180300000000005</v>
      </c>
      <c r="E411" t="s">
        <v>303</v>
      </c>
      <c r="F411">
        <v>91</v>
      </c>
      <c r="G411" t="s">
        <v>304</v>
      </c>
      <c r="H411">
        <v>-378</v>
      </c>
      <c r="I411" t="s">
        <v>312</v>
      </c>
      <c r="J411">
        <v>0</v>
      </c>
      <c r="K411" t="s">
        <v>313</v>
      </c>
      <c r="L411">
        <v>0</v>
      </c>
      <c r="M411" t="s">
        <v>342</v>
      </c>
      <c r="N411">
        <v>0</v>
      </c>
      <c r="O411" t="s">
        <v>305</v>
      </c>
      <c r="P411">
        <v>65.824175999999994</v>
      </c>
      <c r="Q411" t="s">
        <v>402</v>
      </c>
      <c r="R411">
        <v>121</v>
      </c>
      <c r="S411" t="s">
        <v>306</v>
      </c>
      <c r="T411">
        <v>22</v>
      </c>
    </row>
    <row r="412" spans="1:20">
      <c r="A412" t="s">
        <v>2</v>
      </c>
      <c r="B412" t="s">
        <v>770</v>
      </c>
      <c r="C412" t="s">
        <v>302</v>
      </c>
      <c r="D412">
        <v>0.81180099999999999</v>
      </c>
      <c r="E412" t="s">
        <v>303</v>
      </c>
      <c r="F412">
        <v>1</v>
      </c>
      <c r="G412" t="s">
        <v>304</v>
      </c>
      <c r="H412">
        <v>-500</v>
      </c>
      <c r="I412" t="s">
        <v>312</v>
      </c>
      <c r="J412">
        <v>0</v>
      </c>
      <c r="K412" t="s">
        <v>313</v>
      </c>
      <c r="L412">
        <v>0</v>
      </c>
      <c r="M412" t="s">
        <v>342</v>
      </c>
      <c r="N412">
        <v>0</v>
      </c>
      <c r="O412" t="s">
        <v>305</v>
      </c>
      <c r="P412">
        <v>70</v>
      </c>
      <c r="Q412" t="s">
        <v>402</v>
      </c>
      <c r="R412">
        <v>0</v>
      </c>
      <c r="S412" t="s">
        <v>306</v>
      </c>
      <c r="T412">
        <v>19</v>
      </c>
    </row>
    <row r="413" spans="1:20">
      <c r="A413" t="s">
        <v>2</v>
      </c>
      <c r="B413" t="s">
        <v>771</v>
      </c>
      <c r="C413" t="s">
        <v>302</v>
      </c>
      <c r="D413">
        <v>0.81139399999999995</v>
      </c>
      <c r="E413" t="s">
        <v>303</v>
      </c>
      <c r="F413">
        <v>285</v>
      </c>
      <c r="G413" t="s">
        <v>304</v>
      </c>
      <c r="H413">
        <v>-557</v>
      </c>
      <c r="I413" t="s">
        <v>312</v>
      </c>
      <c r="J413">
        <v>0</v>
      </c>
      <c r="K413" t="s">
        <v>313</v>
      </c>
      <c r="L413">
        <v>0</v>
      </c>
      <c r="M413" t="s">
        <v>342</v>
      </c>
      <c r="N413">
        <v>0</v>
      </c>
      <c r="O413" t="s">
        <v>305</v>
      </c>
      <c r="P413">
        <v>56.736842000000003</v>
      </c>
      <c r="Q413" t="s">
        <v>402</v>
      </c>
      <c r="R413">
        <v>-57</v>
      </c>
      <c r="S413" t="s">
        <v>306</v>
      </c>
      <c r="T413">
        <v>22</v>
      </c>
    </row>
    <row r="414" spans="1:20">
      <c r="A414" t="s">
        <v>2</v>
      </c>
      <c r="B414" t="s">
        <v>772</v>
      </c>
      <c r="C414" t="s">
        <v>302</v>
      </c>
      <c r="D414">
        <v>0.81133699999999997</v>
      </c>
      <c r="E414" t="s">
        <v>303</v>
      </c>
      <c r="F414">
        <v>40</v>
      </c>
      <c r="G414" t="s">
        <v>304</v>
      </c>
      <c r="H414">
        <v>-304</v>
      </c>
      <c r="I414" t="s">
        <v>312</v>
      </c>
      <c r="J414">
        <v>0</v>
      </c>
      <c r="K414" t="s">
        <v>313</v>
      </c>
      <c r="L414">
        <v>0</v>
      </c>
      <c r="M414" t="s">
        <v>342</v>
      </c>
      <c r="N414">
        <v>0</v>
      </c>
      <c r="O414" t="s">
        <v>305</v>
      </c>
      <c r="P414">
        <v>63.5</v>
      </c>
      <c r="Q414" t="s">
        <v>402</v>
      </c>
      <c r="R414">
        <v>195</v>
      </c>
      <c r="S414" t="s">
        <v>306</v>
      </c>
      <c r="T414">
        <v>22</v>
      </c>
    </row>
    <row r="415" spans="1:20">
      <c r="A415" t="s">
        <v>2</v>
      </c>
      <c r="B415" t="s">
        <v>773</v>
      </c>
      <c r="C415" t="s">
        <v>302</v>
      </c>
      <c r="D415">
        <v>0.81108100000000005</v>
      </c>
      <c r="E415" t="s">
        <v>303</v>
      </c>
      <c r="F415">
        <v>179</v>
      </c>
      <c r="G415" t="s">
        <v>304</v>
      </c>
      <c r="H415">
        <v>-626</v>
      </c>
      <c r="I415" t="s">
        <v>312</v>
      </c>
      <c r="J415">
        <v>0</v>
      </c>
      <c r="K415" t="s">
        <v>313</v>
      </c>
      <c r="L415">
        <v>0</v>
      </c>
      <c r="M415" t="s">
        <v>342</v>
      </c>
      <c r="N415">
        <v>0</v>
      </c>
      <c r="O415" t="s">
        <v>305</v>
      </c>
      <c r="P415">
        <v>57.039105999999997</v>
      </c>
      <c r="Q415" t="s">
        <v>402</v>
      </c>
      <c r="R415">
        <v>-126</v>
      </c>
      <c r="S415" t="s">
        <v>306</v>
      </c>
      <c r="T415">
        <v>22</v>
      </c>
    </row>
    <row r="416" spans="1:20">
      <c r="A416" t="s">
        <v>2</v>
      </c>
      <c r="B416" t="s">
        <v>774</v>
      </c>
      <c r="C416" t="s">
        <v>302</v>
      </c>
      <c r="D416">
        <v>0.81105899999999997</v>
      </c>
      <c r="E416" t="s">
        <v>303</v>
      </c>
      <c r="F416">
        <v>16</v>
      </c>
      <c r="G416" t="s">
        <v>304</v>
      </c>
      <c r="H416">
        <v>-352</v>
      </c>
      <c r="I416" t="s">
        <v>312</v>
      </c>
      <c r="J416">
        <v>0</v>
      </c>
      <c r="K416" t="s">
        <v>313</v>
      </c>
      <c r="L416">
        <v>0</v>
      </c>
      <c r="M416" t="s">
        <v>342</v>
      </c>
      <c r="N416">
        <v>0</v>
      </c>
      <c r="O416" t="s">
        <v>305</v>
      </c>
      <c r="P416">
        <v>66.25</v>
      </c>
      <c r="Q416" t="s">
        <v>402</v>
      </c>
      <c r="R416">
        <v>147</v>
      </c>
      <c r="S416" t="s">
        <v>306</v>
      </c>
      <c r="T416">
        <v>22</v>
      </c>
    </row>
    <row r="417" spans="1:20">
      <c r="A417" t="s">
        <v>2</v>
      </c>
      <c r="B417" t="s">
        <v>775</v>
      </c>
      <c r="C417" t="s">
        <v>302</v>
      </c>
      <c r="D417">
        <v>0.81103999999999998</v>
      </c>
      <c r="E417" t="s">
        <v>303</v>
      </c>
      <c r="F417">
        <v>13</v>
      </c>
      <c r="G417" t="s">
        <v>304</v>
      </c>
      <c r="H417">
        <v>-582</v>
      </c>
      <c r="I417" t="s">
        <v>312</v>
      </c>
      <c r="J417">
        <v>0</v>
      </c>
      <c r="K417" t="s">
        <v>313</v>
      </c>
      <c r="L417">
        <v>0</v>
      </c>
      <c r="M417" t="s">
        <v>342</v>
      </c>
      <c r="N417">
        <v>0</v>
      </c>
      <c r="O417" t="s">
        <v>305</v>
      </c>
      <c r="P417">
        <v>48.461537999999997</v>
      </c>
      <c r="Q417" t="s">
        <v>402</v>
      </c>
      <c r="R417">
        <v>-82</v>
      </c>
      <c r="S417" t="s">
        <v>306</v>
      </c>
      <c r="T417">
        <v>22</v>
      </c>
    </row>
    <row r="418" spans="1:20">
      <c r="A418" t="s">
        <v>2</v>
      </c>
      <c r="B418" t="s">
        <v>776</v>
      </c>
      <c r="C418" t="s">
        <v>302</v>
      </c>
      <c r="D418">
        <v>0.81103899999999995</v>
      </c>
      <c r="E418" t="s">
        <v>303</v>
      </c>
      <c r="F418">
        <v>1</v>
      </c>
      <c r="G418" t="s">
        <v>304</v>
      </c>
      <c r="H418">
        <v>-500</v>
      </c>
      <c r="I418" t="s">
        <v>312</v>
      </c>
      <c r="J418">
        <v>0</v>
      </c>
      <c r="K418" t="s">
        <v>313</v>
      </c>
      <c r="L418">
        <v>0</v>
      </c>
      <c r="M418" t="s">
        <v>342</v>
      </c>
      <c r="N418">
        <v>0</v>
      </c>
      <c r="O418" t="s">
        <v>305</v>
      </c>
      <c r="P418">
        <v>70</v>
      </c>
      <c r="Q418" t="s">
        <v>402</v>
      </c>
      <c r="R418">
        <v>0</v>
      </c>
      <c r="S418" t="s">
        <v>306</v>
      </c>
      <c r="T418">
        <v>19</v>
      </c>
    </row>
    <row r="419" spans="1:20">
      <c r="A419" t="s">
        <v>2</v>
      </c>
      <c r="B419" t="s">
        <v>777</v>
      </c>
      <c r="C419" t="s">
        <v>302</v>
      </c>
      <c r="D419">
        <v>0.81074299999999999</v>
      </c>
      <c r="E419" t="s">
        <v>303</v>
      </c>
      <c r="F419">
        <v>207</v>
      </c>
      <c r="G419" t="s">
        <v>304</v>
      </c>
      <c r="H419">
        <v>-285</v>
      </c>
      <c r="I419" t="s">
        <v>312</v>
      </c>
      <c r="J419">
        <v>0</v>
      </c>
      <c r="K419" t="s">
        <v>313</v>
      </c>
      <c r="L419">
        <v>0</v>
      </c>
      <c r="M419" t="s">
        <v>342</v>
      </c>
      <c r="N419">
        <v>0</v>
      </c>
      <c r="O419" t="s">
        <v>305</v>
      </c>
      <c r="P419">
        <v>57.729469000000002</v>
      </c>
      <c r="Q419" t="s">
        <v>402</v>
      </c>
      <c r="R419">
        <v>214</v>
      </c>
      <c r="S419" t="s">
        <v>306</v>
      </c>
      <c r="T419">
        <v>22</v>
      </c>
    </row>
    <row r="420" spans="1:20">
      <c r="A420" t="s">
        <v>2</v>
      </c>
      <c r="B420" t="s">
        <v>778</v>
      </c>
      <c r="C420" t="s">
        <v>302</v>
      </c>
      <c r="D420">
        <v>0.81036300000000006</v>
      </c>
      <c r="E420" t="s">
        <v>303</v>
      </c>
      <c r="F420">
        <v>266</v>
      </c>
      <c r="G420" t="s">
        <v>304</v>
      </c>
      <c r="H420">
        <v>-761</v>
      </c>
      <c r="I420" t="s">
        <v>312</v>
      </c>
      <c r="J420">
        <v>0</v>
      </c>
      <c r="K420" t="s">
        <v>313</v>
      </c>
      <c r="L420">
        <v>0</v>
      </c>
      <c r="M420" t="s">
        <v>342</v>
      </c>
      <c r="N420">
        <v>0</v>
      </c>
      <c r="O420" t="s">
        <v>305</v>
      </c>
      <c r="P420">
        <v>55.18797</v>
      </c>
      <c r="Q420" t="s">
        <v>402</v>
      </c>
      <c r="R420">
        <v>-261</v>
      </c>
      <c r="S420" t="s">
        <v>306</v>
      </c>
      <c r="T420">
        <v>22</v>
      </c>
    </row>
    <row r="421" spans="1:20">
      <c r="A421" t="s">
        <v>2</v>
      </c>
      <c r="B421" t="s">
        <v>779</v>
      </c>
      <c r="C421" t="s">
        <v>302</v>
      </c>
      <c r="D421">
        <v>0.81031399999999998</v>
      </c>
      <c r="E421" t="s">
        <v>303</v>
      </c>
      <c r="F421">
        <v>34</v>
      </c>
      <c r="G421" t="s">
        <v>304</v>
      </c>
      <c r="H421">
        <v>-355</v>
      </c>
      <c r="I421" t="s">
        <v>312</v>
      </c>
      <c r="J421">
        <v>0</v>
      </c>
      <c r="K421" t="s">
        <v>313</v>
      </c>
      <c r="L421">
        <v>0</v>
      </c>
      <c r="M421" t="s">
        <v>342</v>
      </c>
      <c r="N421">
        <v>0</v>
      </c>
      <c r="O421" t="s">
        <v>305</v>
      </c>
      <c r="P421">
        <v>56.470587999999999</v>
      </c>
      <c r="Q421" t="s">
        <v>402</v>
      </c>
      <c r="R421">
        <v>144</v>
      </c>
      <c r="S421" t="s">
        <v>306</v>
      </c>
      <c r="T421">
        <v>22</v>
      </c>
    </row>
    <row r="422" spans="1:20">
      <c r="A422" t="s">
        <v>2</v>
      </c>
      <c r="B422" t="s">
        <v>780</v>
      </c>
      <c r="C422" t="s">
        <v>302</v>
      </c>
      <c r="D422">
        <v>0.81026299999999996</v>
      </c>
      <c r="E422" t="s">
        <v>303</v>
      </c>
      <c r="F422">
        <v>36</v>
      </c>
      <c r="G422" t="s">
        <v>304</v>
      </c>
      <c r="H422">
        <v>-637</v>
      </c>
      <c r="I422" t="s">
        <v>312</v>
      </c>
      <c r="J422">
        <v>0</v>
      </c>
      <c r="K422" t="s">
        <v>313</v>
      </c>
      <c r="L422">
        <v>0</v>
      </c>
      <c r="M422" t="s">
        <v>342</v>
      </c>
      <c r="N422">
        <v>0</v>
      </c>
      <c r="O422" t="s">
        <v>305</v>
      </c>
      <c r="P422">
        <v>53.888888999999999</v>
      </c>
      <c r="Q422" t="s">
        <v>402</v>
      </c>
      <c r="R422">
        <v>-137</v>
      </c>
      <c r="S422" t="s">
        <v>306</v>
      </c>
      <c r="T422">
        <v>22</v>
      </c>
    </row>
    <row r="423" spans="1:20">
      <c r="A423" t="s">
        <v>2</v>
      </c>
      <c r="B423" t="s">
        <v>781</v>
      </c>
      <c r="C423" t="s">
        <v>302</v>
      </c>
      <c r="D423">
        <v>0.81016299999999997</v>
      </c>
      <c r="E423" t="s">
        <v>303</v>
      </c>
      <c r="F423">
        <v>70</v>
      </c>
      <c r="G423" t="s">
        <v>304</v>
      </c>
      <c r="H423">
        <v>-582</v>
      </c>
      <c r="I423" t="s">
        <v>312</v>
      </c>
      <c r="J423">
        <v>0</v>
      </c>
      <c r="K423" t="s">
        <v>313</v>
      </c>
      <c r="L423">
        <v>0</v>
      </c>
      <c r="M423" t="s">
        <v>342</v>
      </c>
      <c r="N423">
        <v>0</v>
      </c>
      <c r="O423" t="s">
        <v>305</v>
      </c>
      <c r="P423">
        <v>54.571429000000002</v>
      </c>
      <c r="Q423" t="s">
        <v>402</v>
      </c>
      <c r="R423">
        <v>-82</v>
      </c>
      <c r="S423" t="s">
        <v>306</v>
      </c>
      <c r="T423">
        <v>22</v>
      </c>
    </row>
    <row r="424" spans="1:20">
      <c r="A424" t="s">
        <v>2</v>
      </c>
      <c r="B424" t="s">
        <v>782</v>
      </c>
      <c r="C424" t="s">
        <v>302</v>
      </c>
      <c r="D424">
        <v>0.81001000000000001</v>
      </c>
      <c r="E424" t="s">
        <v>303</v>
      </c>
      <c r="F424">
        <v>107</v>
      </c>
      <c r="G424" t="s">
        <v>304</v>
      </c>
      <c r="H424">
        <v>-538</v>
      </c>
      <c r="I424" t="s">
        <v>312</v>
      </c>
      <c r="J424">
        <v>0</v>
      </c>
      <c r="K424" t="s">
        <v>313</v>
      </c>
      <c r="L424">
        <v>0</v>
      </c>
      <c r="M424" t="s">
        <v>342</v>
      </c>
      <c r="N424">
        <v>0</v>
      </c>
      <c r="O424" t="s">
        <v>305</v>
      </c>
      <c r="P424">
        <v>52.803738000000003</v>
      </c>
      <c r="Q424" t="s">
        <v>402</v>
      </c>
      <c r="R424">
        <v>-38</v>
      </c>
      <c r="S424" t="s">
        <v>306</v>
      </c>
      <c r="T424">
        <v>22</v>
      </c>
    </row>
    <row r="425" spans="1:20">
      <c r="A425" t="s">
        <v>2</v>
      </c>
      <c r="B425" t="s">
        <v>783</v>
      </c>
      <c r="C425" t="s">
        <v>302</v>
      </c>
      <c r="D425">
        <v>0.80970600000000004</v>
      </c>
      <c r="E425" t="s">
        <v>303</v>
      </c>
      <c r="F425">
        <v>213</v>
      </c>
      <c r="G425" t="s">
        <v>304</v>
      </c>
      <c r="H425">
        <v>-444</v>
      </c>
      <c r="I425" t="s">
        <v>312</v>
      </c>
      <c r="J425">
        <v>0</v>
      </c>
      <c r="K425" t="s">
        <v>313</v>
      </c>
      <c r="L425">
        <v>0</v>
      </c>
      <c r="M425" t="s">
        <v>342</v>
      </c>
      <c r="N425">
        <v>0</v>
      </c>
      <c r="O425" t="s">
        <v>305</v>
      </c>
      <c r="P425">
        <v>60.985914999999999</v>
      </c>
      <c r="Q425" t="s">
        <v>402</v>
      </c>
      <c r="R425">
        <v>55</v>
      </c>
      <c r="S425" t="s">
        <v>306</v>
      </c>
      <c r="T425">
        <v>22</v>
      </c>
    </row>
    <row r="426" spans="1:20">
      <c r="A426" t="s">
        <v>2</v>
      </c>
      <c r="B426" t="s">
        <v>784</v>
      </c>
      <c r="C426" t="s">
        <v>302</v>
      </c>
      <c r="D426">
        <v>0.80960399999999999</v>
      </c>
      <c r="E426" t="s">
        <v>303</v>
      </c>
      <c r="F426">
        <v>71</v>
      </c>
      <c r="G426" t="s">
        <v>304</v>
      </c>
      <c r="H426">
        <v>-670</v>
      </c>
      <c r="I426" t="s">
        <v>312</v>
      </c>
      <c r="J426">
        <v>0</v>
      </c>
      <c r="K426" t="s">
        <v>313</v>
      </c>
      <c r="L426">
        <v>0</v>
      </c>
      <c r="M426" t="s">
        <v>342</v>
      </c>
      <c r="N426">
        <v>0</v>
      </c>
      <c r="O426" t="s">
        <v>305</v>
      </c>
      <c r="P426">
        <v>61.830986000000003</v>
      </c>
      <c r="Q426" t="s">
        <v>402</v>
      </c>
      <c r="R426">
        <v>-170</v>
      </c>
      <c r="S426" t="s">
        <v>306</v>
      </c>
      <c r="T426">
        <v>22</v>
      </c>
    </row>
    <row r="427" spans="1:20">
      <c r="A427" t="s">
        <v>2</v>
      </c>
      <c r="B427" t="s">
        <v>785</v>
      </c>
      <c r="C427" t="s">
        <v>302</v>
      </c>
      <c r="D427">
        <v>0.80959099999999995</v>
      </c>
      <c r="E427" t="s">
        <v>303</v>
      </c>
      <c r="F427">
        <v>9</v>
      </c>
      <c r="G427" t="s">
        <v>304</v>
      </c>
      <c r="H427">
        <v>-451</v>
      </c>
      <c r="I427" t="s">
        <v>312</v>
      </c>
      <c r="J427">
        <v>0</v>
      </c>
      <c r="K427" t="s">
        <v>313</v>
      </c>
      <c r="L427">
        <v>0</v>
      </c>
      <c r="M427" t="s">
        <v>342</v>
      </c>
      <c r="N427">
        <v>0</v>
      </c>
      <c r="O427" t="s">
        <v>305</v>
      </c>
      <c r="P427">
        <v>58.888888999999999</v>
      </c>
      <c r="Q427" t="s">
        <v>402</v>
      </c>
      <c r="R427">
        <v>48</v>
      </c>
      <c r="S427" t="s">
        <v>306</v>
      </c>
      <c r="T427">
        <v>22</v>
      </c>
    </row>
    <row r="428" spans="1:20">
      <c r="A428" t="s">
        <v>2</v>
      </c>
      <c r="B428" t="s">
        <v>786</v>
      </c>
      <c r="C428" t="s">
        <v>302</v>
      </c>
      <c r="D428">
        <v>0.80948699999999996</v>
      </c>
      <c r="E428" t="s">
        <v>303</v>
      </c>
      <c r="F428">
        <v>73</v>
      </c>
      <c r="G428" t="s">
        <v>304</v>
      </c>
      <c r="H428">
        <v>-464</v>
      </c>
      <c r="I428" t="s">
        <v>312</v>
      </c>
      <c r="J428">
        <v>0</v>
      </c>
      <c r="K428" t="s">
        <v>313</v>
      </c>
      <c r="L428">
        <v>0</v>
      </c>
      <c r="M428" t="s">
        <v>342</v>
      </c>
      <c r="N428">
        <v>0</v>
      </c>
      <c r="O428" t="s">
        <v>305</v>
      </c>
      <c r="P428">
        <v>53.287671000000003</v>
      </c>
      <c r="Q428" t="s">
        <v>402</v>
      </c>
      <c r="R428">
        <v>35</v>
      </c>
      <c r="S428" t="s">
        <v>306</v>
      </c>
      <c r="T428">
        <v>22</v>
      </c>
    </row>
    <row r="429" spans="1:20">
      <c r="A429" t="s">
        <v>2</v>
      </c>
      <c r="B429" t="s">
        <v>787</v>
      </c>
      <c r="C429" t="s">
        <v>302</v>
      </c>
      <c r="D429">
        <v>0.80948600000000004</v>
      </c>
      <c r="E429" t="s">
        <v>303</v>
      </c>
      <c r="F429">
        <v>1</v>
      </c>
      <c r="G429" t="s">
        <v>304</v>
      </c>
      <c r="H429">
        <v>-500</v>
      </c>
      <c r="I429" t="s">
        <v>312</v>
      </c>
      <c r="J429">
        <v>0</v>
      </c>
      <c r="K429" t="s">
        <v>313</v>
      </c>
      <c r="L429">
        <v>0</v>
      </c>
      <c r="M429" t="s">
        <v>342</v>
      </c>
      <c r="N429">
        <v>0</v>
      </c>
      <c r="O429" t="s">
        <v>305</v>
      </c>
      <c r="P429">
        <v>30</v>
      </c>
      <c r="Q429" t="s">
        <v>402</v>
      </c>
      <c r="R429">
        <v>0</v>
      </c>
      <c r="S429" t="s">
        <v>306</v>
      </c>
      <c r="T429">
        <v>20</v>
      </c>
    </row>
    <row r="430" spans="1:20">
      <c r="A430" t="s">
        <v>2</v>
      </c>
      <c r="B430" t="s">
        <v>788</v>
      </c>
      <c r="C430" t="s">
        <v>302</v>
      </c>
      <c r="D430">
        <v>0.80940299999999998</v>
      </c>
      <c r="E430" t="s">
        <v>303</v>
      </c>
      <c r="F430">
        <v>58</v>
      </c>
      <c r="G430" t="s">
        <v>304</v>
      </c>
      <c r="H430">
        <v>-459</v>
      </c>
      <c r="I430" t="s">
        <v>312</v>
      </c>
      <c r="J430">
        <v>0</v>
      </c>
      <c r="K430" t="s">
        <v>313</v>
      </c>
      <c r="L430">
        <v>0</v>
      </c>
      <c r="M430" t="s">
        <v>342</v>
      </c>
      <c r="N430">
        <v>0</v>
      </c>
      <c r="O430" t="s">
        <v>305</v>
      </c>
      <c r="P430">
        <v>57.586207000000002</v>
      </c>
      <c r="Q430" t="s">
        <v>402</v>
      </c>
      <c r="R430">
        <v>40</v>
      </c>
      <c r="S430" t="s">
        <v>306</v>
      </c>
      <c r="T430">
        <v>22</v>
      </c>
    </row>
    <row r="431" spans="1:20">
      <c r="A431" t="s">
        <v>2</v>
      </c>
      <c r="B431" t="s">
        <v>789</v>
      </c>
      <c r="C431" t="s">
        <v>302</v>
      </c>
      <c r="D431">
        <v>0.80929300000000004</v>
      </c>
      <c r="E431" t="s">
        <v>303</v>
      </c>
      <c r="F431">
        <v>77</v>
      </c>
      <c r="G431" t="s">
        <v>304</v>
      </c>
      <c r="H431">
        <v>-438</v>
      </c>
      <c r="I431" t="s">
        <v>312</v>
      </c>
      <c r="J431">
        <v>0</v>
      </c>
      <c r="K431" t="s">
        <v>313</v>
      </c>
      <c r="L431">
        <v>0</v>
      </c>
      <c r="M431" t="s">
        <v>342</v>
      </c>
      <c r="N431">
        <v>0</v>
      </c>
      <c r="O431" t="s">
        <v>305</v>
      </c>
      <c r="P431">
        <v>51.558441999999999</v>
      </c>
      <c r="Q431" t="s">
        <v>402</v>
      </c>
      <c r="R431">
        <v>61</v>
      </c>
      <c r="S431" t="s">
        <v>306</v>
      </c>
      <c r="T431">
        <v>22</v>
      </c>
    </row>
    <row r="432" spans="1:20">
      <c r="A432" t="s">
        <v>2</v>
      </c>
      <c r="B432" t="s">
        <v>790</v>
      </c>
      <c r="C432" t="s">
        <v>302</v>
      </c>
      <c r="D432">
        <v>0.80906299999999998</v>
      </c>
      <c r="E432" t="s">
        <v>303</v>
      </c>
      <c r="F432">
        <v>161</v>
      </c>
      <c r="G432" t="s">
        <v>304</v>
      </c>
      <c r="H432">
        <v>-289</v>
      </c>
      <c r="I432" t="s">
        <v>312</v>
      </c>
      <c r="J432">
        <v>0</v>
      </c>
      <c r="K432" t="s">
        <v>313</v>
      </c>
      <c r="L432">
        <v>0</v>
      </c>
      <c r="M432" t="s">
        <v>342</v>
      </c>
      <c r="N432">
        <v>0</v>
      </c>
      <c r="O432" t="s">
        <v>305</v>
      </c>
      <c r="P432">
        <v>53.229813999999998</v>
      </c>
      <c r="Q432" t="s">
        <v>402</v>
      </c>
      <c r="R432">
        <v>210</v>
      </c>
      <c r="S432" t="s">
        <v>306</v>
      </c>
      <c r="T432">
        <v>22</v>
      </c>
    </row>
    <row r="433" spans="1:20">
      <c r="A433" t="s">
        <v>2</v>
      </c>
      <c r="B433" t="s">
        <v>791</v>
      </c>
      <c r="C433" t="s">
        <v>302</v>
      </c>
      <c r="D433">
        <v>0.80896000000000001</v>
      </c>
      <c r="E433" t="s">
        <v>303</v>
      </c>
      <c r="F433">
        <v>72</v>
      </c>
      <c r="G433" t="s">
        <v>304</v>
      </c>
      <c r="H433">
        <v>-553</v>
      </c>
      <c r="I433" t="s">
        <v>312</v>
      </c>
      <c r="J433">
        <v>0</v>
      </c>
      <c r="K433" t="s">
        <v>313</v>
      </c>
      <c r="L433">
        <v>0</v>
      </c>
      <c r="M433" t="s">
        <v>342</v>
      </c>
      <c r="N433">
        <v>0</v>
      </c>
      <c r="O433" t="s">
        <v>305</v>
      </c>
      <c r="P433">
        <v>56.388888999999999</v>
      </c>
      <c r="Q433" t="s">
        <v>402</v>
      </c>
      <c r="R433">
        <v>-53</v>
      </c>
      <c r="S433" t="s">
        <v>306</v>
      </c>
      <c r="T433">
        <v>22</v>
      </c>
    </row>
    <row r="434" spans="1:20">
      <c r="A434" t="s">
        <v>2</v>
      </c>
      <c r="B434" t="s">
        <v>792</v>
      </c>
      <c r="C434" t="s">
        <v>302</v>
      </c>
      <c r="D434">
        <v>0.80890099999999998</v>
      </c>
      <c r="E434" t="s">
        <v>303</v>
      </c>
      <c r="F434">
        <v>41</v>
      </c>
      <c r="G434" t="s">
        <v>304</v>
      </c>
      <c r="H434">
        <v>-591</v>
      </c>
      <c r="I434" t="s">
        <v>312</v>
      </c>
      <c r="J434">
        <v>0</v>
      </c>
      <c r="K434" t="s">
        <v>313</v>
      </c>
      <c r="L434">
        <v>0</v>
      </c>
      <c r="M434" t="s">
        <v>342</v>
      </c>
      <c r="N434">
        <v>0</v>
      </c>
      <c r="O434" t="s">
        <v>305</v>
      </c>
      <c r="P434">
        <v>53.414634</v>
      </c>
      <c r="Q434" t="s">
        <v>402</v>
      </c>
      <c r="R434">
        <v>-91</v>
      </c>
      <c r="S434" t="s">
        <v>306</v>
      </c>
      <c r="T434">
        <v>22</v>
      </c>
    </row>
    <row r="435" spans="1:20">
      <c r="A435" t="s">
        <v>2</v>
      </c>
      <c r="B435" t="s">
        <v>793</v>
      </c>
      <c r="C435" t="s">
        <v>302</v>
      </c>
      <c r="D435">
        <v>0.80884599999999995</v>
      </c>
      <c r="E435" t="s">
        <v>303</v>
      </c>
      <c r="F435">
        <v>39</v>
      </c>
      <c r="G435" t="s">
        <v>304</v>
      </c>
      <c r="H435">
        <v>-315</v>
      </c>
      <c r="I435" t="s">
        <v>312</v>
      </c>
      <c r="J435">
        <v>0</v>
      </c>
      <c r="K435" t="s">
        <v>313</v>
      </c>
      <c r="L435">
        <v>0</v>
      </c>
      <c r="M435" t="s">
        <v>342</v>
      </c>
      <c r="N435">
        <v>0</v>
      </c>
      <c r="O435" t="s">
        <v>305</v>
      </c>
      <c r="P435">
        <v>46.410255999999997</v>
      </c>
      <c r="Q435" t="s">
        <v>402</v>
      </c>
      <c r="R435">
        <v>184</v>
      </c>
      <c r="S435" t="s">
        <v>306</v>
      </c>
      <c r="T435">
        <v>22</v>
      </c>
    </row>
    <row r="436" spans="1:20">
      <c r="A436" t="s">
        <v>2</v>
      </c>
      <c r="B436" t="s">
        <v>794</v>
      </c>
      <c r="C436" t="s">
        <v>302</v>
      </c>
      <c r="D436">
        <v>0.80883899999999997</v>
      </c>
      <c r="E436" t="s">
        <v>303</v>
      </c>
      <c r="F436">
        <v>5</v>
      </c>
      <c r="G436" t="s">
        <v>304</v>
      </c>
      <c r="H436">
        <v>-582</v>
      </c>
      <c r="I436" t="s">
        <v>312</v>
      </c>
      <c r="J436">
        <v>0</v>
      </c>
      <c r="K436" t="s">
        <v>313</v>
      </c>
      <c r="L436">
        <v>0</v>
      </c>
      <c r="M436" t="s">
        <v>342</v>
      </c>
      <c r="N436">
        <v>0</v>
      </c>
      <c r="O436" t="s">
        <v>305</v>
      </c>
      <c r="P436">
        <v>54</v>
      </c>
      <c r="Q436" t="s">
        <v>402</v>
      </c>
      <c r="R436">
        <v>-82</v>
      </c>
      <c r="S436" t="s">
        <v>306</v>
      </c>
      <c r="T436">
        <v>21</v>
      </c>
    </row>
    <row r="437" spans="1:20">
      <c r="A437" t="s">
        <v>2</v>
      </c>
      <c r="B437" t="s">
        <v>795</v>
      </c>
      <c r="C437" t="s">
        <v>302</v>
      </c>
      <c r="D437">
        <v>0.80881000000000003</v>
      </c>
      <c r="E437" t="s">
        <v>303</v>
      </c>
      <c r="F437">
        <v>20</v>
      </c>
      <c r="G437" t="s">
        <v>304</v>
      </c>
      <c r="H437">
        <v>-573</v>
      </c>
      <c r="I437" t="s">
        <v>312</v>
      </c>
      <c r="J437">
        <v>0</v>
      </c>
      <c r="K437" t="s">
        <v>313</v>
      </c>
      <c r="L437">
        <v>0</v>
      </c>
      <c r="M437" t="s">
        <v>342</v>
      </c>
      <c r="N437">
        <v>0</v>
      </c>
      <c r="O437" t="s">
        <v>305</v>
      </c>
      <c r="P437">
        <v>49</v>
      </c>
      <c r="Q437" t="s">
        <v>402</v>
      </c>
      <c r="R437">
        <v>-73</v>
      </c>
      <c r="S437" t="s">
        <v>306</v>
      </c>
      <c r="T437">
        <v>22</v>
      </c>
    </row>
    <row r="438" spans="1:20">
      <c r="A438" t="s">
        <v>2</v>
      </c>
      <c r="B438" t="s">
        <v>796</v>
      </c>
      <c r="C438" t="s">
        <v>302</v>
      </c>
      <c r="D438">
        <v>0.80876899999999996</v>
      </c>
      <c r="E438" t="s">
        <v>303</v>
      </c>
      <c r="F438">
        <v>29</v>
      </c>
      <c r="G438" t="s">
        <v>304</v>
      </c>
      <c r="H438">
        <v>-489</v>
      </c>
      <c r="I438" t="s">
        <v>312</v>
      </c>
      <c r="J438">
        <v>0</v>
      </c>
      <c r="K438" t="s">
        <v>313</v>
      </c>
      <c r="L438">
        <v>0</v>
      </c>
      <c r="M438" t="s">
        <v>342</v>
      </c>
      <c r="N438">
        <v>0</v>
      </c>
      <c r="O438" t="s">
        <v>305</v>
      </c>
      <c r="P438">
        <v>50.689655000000002</v>
      </c>
      <c r="Q438" t="s">
        <v>402</v>
      </c>
      <c r="R438">
        <v>10</v>
      </c>
      <c r="S438" t="s">
        <v>306</v>
      </c>
      <c r="T438">
        <v>22</v>
      </c>
    </row>
    <row r="439" spans="1:20">
      <c r="A439" t="s">
        <v>2</v>
      </c>
      <c r="B439" t="s">
        <v>797</v>
      </c>
      <c r="C439" t="s">
        <v>302</v>
      </c>
      <c r="D439">
        <v>0.80876400000000004</v>
      </c>
      <c r="E439" t="s">
        <v>303</v>
      </c>
      <c r="F439">
        <v>3</v>
      </c>
      <c r="G439" t="s">
        <v>304</v>
      </c>
      <c r="H439">
        <v>-376</v>
      </c>
      <c r="I439" t="s">
        <v>312</v>
      </c>
      <c r="J439">
        <v>0</v>
      </c>
      <c r="K439" t="s">
        <v>313</v>
      </c>
      <c r="L439">
        <v>0</v>
      </c>
      <c r="M439" t="s">
        <v>342</v>
      </c>
      <c r="N439">
        <v>0</v>
      </c>
      <c r="O439" t="s">
        <v>305</v>
      </c>
      <c r="P439">
        <v>70</v>
      </c>
      <c r="Q439" t="s">
        <v>402</v>
      </c>
      <c r="R439">
        <v>123</v>
      </c>
      <c r="S439" t="s">
        <v>306</v>
      </c>
      <c r="T439">
        <v>20</v>
      </c>
    </row>
    <row r="440" spans="1:20">
      <c r="A440" t="s">
        <v>2</v>
      </c>
      <c r="B440" t="s">
        <v>798</v>
      </c>
      <c r="C440" t="s">
        <v>302</v>
      </c>
      <c r="D440">
        <v>0.80874299999999999</v>
      </c>
      <c r="E440" t="s">
        <v>303</v>
      </c>
      <c r="F440">
        <v>15</v>
      </c>
      <c r="G440" t="s">
        <v>304</v>
      </c>
      <c r="H440">
        <v>-444</v>
      </c>
      <c r="I440" t="s">
        <v>312</v>
      </c>
      <c r="J440">
        <v>0</v>
      </c>
      <c r="K440" t="s">
        <v>313</v>
      </c>
      <c r="L440">
        <v>0</v>
      </c>
      <c r="M440" t="s">
        <v>342</v>
      </c>
      <c r="N440">
        <v>0</v>
      </c>
      <c r="O440" t="s">
        <v>305</v>
      </c>
      <c r="P440">
        <v>51.333333000000003</v>
      </c>
      <c r="Q440" t="s">
        <v>402</v>
      </c>
      <c r="R440">
        <v>55</v>
      </c>
      <c r="S440" t="s">
        <v>306</v>
      </c>
      <c r="T440">
        <v>22</v>
      </c>
    </row>
    <row r="441" spans="1:20">
      <c r="A441" t="s">
        <v>2</v>
      </c>
      <c r="B441" t="s">
        <v>799</v>
      </c>
      <c r="C441" t="s">
        <v>302</v>
      </c>
      <c r="D441">
        <v>0.808724</v>
      </c>
      <c r="E441" t="s">
        <v>303</v>
      </c>
      <c r="F441">
        <v>13</v>
      </c>
      <c r="G441" t="s">
        <v>304</v>
      </c>
      <c r="H441">
        <v>-603</v>
      </c>
      <c r="I441" t="s">
        <v>312</v>
      </c>
      <c r="J441">
        <v>0</v>
      </c>
      <c r="K441" t="s">
        <v>313</v>
      </c>
      <c r="L441">
        <v>0</v>
      </c>
      <c r="M441" t="s">
        <v>342</v>
      </c>
      <c r="N441">
        <v>0</v>
      </c>
      <c r="O441" t="s">
        <v>305</v>
      </c>
      <c r="P441">
        <v>59.230769000000002</v>
      </c>
      <c r="Q441" t="s">
        <v>402</v>
      </c>
      <c r="R441">
        <v>-103</v>
      </c>
      <c r="S441" t="s">
        <v>306</v>
      </c>
      <c r="T441">
        <v>22</v>
      </c>
    </row>
    <row r="442" spans="1:20">
      <c r="A442" t="s">
        <v>2</v>
      </c>
      <c r="B442" t="s">
        <v>800</v>
      </c>
      <c r="C442" t="s">
        <v>302</v>
      </c>
      <c r="D442">
        <v>0.80867100000000003</v>
      </c>
      <c r="E442" t="s">
        <v>303</v>
      </c>
      <c r="F442">
        <v>37</v>
      </c>
      <c r="G442" t="s">
        <v>304</v>
      </c>
      <c r="H442">
        <v>-489</v>
      </c>
      <c r="I442" t="s">
        <v>312</v>
      </c>
      <c r="J442">
        <v>0</v>
      </c>
      <c r="K442" t="s">
        <v>313</v>
      </c>
      <c r="L442">
        <v>0</v>
      </c>
      <c r="M442" t="s">
        <v>342</v>
      </c>
      <c r="N442">
        <v>0</v>
      </c>
      <c r="O442" t="s">
        <v>305</v>
      </c>
      <c r="P442">
        <v>58.108108000000001</v>
      </c>
      <c r="Q442" t="s">
        <v>402</v>
      </c>
      <c r="R442">
        <v>10</v>
      </c>
      <c r="S442" t="s">
        <v>306</v>
      </c>
      <c r="T442">
        <v>22</v>
      </c>
    </row>
    <row r="443" spans="1:20">
      <c r="A443" t="s">
        <v>2</v>
      </c>
      <c r="B443" t="s">
        <v>801</v>
      </c>
      <c r="C443" t="s">
        <v>302</v>
      </c>
      <c r="D443">
        <v>0.80865699999999996</v>
      </c>
      <c r="E443" t="s">
        <v>303</v>
      </c>
      <c r="F443">
        <v>10</v>
      </c>
      <c r="G443" t="s">
        <v>304</v>
      </c>
      <c r="H443">
        <v>-491</v>
      </c>
      <c r="I443" t="s">
        <v>312</v>
      </c>
      <c r="J443">
        <v>0</v>
      </c>
      <c r="K443" t="s">
        <v>313</v>
      </c>
      <c r="L443">
        <v>0</v>
      </c>
      <c r="M443" t="s">
        <v>342</v>
      </c>
      <c r="N443">
        <v>0</v>
      </c>
      <c r="O443" t="s">
        <v>305</v>
      </c>
      <c r="P443">
        <v>56</v>
      </c>
      <c r="Q443" t="s">
        <v>402</v>
      </c>
      <c r="R443">
        <v>8</v>
      </c>
      <c r="S443" t="s">
        <v>306</v>
      </c>
      <c r="T443">
        <v>22</v>
      </c>
    </row>
    <row r="444" spans="1:20">
      <c r="A444" t="s">
        <v>2</v>
      </c>
      <c r="B444" t="s">
        <v>802</v>
      </c>
      <c r="C444" t="s">
        <v>302</v>
      </c>
      <c r="D444">
        <v>0.80861400000000005</v>
      </c>
      <c r="E444" t="s">
        <v>303</v>
      </c>
      <c r="F444">
        <v>30</v>
      </c>
      <c r="G444" t="s">
        <v>304</v>
      </c>
      <c r="H444">
        <v>-417</v>
      </c>
      <c r="I444" t="s">
        <v>312</v>
      </c>
      <c r="J444">
        <v>0</v>
      </c>
      <c r="K444" t="s">
        <v>313</v>
      </c>
      <c r="L444">
        <v>0</v>
      </c>
      <c r="M444" t="s">
        <v>342</v>
      </c>
      <c r="N444">
        <v>0</v>
      </c>
      <c r="O444" t="s">
        <v>305</v>
      </c>
      <c r="P444">
        <v>54</v>
      </c>
      <c r="Q444" t="s">
        <v>402</v>
      </c>
      <c r="R444">
        <v>82</v>
      </c>
      <c r="S444" t="s">
        <v>306</v>
      </c>
      <c r="T444">
        <v>22</v>
      </c>
    </row>
    <row r="445" spans="1:20">
      <c r="A445" t="s">
        <v>2</v>
      </c>
      <c r="B445" t="s">
        <v>803</v>
      </c>
      <c r="C445" t="s">
        <v>302</v>
      </c>
      <c r="D445">
        <v>0.80859099999999995</v>
      </c>
      <c r="E445" t="s">
        <v>303</v>
      </c>
      <c r="F445">
        <v>16</v>
      </c>
      <c r="G445" t="s">
        <v>304</v>
      </c>
      <c r="H445">
        <v>-580</v>
      </c>
      <c r="I445" t="s">
        <v>312</v>
      </c>
      <c r="J445">
        <v>0</v>
      </c>
      <c r="K445" t="s">
        <v>313</v>
      </c>
      <c r="L445">
        <v>0</v>
      </c>
      <c r="M445" t="s">
        <v>342</v>
      </c>
      <c r="N445">
        <v>0</v>
      </c>
      <c r="O445" t="s">
        <v>305</v>
      </c>
      <c r="P445">
        <v>53.75</v>
      </c>
      <c r="Q445" t="s">
        <v>402</v>
      </c>
      <c r="R445">
        <v>-80</v>
      </c>
      <c r="S445" t="s">
        <v>306</v>
      </c>
      <c r="T445">
        <v>22</v>
      </c>
    </row>
    <row r="446" spans="1:20">
      <c r="A446" t="s">
        <v>2</v>
      </c>
      <c r="B446" t="s">
        <v>804</v>
      </c>
      <c r="C446" t="s">
        <v>302</v>
      </c>
      <c r="D446">
        <v>0.80849099999999996</v>
      </c>
      <c r="E446" t="s">
        <v>303</v>
      </c>
      <c r="F446">
        <v>70</v>
      </c>
      <c r="G446" t="s">
        <v>304</v>
      </c>
      <c r="H446">
        <v>-437</v>
      </c>
      <c r="I446" t="s">
        <v>312</v>
      </c>
      <c r="J446">
        <v>0</v>
      </c>
      <c r="K446" t="s">
        <v>313</v>
      </c>
      <c r="L446">
        <v>0</v>
      </c>
      <c r="M446" t="s">
        <v>342</v>
      </c>
      <c r="N446">
        <v>0</v>
      </c>
      <c r="O446" t="s">
        <v>305</v>
      </c>
      <c r="P446">
        <v>53.714286000000001</v>
      </c>
      <c r="Q446" t="s">
        <v>402</v>
      </c>
      <c r="R446">
        <v>62</v>
      </c>
      <c r="S446" t="s">
        <v>306</v>
      </c>
      <c r="T446">
        <v>22</v>
      </c>
    </row>
    <row r="447" spans="1:20">
      <c r="A447" t="s">
        <v>2</v>
      </c>
      <c r="B447" t="s">
        <v>805</v>
      </c>
      <c r="C447" t="s">
        <v>302</v>
      </c>
      <c r="D447">
        <v>0.808473</v>
      </c>
      <c r="E447" t="s">
        <v>303</v>
      </c>
      <c r="F447">
        <v>13</v>
      </c>
      <c r="G447" t="s">
        <v>304</v>
      </c>
      <c r="H447">
        <v>-388</v>
      </c>
      <c r="I447" t="s">
        <v>312</v>
      </c>
      <c r="J447">
        <v>0</v>
      </c>
      <c r="K447" t="s">
        <v>313</v>
      </c>
      <c r="L447">
        <v>0</v>
      </c>
      <c r="M447" t="s">
        <v>342</v>
      </c>
      <c r="N447">
        <v>0</v>
      </c>
      <c r="O447" t="s">
        <v>305</v>
      </c>
      <c r="P447">
        <v>63.846153999999999</v>
      </c>
      <c r="Q447" t="s">
        <v>402</v>
      </c>
      <c r="R447">
        <v>111</v>
      </c>
      <c r="S447" t="s">
        <v>306</v>
      </c>
      <c r="T447">
        <v>22</v>
      </c>
    </row>
    <row r="448" spans="1:20">
      <c r="A448" t="s">
        <v>2</v>
      </c>
      <c r="B448" t="s">
        <v>806</v>
      </c>
      <c r="C448" t="s">
        <v>302</v>
      </c>
      <c r="D448">
        <v>0.80831900000000001</v>
      </c>
      <c r="E448" t="s">
        <v>303</v>
      </c>
      <c r="F448">
        <v>108</v>
      </c>
      <c r="G448" t="s">
        <v>304</v>
      </c>
      <c r="H448">
        <v>-606</v>
      </c>
      <c r="I448" t="s">
        <v>312</v>
      </c>
      <c r="J448">
        <v>0</v>
      </c>
      <c r="K448" t="s">
        <v>313</v>
      </c>
      <c r="L448">
        <v>0</v>
      </c>
      <c r="M448" t="s">
        <v>342</v>
      </c>
      <c r="N448">
        <v>0</v>
      </c>
      <c r="O448" t="s">
        <v>305</v>
      </c>
      <c r="P448">
        <v>55.185184999999997</v>
      </c>
      <c r="Q448" t="s">
        <v>402</v>
      </c>
      <c r="R448">
        <v>-106</v>
      </c>
      <c r="S448" t="s">
        <v>306</v>
      </c>
      <c r="T448">
        <v>22</v>
      </c>
    </row>
    <row r="449" spans="1:20">
      <c r="A449" t="s">
        <v>2</v>
      </c>
      <c r="B449" t="s">
        <v>807</v>
      </c>
      <c r="C449" t="s">
        <v>302</v>
      </c>
      <c r="D449">
        <v>0.80827599999999999</v>
      </c>
      <c r="E449" t="s">
        <v>303</v>
      </c>
      <c r="F449">
        <v>30</v>
      </c>
      <c r="G449" t="s">
        <v>304</v>
      </c>
      <c r="H449">
        <v>-466</v>
      </c>
      <c r="I449" t="s">
        <v>312</v>
      </c>
      <c r="J449">
        <v>0</v>
      </c>
      <c r="K449" t="s">
        <v>313</v>
      </c>
      <c r="L449">
        <v>0</v>
      </c>
      <c r="M449" t="s">
        <v>342</v>
      </c>
      <c r="N449">
        <v>0</v>
      </c>
      <c r="O449" t="s">
        <v>305</v>
      </c>
      <c r="P449">
        <v>46.666666999999997</v>
      </c>
      <c r="Q449" t="s">
        <v>402</v>
      </c>
      <c r="R449">
        <v>33</v>
      </c>
      <c r="S449" t="s">
        <v>306</v>
      </c>
      <c r="T449">
        <v>22</v>
      </c>
    </row>
    <row r="450" spans="1:20">
      <c r="A450" t="s">
        <v>2</v>
      </c>
      <c r="B450" t="s">
        <v>808</v>
      </c>
      <c r="C450" t="s">
        <v>302</v>
      </c>
      <c r="D450">
        <v>0.80812600000000001</v>
      </c>
      <c r="E450" t="s">
        <v>303</v>
      </c>
      <c r="F450">
        <v>105</v>
      </c>
      <c r="G450" t="s">
        <v>304</v>
      </c>
      <c r="H450">
        <v>-481</v>
      </c>
      <c r="I450" t="s">
        <v>312</v>
      </c>
      <c r="J450">
        <v>0</v>
      </c>
      <c r="K450" t="s">
        <v>313</v>
      </c>
      <c r="L450">
        <v>0</v>
      </c>
      <c r="M450" t="s">
        <v>342</v>
      </c>
      <c r="N450">
        <v>0</v>
      </c>
      <c r="O450" t="s">
        <v>305</v>
      </c>
      <c r="P450">
        <v>58</v>
      </c>
      <c r="Q450" t="s">
        <v>402</v>
      </c>
      <c r="R450">
        <v>18</v>
      </c>
      <c r="S450" t="s">
        <v>306</v>
      </c>
      <c r="T450">
        <v>22</v>
      </c>
    </row>
    <row r="451" spans="1:20">
      <c r="A451" t="s">
        <v>2</v>
      </c>
      <c r="B451" t="s">
        <v>809</v>
      </c>
      <c r="C451" t="s">
        <v>302</v>
      </c>
      <c r="D451">
        <v>0.80755600000000005</v>
      </c>
      <c r="E451" t="s">
        <v>303</v>
      </c>
      <c r="F451">
        <v>399</v>
      </c>
      <c r="G451" t="s">
        <v>304</v>
      </c>
      <c r="H451">
        <v>-683</v>
      </c>
      <c r="I451" t="s">
        <v>312</v>
      </c>
      <c r="J451">
        <v>0</v>
      </c>
      <c r="K451" t="s">
        <v>313</v>
      </c>
      <c r="L451">
        <v>0</v>
      </c>
      <c r="M451" t="s">
        <v>342</v>
      </c>
      <c r="N451">
        <v>0</v>
      </c>
      <c r="O451" t="s">
        <v>305</v>
      </c>
      <c r="P451">
        <v>58.671678999999997</v>
      </c>
      <c r="Q451" t="s">
        <v>402</v>
      </c>
      <c r="R451">
        <v>-183</v>
      </c>
      <c r="S451" t="s">
        <v>306</v>
      </c>
      <c r="T451">
        <v>22</v>
      </c>
    </row>
    <row r="452" spans="1:20">
      <c r="A452" t="s">
        <v>2</v>
      </c>
      <c r="B452" t="s">
        <v>810</v>
      </c>
      <c r="C452" t="s">
        <v>302</v>
      </c>
      <c r="D452">
        <v>0.80754000000000004</v>
      </c>
      <c r="E452" t="s">
        <v>303</v>
      </c>
      <c r="F452">
        <v>11</v>
      </c>
      <c r="G452" t="s">
        <v>304</v>
      </c>
      <c r="H452">
        <v>-437</v>
      </c>
      <c r="I452" t="s">
        <v>312</v>
      </c>
      <c r="J452">
        <v>0</v>
      </c>
      <c r="K452" t="s">
        <v>313</v>
      </c>
      <c r="L452">
        <v>0</v>
      </c>
      <c r="M452" t="s">
        <v>342</v>
      </c>
      <c r="N452">
        <v>0</v>
      </c>
      <c r="O452" t="s">
        <v>305</v>
      </c>
      <c r="P452">
        <v>48.181818</v>
      </c>
      <c r="Q452" t="s">
        <v>402</v>
      </c>
      <c r="R452">
        <v>62</v>
      </c>
      <c r="S452" t="s">
        <v>306</v>
      </c>
      <c r="T452">
        <v>22</v>
      </c>
    </row>
    <row r="453" spans="1:20">
      <c r="A453" t="s">
        <v>2</v>
      </c>
      <c r="B453" t="s">
        <v>811</v>
      </c>
      <c r="C453" t="s">
        <v>302</v>
      </c>
      <c r="D453">
        <v>0.80739000000000005</v>
      </c>
      <c r="E453" t="s">
        <v>303</v>
      </c>
      <c r="F453">
        <v>105</v>
      </c>
      <c r="G453" t="s">
        <v>304</v>
      </c>
      <c r="H453">
        <v>-375</v>
      </c>
      <c r="I453" t="s">
        <v>312</v>
      </c>
      <c r="J453">
        <v>0</v>
      </c>
      <c r="K453" t="s">
        <v>313</v>
      </c>
      <c r="L453">
        <v>0</v>
      </c>
      <c r="M453" t="s">
        <v>342</v>
      </c>
      <c r="N453">
        <v>0</v>
      </c>
      <c r="O453" t="s">
        <v>305</v>
      </c>
      <c r="P453">
        <v>60.285713999999999</v>
      </c>
      <c r="Q453" t="s">
        <v>402</v>
      </c>
      <c r="R453">
        <v>124</v>
      </c>
      <c r="S453" t="s">
        <v>306</v>
      </c>
      <c r="T453">
        <v>22</v>
      </c>
    </row>
    <row r="454" spans="1:20">
      <c r="A454" t="s">
        <v>2</v>
      </c>
      <c r="B454" t="s">
        <v>812</v>
      </c>
      <c r="C454" t="s">
        <v>302</v>
      </c>
      <c r="D454">
        <v>0.80735100000000004</v>
      </c>
      <c r="E454" t="s">
        <v>303</v>
      </c>
      <c r="F454">
        <v>27</v>
      </c>
      <c r="G454" t="s">
        <v>304</v>
      </c>
      <c r="H454">
        <v>-624</v>
      </c>
      <c r="I454" t="s">
        <v>312</v>
      </c>
      <c r="J454">
        <v>0</v>
      </c>
      <c r="K454" t="s">
        <v>313</v>
      </c>
      <c r="L454">
        <v>0</v>
      </c>
      <c r="M454" t="s">
        <v>342</v>
      </c>
      <c r="N454">
        <v>0</v>
      </c>
      <c r="O454" t="s">
        <v>305</v>
      </c>
      <c r="P454">
        <v>50.740741</v>
      </c>
      <c r="Q454" t="s">
        <v>402</v>
      </c>
      <c r="R454">
        <v>-124</v>
      </c>
      <c r="S454" t="s">
        <v>306</v>
      </c>
      <c r="T454">
        <v>22</v>
      </c>
    </row>
    <row r="455" spans="1:20">
      <c r="A455" t="s">
        <v>2</v>
      </c>
      <c r="B455" t="s">
        <v>813</v>
      </c>
      <c r="C455" t="s">
        <v>302</v>
      </c>
      <c r="D455">
        <v>0.80701299999999998</v>
      </c>
      <c r="E455" t="s">
        <v>303</v>
      </c>
      <c r="F455">
        <v>237</v>
      </c>
      <c r="G455" t="s">
        <v>304</v>
      </c>
      <c r="H455">
        <v>-649</v>
      </c>
      <c r="I455" t="s">
        <v>312</v>
      </c>
      <c r="J455">
        <v>0</v>
      </c>
      <c r="K455" t="s">
        <v>313</v>
      </c>
      <c r="L455">
        <v>0</v>
      </c>
      <c r="M455" t="s">
        <v>342</v>
      </c>
      <c r="N455">
        <v>0</v>
      </c>
      <c r="O455" t="s">
        <v>305</v>
      </c>
      <c r="P455">
        <v>56.075949000000001</v>
      </c>
      <c r="Q455" t="s">
        <v>402</v>
      </c>
      <c r="R455">
        <v>-149</v>
      </c>
      <c r="S455" t="s">
        <v>306</v>
      </c>
      <c r="T455">
        <v>22</v>
      </c>
    </row>
    <row r="456" spans="1:20">
      <c r="A456" t="s">
        <v>2</v>
      </c>
      <c r="B456" t="s">
        <v>814</v>
      </c>
      <c r="C456" t="s">
        <v>302</v>
      </c>
      <c r="D456">
        <v>0.80656000000000005</v>
      </c>
      <c r="E456" t="s">
        <v>303</v>
      </c>
      <c r="F456">
        <v>317</v>
      </c>
      <c r="G456" t="s">
        <v>304</v>
      </c>
      <c r="H456">
        <v>-566</v>
      </c>
      <c r="I456" t="s">
        <v>312</v>
      </c>
      <c r="J456">
        <v>0</v>
      </c>
      <c r="K456" t="s">
        <v>313</v>
      </c>
      <c r="L456">
        <v>0</v>
      </c>
      <c r="M456" t="s">
        <v>342</v>
      </c>
      <c r="N456">
        <v>0</v>
      </c>
      <c r="O456" t="s">
        <v>305</v>
      </c>
      <c r="P456">
        <v>57.255521000000002</v>
      </c>
      <c r="Q456" t="s">
        <v>402</v>
      </c>
      <c r="R456">
        <v>-66</v>
      </c>
      <c r="S456" t="s">
        <v>306</v>
      </c>
      <c r="T456">
        <v>22</v>
      </c>
    </row>
    <row r="457" spans="1:20">
      <c r="A457" t="s">
        <v>2</v>
      </c>
      <c r="B457" t="s">
        <v>815</v>
      </c>
      <c r="C457" t="s">
        <v>302</v>
      </c>
      <c r="D457">
        <v>0.80655699999999997</v>
      </c>
      <c r="E457" t="s">
        <v>303</v>
      </c>
      <c r="F457">
        <v>2</v>
      </c>
      <c r="G457" t="s">
        <v>304</v>
      </c>
      <c r="H457">
        <v>-427</v>
      </c>
      <c r="I457" t="s">
        <v>312</v>
      </c>
      <c r="J457">
        <v>0</v>
      </c>
      <c r="K457" t="s">
        <v>313</v>
      </c>
      <c r="L457">
        <v>0</v>
      </c>
      <c r="M457" t="s">
        <v>342</v>
      </c>
      <c r="N457">
        <v>0</v>
      </c>
      <c r="O457" t="s">
        <v>305</v>
      </c>
      <c r="P457">
        <v>70</v>
      </c>
      <c r="Q457" t="s">
        <v>402</v>
      </c>
      <c r="R457">
        <v>72</v>
      </c>
      <c r="S457" t="s">
        <v>306</v>
      </c>
      <c r="T457">
        <v>20</v>
      </c>
    </row>
    <row r="458" spans="1:20">
      <c r="A458" t="s">
        <v>2</v>
      </c>
      <c r="B458" t="s">
        <v>816</v>
      </c>
      <c r="C458" t="s">
        <v>302</v>
      </c>
      <c r="D458">
        <v>0.80648399999999998</v>
      </c>
      <c r="E458" t="s">
        <v>303</v>
      </c>
      <c r="F458">
        <v>51</v>
      </c>
      <c r="G458" t="s">
        <v>304</v>
      </c>
      <c r="H458">
        <v>-370</v>
      </c>
      <c r="I458" t="s">
        <v>312</v>
      </c>
      <c r="J458">
        <v>0</v>
      </c>
      <c r="K458" t="s">
        <v>313</v>
      </c>
      <c r="L458">
        <v>0</v>
      </c>
      <c r="M458" t="s">
        <v>342</v>
      </c>
      <c r="N458">
        <v>0</v>
      </c>
      <c r="O458" t="s">
        <v>305</v>
      </c>
      <c r="P458">
        <v>56.666666999999997</v>
      </c>
      <c r="Q458" t="s">
        <v>402</v>
      </c>
      <c r="R458">
        <v>129</v>
      </c>
      <c r="S458" t="s">
        <v>306</v>
      </c>
      <c r="T458">
        <v>22</v>
      </c>
    </row>
    <row r="459" spans="1:20">
      <c r="A459" t="s">
        <v>2</v>
      </c>
      <c r="B459" t="s">
        <v>817</v>
      </c>
      <c r="C459" t="s">
        <v>302</v>
      </c>
      <c r="D459">
        <v>0.80637599999999998</v>
      </c>
      <c r="E459" t="s">
        <v>303</v>
      </c>
      <c r="F459">
        <v>76</v>
      </c>
      <c r="G459" t="s">
        <v>304</v>
      </c>
      <c r="H459">
        <v>-446</v>
      </c>
      <c r="I459" t="s">
        <v>312</v>
      </c>
      <c r="J459">
        <v>0</v>
      </c>
      <c r="K459" t="s">
        <v>313</v>
      </c>
      <c r="L459">
        <v>0</v>
      </c>
      <c r="M459" t="s">
        <v>342</v>
      </c>
      <c r="N459">
        <v>0</v>
      </c>
      <c r="O459" t="s">
        <v>305</v>
      </c>
      <c r="P459">
        <v>59.736842000000003</v>
      </c>
      <c r="Q459" t="s">
        <v>402</v>
      </c>
      <c r="R459">
        <v>53</v>
      </c>
      <c r="S459" t="s">
        <v>306</v>
      </c>
      <c r="T459">
        <v>22</v>
      </c>
    </row>
    <row r="460" spans="1:20">
      <c r="A460" t="s">
        <v>2</v>
      </c>
      <c r="B460" t="s">
        <v>818</v>
      </c>
      <c r="C460" t="s">
        <v>302</v>
      </c>
      <c r="D460">
        <v>0.80629700000000004</v>
      </c>
      <c r="E460" t="s">
        <v>303</v>
      </c>
      <c r="F460">
        <v>55</v>
      </c>
      <c r="G460" t="s">
        <v>304</v>
      </c>
      <c r="H460">
        <v>-244</v>
      </c>
      <c r="I460" t="s">
        <v>312</v>
      </c>
      <c r="J460">
        <v>0</v>
      </c>
      <c r="K460" t="s">
        <v>313</v>
      </c>
      <c r="L460">
        <v>0</v>
      </c>
      <c r="M460" t="s">
        <v>342</v>
      </c>
      <c r="N460">
        <v>0</v>
      </c>
      <c r="O460" t="s">
        <v>305</v>
      </c>
      <c r="P460">
        <v>54.727272999999997</v>
      </c>
      <c r="Q460" t="s">
        <v>402</v>
      </c>
      <c r="R460">
        <v>255</v>
      </c>
      <c r="S460" t="s">
        <v>306</v>
      </c>
      <c r="T460">
        <v>22</v>
      </c>
    </row>
    <row r="461" spans="1:20">
      <c r="A461" t="s">
        <v>2</v>
      </c>
      <c r="B461" t="s">
        <v>819</v>
      </c>
      <c r="C461" t="s">
        <v>302</v>
      </c>
      <c r="D461">
        <v>0.80595300000000003</v>
      </c>
      <c r="E461" t="s">
        <v>303</v>
      </c>
      <c r="F461">
        <v>241</v>
      </c>
      <c r="G461" t="s">
        <v>304</v>
      </c>
      <c r="H461">
        <v>-545</v>
      </c>
      <c r="I461" t="s">
        <v>312</v>
      </c>
      <c r="J461">
        <v>0</v>
      </c>
      <c r="K461" t="s">
        <v>313</v>
      </c>
      <c r="L461">
        <v>0</v>
      </c>
      <c r="M461" t="s">
        <v>342</v>
      </c>
      <c r="N461">
        <v>0</v>
      </c>
      <c r="O461" t="s">
        <v>305</v>
      </c>
      <c r="P461">
        <v>56.390040999999997</v>
      </c>
      <c r="Q461" t="s">
        <v>402</v>
      </c>
      <c r="R461">
        <v>-45</v>
      </c>
      <c r="S461" t="s">
        <v>306</v>
      </c>
      <c r="T461">
        <v>22</v>
      </c>
    </row>
    <row r="462" spans="1:20">
      <c r="A462" t="s">
        <v>2</v>
      </c>
      <c r="B462" t="s">
        <v>820</v>
      </c>
      <c r="C462" t="s">
        <v>302</v>
      </c>
      <c r="D462">
        <v>0.80595000000000006</v>
      </c>
      <c r="E462" t="s">
        <v>303</v>
      </c>
      <c r="F462">
        <v>2</v>
      </c>
      <c r="G462" t="s">
        <v>304</v>
      </c>
      <c r="H462">
        <v>-604</v>
      </c>
      <c r="I462" t="s">
        <v>312</v>
      </c>
      <c r="J462">
        <v>0</v>
      </c>
      <c r="K462" t="s">
        <v>313</v>
      </c>
      <c r="L462">
        <v>0</v>
      </c>
      <c r="M462" t="s">
        <v>342</v>
      </c>
      <c r="N462">
        <v>0</v>
      </c>
      <c r="O462" t="s">
        <v>305</v>
      </c>
      <c r="P462">
        <v>70</v>
      </c>
      <c r="Q462" t="s">
        <v>402</v>
      </c>
      <c r="R462">
        <v>-104</v>
      </c>
      <c r="S462" t="s">
        <v>306</v>
      </c>
      <c r="T462">
        <v>19</v>
      </c>
    </row>
    <row r="463" spans="1:20">
      <c r="A463" t="s">
        <v>2</v>
      </c>
      <c r="B463" t="s">
        <v>821</v>
      </c>
      <c r="C463" t="s">
        <v>302</v>
      </c>
      <c r="D463">
        <v>0.80547100000000005</v>
      </c>
      <c r="E463" t="s">
        <v>303</v>
      </c>
      <c r="F463">
        <v>335</v>
      </c>
      <c r="G463" t="s">
        <v>304</v>
      </c>
      <c r="H463">
        <v>-420</v>
      </c>
      <c r="I463" t="s">
        <v>312</v>
      </c>
      <c r="J463">
        <v>0</v>
      </c>
      <c r="K463" t="s">
        <v>313</v>
      </c>
      <c r="L463">
        <v>0</v>
      </c>
      <c r="M463" t="s">
        <v>342</v>
      </c>
      <c r="N463">
        <v>0</v>
      </c>
      <c r="O463" t="s">
        <v>305</v>
      </c>
      <c r="P463">
        <v>56.328358000000001</v>
      </c>
      <c r="Q463" t="s">
        <v>402</v>
      </c>
      <c r="R463">
        <v>79</v>
      </c>
      <c r="S463" t="s">
        <v>306</v>
      </c>
      <c r="T463">
        <v>23</v>
      </c>
    </row>
    <row r="464" spans="1:20">
      <c r="A464" t="s">
        <v>2</v>
      </c>
      <c r="B464" t="s">
        <v>822</v>
      </c>
      <c r="C464" t="s">
        <v>302</v>
      </c>
      <c r="D464">
        <v>0.80533900000000003</v>
      </c>
      <c r="E464" t="s">
        <v>303</v>
      </c>
      <c r="F464">
        <v>93</v>
      </c>
      <c r="G464" t="s">
        <v>304</v>
      </c>
      <c r="H464">
        <v>-732</v>
      </c>
      <c r="I464" t="s">
        <v>312</v>
      </c>
      <c r="J464">
        <v>0</v>
      </c>
      <c r="K464" t="s">
        <v>313</v>
      </c>
      <c r="L464">
        <v>0</v>
      </c>
      <c r="M464" t="s">
        <v>342</v>
      </c>
      <c r="N464">
        <v>0</v>
      </c>
      <c r="O464" t="s">
        <v>305</v>
      </c>
      <c r="P464">
        <v>60.537633999999997</v>
      </c>
      <c r="Q464" t="s">
        <v>402</v>
      </c>
      <c r="R464">
        <v>-232</v>
      </c>
      <c r="S464" t="s">
        <v>306</v>
      </c>
      <c r="T464">
        <v>23</v>
      </c>
    </row>
    <row r="465" spans="1:20">
      <c r="A465" t="s">
        <v>2</v>
      </c>
      <c r="B465" t="s">
        <v>823</v>
      </c>
      <c r="C465" t="s">
        <v>302</v>
      </c>
      <c r="D465">
        <v>0.80519600000000002</v>
      </c>
      <c r="E465" t="s">
        <v>303</v>
      </c>
      <c r="F465">
        <v>100</v>
      </c>
      <c r="G465" t="s">
        <v>304</v>
      </c>
      <c r="H465">
        <v>-92</v>
      </c>
      <c r="I465" t="s">
        <v>312</v>
      </c>
      <c r="J465">
        <v>0</v>
      </c>
      <c r="K465" t="s">
        <v>313</v>
      </c>
      <c r="L465">
        <v>0</v>
      </c>
      <c r="M465" t="s">
        <v>342</v>
      </c>
      <c r="N465">
        <v>0</v>
      </c>
      <c r="O465" t="s">
        <v>305</v>
      </c>
      <c r="P465">
        <v>59.6</v>
      </c>
      <c r="Q465" t="s">
        <v>402</v>
      </c>
      <c r="R465">
        <v>407</v>
      </c>
      <c r="S465" t="s">
        <v>306</v>
      </c>
      <c r="T465">
        <v>22</v>
      </c>
    </row>
    <row r="466" spans="1:20">
      <c r="A466" t="s">
        <v>2</v>
      </c>
      <c r="B466" t="s">
        <v>824</v>
      </c>
      <c r="C466" t="s">
        <v>302</v>
      </c>
      <c r="D466">
        <v>0.80505599999999999</v>
      </c>
      <c r="E466" t="s">
        <v>303</v>
      </c>
      <c r="F466">
        <v>98</v>
      </c>
      <c r="G466" t="s">
        <v>304</v>
      </c>
      <c r="H466">
        <v>-646</v>
      </c>
      <c r="I466" t="s">
        <v>312</v>
      </c>
      <c r="J466">
        <v>0</v>
      </c>
      <c r="K466" t="s">
        <v>313</v>
      </c>
      <c r="L466">
        <v>0</v>
      </c>
      <c r="M466" t="s">
        <v>342</v>
      </c>
      <c r="N466">
        <v>0</v>
      </c>
      <c r="O466" t="s">
        <v>305</v>
      </c>
      <c r="P466">
        <v>56.938775999999997</v>
      </c>
      <c r="Q466" t="s">
        <v>402</v>
      </c>
      <c r="R466">
        <v>-146</v>
      </c>
      <c r="S466" t="s">
        <v>306</v>
      </c>
      <c r="T466">
        <v>22</v>
      </c>
    </row>
    <row r="467" spans="1:20">
      <c r="A467" t="s">
        <v>2</v>
      </c>
      <c r="B467" t="s">
        <v>825</v>
      </c>
      <c r="C467" t="s">
        <v>302</v>
      </c>
      <c r="D467">
        <v>0.804979</v>
      </c>
      <c r="E467" t="s">
        <v>303</v>
      </c>
      <c r="F467">
        <v>54</v>
      </c>
      <c r="G467" t="s">
        <v>304</v>
      </c>
      <c r="H467">
        <v>-744</v>
      </c>
      <c r="I467" t="s">
        <v>312</v>
      </c>
      <c r="J467">
        <v>0</v>
      </c>
      <c r="K467" t="s">
        <v>313</v>
      </c>
      <c r="L467">
        <v>0</v>
      </c>
      <c r="M467" t="s">
        <v>342</v>
      </c>
      <c r="N467">
        <v>0</v>
      </c>
      <c r="O467" t="s">
        <v>305</v>
      </c>
      <c r="P467">
        <v>63.333333000000003</v>
      </c>
      <c r="Q467" t="s">
        <v>402</v>
      </c>
      <c r="R467">
        <v>-244</v>
      </c>
      <c r="S467" t="s">
        <v>306</v>
      </c>
      <c r="T467">
        <v>22</v>
      </c>
    </row>
    <row r="468" spans="1:20">
      <c r="A468" t="s">
        <v>2</v>
      </c>
      <c r="B468" t="s">
        <v>826</v>
      </c>
      <c r="C468" t="s">
        <v>302</v>
      </c>
      <c r="D468">
        <v>0.8044</v>
      </c>
      <c r="E468" t="s">
        <v>303</v>
      </c>
      <c r="F468">
        <v>405</v>
      </c>
      <c r="G468" t="s">
        <v>304</v>
      </c>
      <c r="H468">
        <v>-409</v>
      </c>
      <c r="I468" t="s">
        <v>312</v>
      </c>
      <c r="J468">
        <v>0</v>
      </c>
      <c r="K468" t="s">
        <v>313</v>
      </c>
      <c r="L468">
        <v>0</v>
      </c>
      <c r="M468" t="s">
        <v>342</v>
      </c>
      <c r="N468">
        <v>0</v>
      </c>
      <c r="O468" t="s">
        <v>305</v>
      </c>
      <c r="P468">
        <v>57.851852000000001</v>
      </c>
      <c r="Q468" t="s">
        <v>402</v>
      </c>
      <c r="R468">
        <v>90</v>
      </c>
      <c r="S468" t="s">
        <v>306</v>
      </c>
      <c r="T468">
        <v>22</v>
      </c>
    </row>
    <row r="469" spans="1:20">
      <c r="A469" t="s">
        <v>2</v>
      </c>
      <c r="B469" t="s">
        <v>827</v>
      </c>
      <c r="C469" t="s">
        <v>302</v>
      </c>
      <c r="D469">
        <v>0.80372699999999997</v>
      </c>
      <c r="E469" t="s">
        <v>303</v>
      </c>
      <c r="F469">
        <v>471</v>
      </c>
      <c r="G469" t="s">
        <v>304</v>
      </c>
      <c r="H469">
        <v>-674</v>
      </c>
      <c r="I469" t="s">
        <v>312</v>
      </c>
      <c r="J469">
        <v>0</v>
      </c>
      <c r="K469" t="s">
        <v>313</v>
      </c>
      <c r="L469">
        <v>0</v>
      </c>
      <c r="M469" t="s">
        <v>342</v>
      </c>
      <c r="N469">
        <v>0</v>
      </c>
      <c r="O469" t="s">
        <v>305</v>
      </c>
      <c r="P469">
        <v>58.789808999999998</v>
      </c>
      <c r="Q469" t="s">
        <v>402</v>
      </c>
      <c r="R469">
        <v>-174</v>
      </c>
      <c r="S469" t="s">
        <v>306</v>
      </c>
      <c r="T469">
        <v>22</v>
      </c>
    </row>
    <row r="470" spans="1:20">
      <c r="A470" t="s">
        <v>2</v>
      </c>
      <c r="B470" t="s">
        <v>828</v>
      </c>
      <c r="C470" t="s">
        <v>302</v>
      </c>
      <c r="D470">
        <v>0.80366599999999999</v>
      </c>
      <c r="E470" t="s">
        <v>303</v>
      </c>
      <c r="F470">
        <v>43</v>
      </c>
      <c r="G470" t="s">
        <v>304</v>
      </c>
      <c r="H470">
        <v>-399</v>
      </c>
      <c r="I470" t="s">
        <v>312</v>
      </c>
      <c r="J470">
        <v>0</v>
      </c>
      <c r="K470" t="s">
        <v>313</v>
      </c>
      <c r="L470">
        <v>0</v>
      </c>
      <c r="M470" t="s">
        <v>342</v>
      </c>
      <c r="N470">
        <v>0</v>
      </c>
      <c r="O470" t="s">
        <v>305</v>
      </c>
      <c r="P470">
        <v>62.558140000000002</v>
      </c>
      <c r="Q470" t="s">
        <v>402</v>
      </c>
      <c r="R470">
        <v>100</v>
      </c>
      <c r="S470" t="s">
        <v>306</v>
      </c>
      <c r="T470">
        <v>22</v>
      </c>
    </row>
    <row r="471" spans="1:20">
      <c r="A471" t="s">
        <v>2</v>
      </c>
      <c r="B471" t="s">
        <v>829</v>
      </c>
      <c r="C471" t="s">
        <v>302</v>
      </c>
      <c r="D471">
        <v>0.80351399999999995</v>
      </c>
      <c r="E471" t="s">
        <v>303</v>
      </c>
      <c r="F471">
        <v>106</v>
      </c>
      <c r="G471" t="s">
        <v>304</v>
      </c>
      <c r="H471">
        <v>-658</v>
      </c>
      <c r="I471" t="s">
        <v>312</v>
      </c>
      <c r="J471">
        <v>0</v>
      </c>
      <c r="K471" t="s">
        <v>313</v>
      </c>
      <c r="L471">
        <v>0</v>
      </c>
      <c r="M471" t="s">
        <v>342</v>
      </c>
      <c r="N471">
        <v>0</v>
      </c>
      <c r="O471" t="s">
        <v>305</v>
      </c>
      <c r="P471">
        <v>52.264150999999998</v>
      </c>
      <c r="Q471" t="s">
        <v>402</v>
      </c>
      <c r="R471">
        <v>-158</v>
      </c>
      <c r="S471" t="s">
        <v>306</v>
      </c>
      <c r="T471">
        <v>22</v>
      </c>
    </row>
    <row r="472" spans="1:20">
      <c r="A472" t="s">
        <v>2</v>
      </c>
      <c r="B472" t="s">
        <v>830</v>
      </c>
      <c r="C472" t="s">
        <v>302</v>
      </c>
      <c r="D472">
        <v>0.80345699999999998</v>
      </c>
      <c r="E472" t="s">
        <v>303</v>
      </c>
      <c r="F472">
        <v>40</v>
      </c>
      <c r="G472" t="s">
        <v>304</v>
      </c>
      <c r="H472">
        <v>-493</v>
      </c>
      <c r="I472" t="s">
        <v>312</v>
      </c>
      <c r="J472">
        <v>0</v>
      </c>
      <c r="K472" t="s">
        <v>313</v>
      </c>
      <c r="L472">
        <v>0</v>
      </c>
      <c r="M472" t="s">
        <v>342</v>
      </c>
      <c r="N472">
        <v>0</v>
      </c>
      <c r="O472" t="s">
        <v>305</v>
      </c>
      <c r="P472">
        <v>50.5</v>
      </c>
      <c r="Q472" t="s">
        <v>402</v>
      </c>
      <c r="R472">
        <v>6</v>
      </c>
      <c r="S472" t="s">
        <v>306</v>
      </c>
      <c r="T472">
        <v>22</v>
      </c>
    </row>
    <row r="473" spans="1:20">
      <c r="A473" t="s">
        <v>2</v>
      </c>
      <c r="B473" t="s">
        <v>831</v>
      </c>
      <c r="C473" t="s">
        <v>302</v>
      </c>
      <c r="D473">
        <v>0.80294399999999999</v>
      </c>
      <c r="E473" t="s">
        <v>303</v>
      </c>
      <c r="F473">
        <v>359</v>
      </c>
      <c r="G473" t="s">
        <v>304</v>
      </c>
      <c r="H473">
        <v>-357</v>
      </c>
      <c r="I473" t="s">
        <v>312</v>
      </c>
      <c r="J473">
        <v>0</v>
      </c>
      <c r="K473" t="s">
        <v>313</v>
      </c>
      <c r="L473">
        <v>0</v>
      </c>
      <c r="M473" t="s">
        <v>342</v>
      </c>
      <c r="N473">
        <v>0</v>
      </c>
      <c r="O473" t="s">
        <v>305</v>
      </c>
      <c r="P473">
        <v>57.409471000000003</v>
      </c>
      <c r="Q473" t="s">
        <v>402</v>
      </c>
      <c r="R473">
        <v>142</v>
      </c>
      <c r="S473" t="s">
        <v>306</v>
      </c>
      <c r="T473">
        <v>22</v>
      </c>
    </row>
    <row r="474" spans="1:20">
      <c r="A474" t="s">
        <v>2</v>
      </c>
      <c r="B474" t="s">
        <v>832</v>
      </c>
      <c r="C474" t="s">
        <v>302</v>
      </c>
      <c r="D474">
        <v>0.802929</v>
      </c>
      <c r="E474" t="s">
        <v>303</v>
      </c>
      <c r="F474">
        <v>11</v>
      </c>
      <c r="G474" t="s">
        <v>304</v>
      </c>
      <c r="H474">
        <v>-443</v>
      </c>
      <c r="I474" t="s">
        <v>312</v>
      </c>
      <c r="J474">
        <v>0</v>
      </c>
      <c r="K474" t="s">
        <v>313</v>
      </c>
      <c r="L474">
        <v>0</v>
      </c>
      <c r="M474" t="s">
        <v>342</v>
      </c>
      <c r="N474">
        <v>0</v>
      </c>
      <c r="O474" t="s">
        <v>305</v>
      </c>
      <c r="P474">
        <v>55.454545000000003</v>
      </c>
      <c r="Q474" t="s">
        <v>402</v>
      </c>
      <c r="R474">
        <v>56</v>
      </c>
      <c r="S474" t="s">
        <v>306</v>
      </c>
      <c r="T474">
        <v>22</v>
      </c>
    </row>
    <row r="475" spans="1:20">
      <c r="A475" t="s">
        <v>403</v>
      </c>
      <c r="B475" t="s">
        <v>833</v>
      </c>
      <c r="C475">
        <v>4049</v>
      </c>
    </row>
    <row r="476" spans="1:20">
      <c r="A476" t="s">
        <v>2</v>
      </c>
      <c r="B476" t="s">
        <v>834</v>
      </c>
      <c r="C476" t="s">
        <v>302</v>
      </c>
      <c r="D476">
        <v>0.802701</v>
      </c>
      <c r="E476" t="s">
        <v>303</v>
      </c>
      <c r="F476">
        <v>159</v>
      </c>
      <c r="G476" t="s">
        <v>304</v>
      </c>
      <c r="H476">
        <v>-635</v>
      </c>
      <c r="I476" t="s">
        <v>312</v>
      </c>
      <c r="J476">
        <v>0</v>
      </c>
      <c r="K476" t="s">
        <v>313</v>
      </c>
      <c r="L476">
        <v>0</v>
      </c>
      <c r="M476" t="s">
        <v>342</v>
      </c>
      <c r="N476">
        <v>0</v>
      </c>
      <c r="O476" t="s">
        <v>305</v>
      </c>
      <c r="P476">
        <v>57.421384000000003</v>
      </c>
      <c r="Q476" t="s">
        <v>402</v>
      </c>
      <c r="R476">
        <v>-135</v>
      </c>
      <c r="S476" t="s">
        <v>306</v>
      </c>
      <c r="T476">
        <v>22</v>
      </c>
    </row>
    <row r="477" spans="1:20">
      <c r="A477" t="s">
        <v>2</v>
      </c>
      <c r="B477" t="s">
        <v>835</v>
      </c>
      <c r="C477" t="s">
        <v>302</v>
      </c>
      <c r="D477">
        <v>0.80243699999999996</v>
      </c>
      <c r="E477" t="s">
        <v>303</v>
      </c>
      <c r="F477">
        <v>185</v>
      </c>
      <c r="G477" t="s">
        <v>304</v>
      </c>
      <c r="H477">
        <v>-486</v>
      </c>
      <c r="I477" t="s">
        <v>312</v>
      </c>
      <c r="J477">
        <v>0</v>
      </c>
      <c r="K477" t="s">
        <v>313</v>
      </c>
      <c r="L477">
        <v>0</v>
      </c>
      <c r="M477" t="s">
        <v>342</v>
      </c>
      <c r="N477">
        <v>0</v>
      </c>
      <c r="O477" t="s">
        <v>305</v>
      </c>
      <c r="P477">
        <v>55.081080999999998</v>
      </c>
      <c r="Q477" t="s">
        <v>402</v>
      </c>
      <c r="R477">
        <v>13</v>
      </c>
      <c r="S477" t="s">
        <v>306</v>
      </c>
      <c r="T477">
        <v>22</v>
      </c>
    </row>
    <row r="478" spans="1:20">
      <c r="A478" t="s">
        <v>2</v>
      </c>
      <c r="B478" t="s">
        <v>836</v>
      </c>
      <c r="C478" t="s">
        <v>302</v>
      </c>
      <c r="D478">
        <v>0.802427</v>
      </c>
      <c r="E478" t="s">
        <v>303</v>
      </c>
      <c r="F478">
        <v>7</v>
      </c>
      <c r="G478" t="s">
        <v>304</v>
      </c>
      <c r="H478">
        <v>-496</v>
      </c>
      <c r="I478" t="s">
        <v>312</v>
      </c>
      <c r="J478">
        <v>0</v>
      </c>
      <c r="K478" t="s">
        <v>313</v>
      </c>
      <c r="L478">
        <v>0</v>
      </c>
      <c r="M478" t="s">
        <v>342</v>
      </c>
      <c r="N478">
        <v>0</v>
      </c>
      <c r="O478" t="s">
        <v>305</v>
      </c>
      <c r="P478">
        <v>58.571429000000002</v>
      </c>
      <c r="Q478" t="s">
        <v>402</v>
      </c>
      <c r="R478">
        <v>3</v>
      </c>
      <c r="S478" t="s">
        <v>306</v>
      </c>
      <c r="T478">
        <v>22</v>
      </c>
    </row>
    <row r="479" spans="1:20">
      <c r="A479" t="s">
        <v>2</v>
      </c>
      <c r="B479" t="s">
        <v>837</v>
      </c>
      <c r="C479" t="s">
        <v>302</v>
      </c>
      <c r="D479">
        <v>0.80212399999999995</v>
      </c>
      <c r="E479" t="s">
        <v>303</v>
      </c>
      <c r="F479">
        <v>212</v>
      </c>
      <c r="G479" t="s">
        <v>304</v>
      </c>
      <c r="H479">
        <v>-130</v>
      </c>
      <c r="I479" t="s">
        <v>312</v>
      </c>
      <c r="J479">
        <v>0</v>
      </c>
      <c r="K479" t="s">
        <v>313</v>
      </c>
      <c r="L479">
        <v>0</v>
      </c>
      <c r="M479" t="s">
        <v>342</v>
      </c>
      <c r="N479">
        <v>0</v>
      </c>
      <c r="O479" t="s">
        <v>305</v>
      </c>
      <c r="P479">
        <v>56.603774000000001</v>
      </c>
      <c r="Q479" t="s">
        <v>402</v>
      </c>
      <c r="R479">
        <v>369</v>
      </c>
      <c r="S479" t="s">
        <v>306</v>
      </c>
      <c r="T479">
        <v>22</v>
      </c>
    </row>
    <row r="480" spans="1:20">
      <c r="A480" t="s">
        <v>2</v>
      </c>
      <c r="B480" t="s">
        <v>838</v>
      </c>
      <c r="C480" t="s">
        <v>302</v>
      </c>
      <c r="D480">
        <v>0.80198599999999998</v>
      </c>
      <c r="E480" t="s">
        <v>303</v>
      </c>
      <c r="F480">
        <v>97</v>
      </c>
      <c r="G480" t="s">
        <v>304</v>
      </c>
      <c r="H480">
        <v>-479</v>
      </c>
      <c r="I480" t="s">
        <v>312</v>
      </c>
      <c r="J480">
        <v>0</v>
      </c>
      <c r="K480" t="s">
        <v>313</v>
      </c>
      <c r="L480">
        <v>0</v>
      </c>
      <c r="M480" t="s">
        <v>342</v>
      </c>
      <c r="N480">
        <v>0</v>
      </c>
      <c r="O480" t="s">
        <v>305</v>
      </c>
      <c r="P480">
        <v>55.154639000000003</v>
      </c>
      <c r="Q480" t="s">
        <v>402</v>
      </c>
      <c r="R480">
        <v>20</v>
      </c>
      <c r="S480" t="s">
        <v>306</v>
      </c>
      <c r="T480">
        <v>22</v>
      </c>
    </row>
    <row r="481" spans="1:20">
      <c r="A481" t="s">
        <v>2</v>
      </c>
      <c r="B481" t="s">
        <v>839</v>
      </c>
      <c r="C481" t="s">
        <v>302</v>
      </c>
      <c r="D481">
        <v>0.80192300000000005</v>
      </c>
      <c r="E481" t="s">
        <v>303</v>
      </c>
      <c r="F481">
        <v>44</v>
      </c>
      <c r="G481" t="s">
        <v>304</v>
      </c>
      <c r="H481">
        <v>-391</v>
      </c>
      <c r="I481" t="s">
        <v>312</v>
      </c>
      <c r="J481">
        <v>0</v>
      </c>
      <c r="K481" t="s">
        <v>313</v>
      </c>
      <c r="L481">
        <v>0</v>
      </c>
      <c r="M481" t="s">
        <v>342</v>
      </c>
      <c r="N481">
        <v>0</v>
      </c>
      <c r="O481" t="s">
        <v>305</v>
      </c>
      <c r="P481">
        <v>49.545454999999997</v>
      </c>
      <c r="Q481" t="s">
        <v>402</v>
      </c>
      <c r="R481">
        <v>108</v>
      </c>
      <c r="S481" t="s">
        <v>306</v>
      </c>
      <c r="T481">
        <v>22</v>
      </c>
    </row>
    <row r="482" spans="1:20">
      <c r="A482" t="s">
        <v>2</v>
      </c>
      <c r="B482" t="s">
        <v>840</v>
      </c>
      <c r="C482" t="s">
        <v>302</v>
      </c>
      <c r="D482">
        <v>0.80142100000000005</v>
      </c>
      <c r="E482" t="s">
        <v>303</v>
      </c>
      <c r="F482">
        <v>351</v>
      </c>
      <c r="G482" t="s">
        <v>304</v>
      </c>
      <c r="H482">
        <v>-1129</v>
      </c>
      <c r="I482" t="s">
        <v>312</v>
      </c>
      <c r="J482">
        <v>0</v>
      </c>
      <c r="K482" t="s">
        <v>313</v>
      </c>
      <c r="L482">
        <v>0</v>
      </c>
      <c r="M482" t="s">
        <v>342</v>
      </c>
      <c r="N482">
        <v>0</v>
      </c>
      <c r="O482" t="s">
        <v>305</v>
      </c>
      <c r="P482">
        <v>57.179487000000002</v>
      </c>
      <c r="Q482" t="s">
        <v>402</v>
      </c>
      <c r="R482">
        <v>-629</v>
      </c>
      <c r="S482" t="s">
        <v>306</v>
      </c>
      <c r="T482">
        <v>22</v>
      </c>
    </row>
    <row r="483" spans="1:20">
      <c r="A483" t="s">
        <v>2</v>
      </c>
      <c r="B483" t="s">
        <v>841</v>
      </c>
      <c r="C483" t="s">
        <v>302</v>
      </c>
      <c r="D483">
        <v>0.80136099999999999</v>
      </c>
      <c r="E483" t="s">
        <v>303</v>
      </c>
      <c r="F483">
        <v>42</v>
      </c>
      <c r="G483" t="s">
        <v>304</v>
      </c>
      <c r="H483">
        <v>-307</v>
      </c>
      <c r="I483" t="s">
        <v>312</v>
      </c>
      <c r="J483">
        <v>0</v>
      </c>
      <c r="K483" t="s">
        <v>313</v>
      </c>
      <c r="L483">
        <v>0</v>
      </c>
      <c r="M483" t="s">
        <v>342</v>
      </c>
      <c r="N483">
        <v>0</v>
      </c>
      <c r="O483" t="s">
        <v>305</v>
      </c>
      <c r="P483">
        <v>56.666666999999997</v>
      </c>
      <c r="Q483" t="s">
        <v>402</v>
      </c>
      <c r="R483">
        <v>192</v>
      </c>
      <c r="S483" t="s">
        <v>306</v>
      </c>
      <c r="T483">
        <v>22</v>
      </c>
    </row>
    <row r="484" spans="1:20">
      <c r="A484" t="s">
        <v>2</v>
      </c>
      <c r="B484" t="s">
        <v>842</v>
      </c>
      <c r="C484" t="s">
        <v>302</v>
      </c>
      <c r="D484">
        <v>0.80126600000000003</v>
      </c>
      <c r="E484" t="s">
        <v>303</v>
      </c>
      <c r="F484">
        <v>67</v>
      </c>
      <c r="G484" t="s">
        <v>304</v>
      </c>
      <c r="H484">
        <v>-604</v>
      </c>
      <c r="I484" t="s">
        <v>312</v>
      </c>
      <c r="J484">
        <v>0</v>
      </c>
      <c r="K484" t="s">
        <v>313</v>
      </c>
      <c r="L484">
        <v>0</v>
      </c>
      <c r="M484" t="s">
        <v>342</v>
      </c>
      <c r="N484">
        <v>0</v>
      </c>
      <c r="O484" t="s">
        <v>305</v>
      </c>
      <c r="P484">
        <v>55.970148999999999</v>
      </c>
      <c r="Q484" t="s">
        <v>402</v>
      </c>
      <c r="R484">
        <v>-104</v>
      </c>
      <c r="S484" t="s">
        <v>306</v>
      </c>
      <c r="T484">
        <v>22</v>
      </c>
    </row>
    <row r="485" spans="1:20">
      <c r="A485" t="s">
        <v>2</v>
      </c>
      <c r="B485" t="s">
        <v>843</v>
      </c>
      <c r="C485" t="s">
        <v>302</v>
      </c>
      <c r="D485">
        <v>0.80073000000000005</v>
      </c>
      <c r="E485" t="s">
        <v>303</v>
      </c>
      <c r="F485">
        <v>375</v>
      </c>
      <c r="G485" t="s">
        <v>304</v>
      </c>
      <c r="H485">
        <v>-400</v>
      </c>
      <c r="I485" t="s">
        <v>312</v>
      </c>
      <c r="J485">
        <v>0</v>
      </c>
      <c r="K485" t="s">
        <v>313</v>
      </c>
      <c r="L485">
        <v>0</v>
      </c>
      <c r="M485" t="s">
        <v>342</v>
      </c>
      <c r="N485">
        <v>0</v>
      </c>
      <c r="O485" t="s">
        <v>305</v>
      </c>
      <c r="P485">
        <v>59.6</v>
      </c>
      <c r="Q485" t="s">
        <v>402</v>
      </c>
      <c r="R485">
        <v>99</v>
      </c>
      <c r="S485" t="s">
        <v>306</v>
      </c>
      <c r="T485">
        <v>22</v>
      </c>
    </row>
    <row r="486" spans="1:20">
      <c r="A486" t="s">
        <v>2</v>
      </c>
      <c r="B486" t="s">
        <v>844</v>
      </c>
      <c r="C486" t="s">
        <v>302</v>
      </c>
      <c r="D486">
        <v>0.80043600000000004</v>
      </c>
      <c r="E486" t="s">
        <v>303</v>
      </c>
      <c r="F486">
        <v>206</v>
      </c>
      <c r="G486" t="s">
        <v>304</v>
      </c>
      <c r="H486">
        <v>-518</v>
      </c>
      <c r="I486" t="s">
        <v>312</v>
      </c>
      <c r="J486">
        <v>0</v>
      </c>
      <c r="K486" t="s">
        <v>313</v>
      </c>
      <c r="L486">
        <v>0</v>
      </c>
      <c r="M486" t="s">
        <v>342</v>
      </c>
      <c r="N486">
        <v>0</v>
      </c>
      <c r="O486" t="s">
        <v>305</v>
      </c>
      <c r="P486">
        <v>53.300970999999997</v>
      </c>
      <c r="Q486" t="s">
        <v>402</v>
      </c>
      <c r="R486">
        <v>-18</v>
      </c>
      <c r="S486" t="s">
        <v>306</v>
      </c>
      <c r="T486">
        <v>22</v>
      </c>
    </row>
    <row r="487" spans="1:20">
      <c r="A487" t="s">
        <v>2</v>
      </c>
      <c r="B487" t="s">
        <v>845</v>
      </c>
      <c r="C487" t="s">
        <v>302</v>
      </c>
      <c r="D487">
        <v>0.80034000000000005</v>
      </c>
      <c r="E487" t="s">
        <v>303</v>
      </c>
      <c r="F487">
        <v>67</v>
      </c>
      <c r="G487" t="s">
        <v>304</v>
      </c>
      <c r="H487">
        <v>-309</v>
      </c>
      <c r="I487" t="s">
        <v>312</v>
      </c>
      <c r="J487">
        <v>0</v>
      </c>
      <c r="K487" t="s">
        <v>313</v>
      </c>
      <c r="L487">
        <v>0</v>
      </c>
      <c r="M487" t="s">
        <v>342</v>
      </c>
      <c r="N487">
        <v>0</v>
      </c>
      <c r="O487" t="s">
        <v>305</v>
      </c>
      <c r="P487">
        <v>58.955224000000001</v>
      </c>
      <c r="Q487" t="s">
        <v>402</v>
      </c>
      <c r="R487">
        <v>190</v>
      </c>
      <c r="S487" t="s">
        <v>306</v>
      </c>
      <c r="T487">
        <v>22</v>
      </c>
    </row>
    <row r="488" spans="1:20">
      <c r="A488" t="s">
        <v>2</v>
      </c>
      <c r="B488" t="s">
        <v>846</v>
      </c>
      <c r="C488" t="s">
        <v>302</v>
      </c>
      <c r="D488">
        <v>0.80020100000000005</v>
      </c>
      <c r="E488" t="s">
        <v>303</v>
      </c>
      <c r="F488">
        <v>97</v>
      </c>
      <c r="G488" t="s">
        <v>304</v>
      </c>
      <c r="H488">
        <v>-567</v>
      </c>
      <c r="I488" t="s">
        <v>312</v>
      </c>
      <c r="J488">
        <v>0</v>
      </c>
      <c r="K488" t="s">
        <v>313</v>
      </c>
      <c r="L488">
        <v>0</v>
      </c>
      <c r="M488" t="s">
        <v>342</v>
      </c>
      <c r="N488">
        <v>0</v>
      </c>
      <c r="O488" t="s">
        <v>305</v>
      </c>
      <c r="P488">
        <v>57.216495000000002</v>
      </c>
      <c r="Q488" t="s">
        <v>402</v>
      </c>
      <c r="R488">
        <v>-67</v>
      </c>
      <c r="S488" t="s">
        <v>306</v>
      </c>
      <c r="T488">
        <v>22</v>
      </c>
    </row>
    <row r="489" spans="1:20">
      <c r="A489" t="s">
        <v>2</v>
      </c>
      <c r="B489" t="s">
        <v>847</v>
      </c>
      <c r="C489" t="s">
        <v>302</v>
      </c>
      <c r="D489">
        <v>0.79993300000000001</v>
      </c>
      <c r="E489" t="s">
        <v>303</v>
      </c>
      <c r="F489">
        <v>188</v>
      </c>
      <c r="G489" t="s">
        <v>304</v>
      </c>
      <c r="H489">
        <v>-474</v>
      </c>
      <c r="I489" t="s">
        <v>312</v>
      </c>
      <c r="J489">
        <v>0</v>
      </c>
      <c r="K489" t="s">
        <v>313</v>
      </c>
      <c r="L489">
        <v>0</v>
      </c>
      <c r="M489" t="s">
        <v>342</v>
      </c>
      <c r="N489">
        <v>0</v>
      </c>
      <c r="O489" t="s">
        <v>305</v>
      </c>
      <c r="P489">
        <v>53.404254999999999</v>
      </c>
      <c r="Q489" t="s">
        <v>402</v>
      </c>
      <c r="R489">
        <v>25</v>
      </c>
      <c r="S489" t="s">
        <v>306</v>
      </c>
      <c r="T489">
        <v>22</v>
      </c>
    </row>
    <row r="490" spans="1:20">
      <c r="A490" t="s">
        <v>2</v>
      </c>
      <c r="B490" t="s">
        <v>848</v>
      </c>
      <c r="C490" t="s">
        <v>302</v>
      </c>
      <c r="D490">
        <v>0.79992399999999997</v>
      </c>
      <c r="E490" t="s">
        <v>303</v>
      </c>
      <c r="F490">
        <v>6</v>
      </c>
      <c r="G490" t="s">
        <v>304</v>
      </c>
      <c r="H490">
        <v>-397</v>
      </c>
      <c r="I490" t="s">
        <v>312</v>
      </c>
      <c r="J490">
        <v>0</v>
      </c>
      <c r="K490" t="s">
        <v>313</v>
      </c>
      <c r="L490">
        <v>0</v>
      </c>
      <c r="M490" t="s">
        <v>342</v>
      </c>
      <c r="N490">
        <v>0</v>
      </c>
      <c r="O490" t="s">
        <v>305</v>
      </c>
      <c r="P490">
        <v>36.666666999999997</v>
      </c>
      <c r="Q490" t="s">
        <v>402</v>
      </c>
      <c r="R490">
        <v>102</v>
      </c>
      <c r="S490" t="s">
        <v>306</v>
      </c>
      <c r="T490">
        <v>22</v>
      </c>
    </row>
    <row r="491" spans="1:20">
      <c r="A491" t="s">
        <v>2</v>
      </c>
      <c r="B491" t="s">
        <v>849</v>
      </c>
      <c r="C491" t="s">
        <v>302</v>
      </c>
      <c r="D491">
        <v>0.79949700000000001</v>
      </c>
      <c r="E491" t="s">
        <v>303</v>
      </c>
      <c r="F491">
        <v>299</v>
      </c>
      <c r="G491" t="s">
        <v>304</v>
      </c>
      <c r="H491">
        <v>-678</v>
      </c>
      <c r="I491" t="s">
        <v>312</v>
      </c>
      <c r="J491">
        <v>0</v>
      </c>
      <c r="K491" t="s">
        <v>313</v>
      </c>
      <c r="L491">
        <v>0</v>
      </c>
      <c r="M491" t="s">
        <v>342</v>
      </c>
      <c r="N491">
        <v>0</v>
      </c>
      <c r="O491" t="s">
        <v>305</v>
      </c>
      <c r="P491">
        <v>57.424748999999998</v>
      </c>
      <c r="Q491" t="s">
        <v>402</v>
      </c>
      <c r="R491">
        <v>-178</v>
      </c>
      <c r="S491" t="s">
        <v>306</v>
      </c>
      <c r="T491">
        <v>22</v>
      </c>
    </row>
    <row r="492" spans="1:20">
      <c r="A492" t="s">
        <v>2</v>
      </c>
      <c r="B492" t="s">
        <v>850</v>
      </c>
      <c r="C492" t="s">
        <v>302</v>
      </c>
      <c r="D492">
        <v>0.79930999999999996</v>
      </c>
      <c r="E492" t="s">
        <v>303</v>
      </c>
      <c r="F492">
        <v>131</v>
      </c>
      <c r="G492" t="s">
        <v>304</v>
      </c>
      <c r="H492">
        <v>-268</v>
      </c>
      <c r="I492" t="s">
        <v>312</v>
      </c>
      <c r="J492">
        <v>0</v>
      </c>
      <c r="K492" t="s">
        <v>313</v>
      </c>
      <c r="L492">
        <v>0</v>
      </c>
      <c r="M492" t="s">
        <v>342</v>
      </c>
      <c r="N492">
        <v>0</v>
      </c>
      <c r="O492" t="s">
        <v>305</v>
      </c>
      <c r="P492">
        <v>56.106870000000001</v>
      </c>
      <c r="Q492" t="s">
        <v>402</v>
      </c>
      <c r="R492">
        <v>231</v>
      </c>
      <c r="S492" t="s">
        <v>306</v>
      </c>
      <c r="T492">
        <v>22</v>
      </c>
    </row>
    <row r="493" spans="1:20">
      <c r="A493" t="s">
        <v>2</v>
      </c>
      <c r="B493" t="s">
        <v>851</v>
      </c>
      <c r="C493" t="s">
        <v>302</v>
      </c>
      <c r="D493">
        <v>0.79911100000000002</v>
      </c>
      <c r="E493" t="s">
        <v>303</v>
      </c>
      <c r="F493">
        <v>139</v>
      </c>
      <c r="G493" t="s">
        <v>304</v>
      </c>
      <c r="H493">
        <v>-567</v>
      </c>
      <c r="I493" t="s">
        <v>312</v>
      </c>
      <c r="J493">
        <v>0</v>
      </c>
      <c r="K493" t="s">
        <v>313</v>
      </c>
      <c r="L493">
        <v>0</v>
      </c>
      <c r="M493" t="s">
        <v>342</v>
      </c>
      <c r="N493">
        <v>0</v>
      </c>
      <c r="O493" t="s">
        <v>305</v>
      </c>
      <c r="P493">
        <v>54.172662000000003</v>
      </c>
      <c r="Q493" t="s">
        <v>402</v>
      </c>
      <c r="R493">
        <v>-67</v>
      </c>
      <c r="S493" t="s">
        <v>306</v>
      </c>
      <c r="T493">
        <v>22</v>
      </c>
    </row>
    <row r="494" spans="1:20">
      <c r="A494" t="s">
        <v>2</v>
      </c>
      <c r="B494" t="s">
        <v>852</v>
      </c>
      <c r="C494" t="s">
        <v>302</v>
      </c>
      <c r="D494">
        <v>0.79903100000000005</v>
      </c>
      <c r="E494" t="s">
        <v>303</v>
      </c>
      <c r="F494">
        <v>56</v>
      </c>
      <c r="G494" t="s">
        <v>304</v>
      </c>
      <c r="H494">
        <v>-484</v>
      </c>
      <c r="I494" t="s">
        <v>312</v>
      </c>
      <c r="J494">
        <v>0</v>
      </c>
      <c r="K494" t="s">
        <v>313</v>
      </c>
      <c r="L494">
        <v>0</v>
      </c>
      <c r="M494" t="s">
        <v>342</v>
      </c>
      <c r="N494">
        <v>0</v>
      </c>
      <c r="O494" t="s">
        <v>305</v>
      </c>
      <c r="P494">
        <v>55.714286000000001</v>
      </c>
      <c r="Q494" t="s">
        <v>402</v>
      </c>
      <c r="R494">
        <v>15</v>
      </c>
      <c r="S494" t="s">
        <v>306</v>
      </c>
      <c r="T494">
        <v>22</v>
      </c>
    </row>
    <row r="495" spans="1:20">
      <c r="A495" t="s">
        <v>2</v>
      </c>
      <c r="B495" t="s">
        <v>853</v>
      </c>
      <c r="C495" t="s">
        <v>302</v>
      </c>
      <c r="D495">
        <v>0.79898000000000002</v>
      </c>
      <c r="E495" t="s">
        <v>303</v>
      </c>
      <c r="F495">
        <v>36</v>
      </c>
      <c r="G495" t="s">
        <v>304</v>
      </c>
      <c r="H495">
        <v>-482</v>
      </c>
      <c r="I495" t="s">
        <v>312</v>
      </c>
      <c r="J495">
        <v>0</v>
      </c>
      <c r="K495" t="s">
        <v>313</v>
      </c>
      <c r="L495">
        <v>0</v>
      </c>
      <c r="M495" t="s">
        <v>342</v>
      </c>
      <c r="N495">
        <v>0</v>
      </c>
      <c r="O495" t="s">
        <v>305</v>
      </c>
      <c r="P495">
        <v>58.333333000000003</v>
      </c>
      <c r="Q495" t="s">
        <v>402</v>
      </c>
      <c r="R495">
        <v>17</v>
      </c>
      <c r="S495" t="s">
        <v>306</v>
      </c>
      <c r="T495">
        <v>22</v>
      </c>
    </row>
    <row r="496" spans="1:20">
      <c r="A496" t="s">
        <v>2</v>
      </c>
      <c r="B496" t="s">
        <v>854</v>
      </c>
      <c r="C496" t="s">
        <v>302</v>
      </c>
      <c r="D496">
        <v>0.79897899999999999</v>
      </c>
      <c r="E496" t="s">
        <v>303</v>
      </c>
      <c r="F496">
        <v>1</v>
      </c>
      <c r="G496" t="s">
        <v>304</v>
      </c>
      <c r="H496">
        <v>-500</v>
      </c>
      <c r="I496" t="s">
        <v>312</v>
      </c>
      <c r="J496">
        <v>0</v>
      </c>
      <c r="K496" t="s">
        <v>313</v>
      </c>
      <c r="L496">
        <v>0</v>
      </c>
      <c r="M496" t="s">
        <v>342</v>
      </c>
      <c r="N496">
        <v>0</v>
      </c>
      <c r="O496" t="s">
        <v>305</v>
      </c>
      <c r="P496">
        <v>70</v>
      </c>
      <c r="Q496" t="s">
        <v>402</v>
      </c>
      <c r="R496">
        <v>0</v>
      </c>
      <c r="S496" t="s">
        <v>306</v>
      </c>
      <c r="T496">
        <v>17</v>
      </c>
    </row>
    <row r="497" spans="1:20">
      <c r="A497" t="s">
        <v>2</v>
      </c>
      <c r="B497" t="s">
        <v>855</v>
      </c>
      <c r="C497" t="s">
        <v>302</v>
      </c>
      <c r="D497">
        <v>0.79895099999999997</v>
      </c>
      <c r="E497" t="s">
        <v>303</v>
      </c>
      <c r="F497">
        <v>19</v>
      </c>
      <c r="G497" t="s">
        <v>304</v>
      </c>
      <c r="H497">
        <v>-499</v>
      </c>
      <c r="I497" t="s">
        <v>312</v>
      </c>
      <c r="J497">
        <v>0</v>
      </c>
      <c r="K497" t="s">
        <v>313</v>
      </c>
      <c r="L497">
        <v>0</v>
      </c>
      <c r="M497" t="s">
        <v>342</v>
      </c>
      <c r="N497">
        <v>0</v>
      </c>
      <c r="O497" t="s">
        <v>305</v>
      </c>
      <c r="P497">
        <v>58.421053000000001</v>
      </c>
      <c r="Q497" t="s">
        <v>402</v>
      </c>
      <c r="R497">
        <v>0</v>
      </c>
      <c r="S497" t="s">
        <v>306</v>
      </c>
      <c r="T497">
        <v>21</v>
      </c>
    </row>
    <row r="498" spans="1:20">
      <c r="A498" t="s">
        <v>2</v>
      </c>
      <c r="B498" t="s">
        <v>856</v>
      </c>
      <c r="C498" t="s">
        <v>302</v>
      </c>
      <c r="D498">
        <v>0.79893700000000001</v>
      </c>
      <c r="E498" t="s">
        <v>303</v>
      </c>
      <c r="F498">
        <v>10</v>
      </c>
      <c r="G498" t="s">
        <v>304</v>
      </c>
      <c r="H498">
        <v>-450</v>
      </c>
      <c r="I498" t="s">
        <v>312</v>
      </c>
      <c r="J498">
        <v>0</v>
      </c>
      <c r="K498" t="s">
        <v>313</v>
      </c>
      <c r="L498">
        <v>0</v>
      </c>
      <c r="M498" t="s">
        <v>342</v>
      </c>
      <c r="N498">
        <v>0</v>
      </c>
      <c r="O498" t="s">
        <v>305</v>
      </c>
      <c r="P498">
        <v>48</v>
      </c>
      <c r="Q498" t="s">
        <v>402</v>
      </c>
      <c r="R498">
        <v>49</v>
      </c>
      <c r="S498" t="s">
        <v>306</v>
      </c>
      <c r="T498">
        <v>22</v>
      </c>
    </row>
    <row r="499" spans="1:20">
      <c r="A499" t="s">
        <v>2</v>
      </c>
      <c r="B499" t="s">
        <v>857</v>
      </c>
      <c r="C499" t="s">
        <v>302</v>
      </c>
      <c r="D499">
        <v>0.79891699999999999</v>
      </c>
      <c r="E499" t="s">
        <v>303</v>
      </c>
      <c r="F499">
        <v>14</v>
      </c>
      <c r="G499" t="s">
        <v>304</v>
      </c>
      <c r="H499">
        <v>-391</v>
      </c>
      <c r="I499" t="s">
        <v>312</v>
      </c>
      <c r="J499">
        <v>0</v>
      </c>
      <c r="K499" t="s">
        <v>313</v>
      </c>
      <c r="L499">
        <v>0</v>
      </c>
      <c r="M499" t="s">
        <v>342</v>
      </c>
      <c r="N499">
        <v>0</v>
      </c>
      <c r="O499" t="s">
        <v>305</v>
      </c>
      <c r="P499">
        <v>64.285713999999999</v>
      </c>
      <c r="Q499" t="s">
        <v>402</v>
      </c>
      <c r="R499">
        <v>108</v>
      </c>
      <c r="S499" t="s">
        <v>306</v>
      </c>
      <c r="T499">
        <v>21</v>
      </c>
    </row>
    <row r="500" spans="1:20">
      <c r="A500" t="s">
        <v>2</v>
      </c>
      <c r="B500" t="s">
        <v>858</v>
      </c>
      <c r="C500" t="s">
        <v>302</v>
      </c>
      <c r="D500">
        <v>0.79888300000000001</v>
      </c>
      <c r="E500" t="s">
        <v>303</v>
      </c>
      <c r="F500">
        <v>24</v>
      </c>
      <c r="G500" t="s">
        <v>304</v>
      </c>
      <c r="H500">
        <v>-615</v>
      </c>
      <c r="I500" t="s">
        <v>312</v>
      </c>
      <c r="J500">
        <v>0</v>
      </c>
      <c r="K500" t="s">
        <v>313</v>
      </c>
      <c r="L500">
        <v>0</v>
      </c>
      <c r="M500" t="s">
        <v>342</v>
      </c>
      <c r="N500">
        <v>0</v>
      </c>
      <c r="O500" t="s">
        <v>305</v>
      </c>
      <c r="P500">
        <v>50</v>
      </c>
      <c r="Q500" t="s">
        <v>402</v>
      </c>
      <c r="R500">
        <v>-115</v>
      </c>
      <c r="S500" t="s">
        <v>306</v>
      </c>
      <c r="T500">
        <v>21</v>
      </c>
    </row>
    <row r="501" spans="1:20">
      <c r="A501" t="s">
        <v>2</v>
      </c>
      <c r="B501" t="s">
        <v>859</v>
      </c>
      <c r="C501" t="s">
        <v>302</v>
      </c>
      <c r="D501">
        <v>0.79887699999999995</v>
      </c>
      <c r="E501" t="s">
        <v>303</v>
      </c>
      <c r="F501">
        <v>4</v>
      </c>
      <c r="G501" t="s">
        <v>304</v>
      </c>
      <c r="H501">
        <v>-515</v>
      </c>
      <c r="I501" t="s">
        <v>312</v>
      </c>
      <c r="J501">
        <v>0</v>
      </c>
      <c r="K501" t="s">
        <v>313</v>
      </c>
      <c r="L501">
        <v>0</v>
      </c>
      <c r="M501" t="s">
        <v>342</v>
      </c>
      <c r="N501">
        <v>0</v>
      </c>
      <c r="O501" t="s">
        <v>305</v>
      </c>
      <c r="P501">
        <v>60</v>
      </c>
      <c r="Q501" t="s">
        <v>402</v>
      </c>
      <c r="R501">
        <v>-15</v>
      </c>
      <c r="S501" t="s">
        <v>306</v>
      </c>
      <c r="T501">
        <v>21</v>
      </c>
    </row>
    <row r="502" spans="1:20">
      <c r="A502" t="s">
        <v>2</v>
      </c>
      <c r="B502" t="s">
        <v>860</v>
      </c>
      <c r="C502" t="s">
        <v>302</v>
      </c>
      <c r="D502">
        <v>0.79884100000000002</v>
      </c>
      <c r="E502" t="s">
        <v>303</v>
      </c>
      <c r="F502">
        <v>25</v>
      </c>
      <c r="G502" t="s">
        <v>304</v>
      </c>
      <c r="H502">
        <v>-449</v>
      </c>
      <c r="I502" t="s">
        <v>312</v>
      </c>
      <c r="J502">
        <v>0</v>
      </c>
      <c r="K502" t="s">
        <v>313</v>
      </c>
      <c r="L502">
        <v>0</v>
      </c>
      <c r="M502" t="s">
        <v>342</v>
      </c>
      <c r="N502">
        <v>0</v>
      </c>
      <c r="O502" t="s">
        <v>305</v>
      </c>
      <c r="P502">
        <v>51.6</v>
      </c>
      <c r="Q502" t="s">
        <v>402</v>
      </c>
      <c r="R502">
        <v>50</v>
      </c>
      <c r="S502" t="s">
        <v>306</v>
      </c>
      <c r="T502">
        <v>22</v>
      </c>
    </row>
    <row r="503" spans="1:20">
      <c r="A503" t="s">
        <v>2</v>
      </c>
      <c r="B503" t="s">
        <v>861</v>
      </c>
      <c r="C503" t="s">
        <v>302</v>
      </c>
      <c r="D503">
        <v>0.79877900000000002</v>
      </c>
      <c r="E503" t="s">
        <v>303</v>
      </c>
      <c r="F503">
        <v>44</v>
      </c>
      <c r="G503" t="s">
        <v>304</v>
      </c>
      <c r="H503">
        <v>-500</v>
      </c>
      <c r="I503" t="s">
        <v>312</v>
      </c>
      <c r="J503">
        <v>0</v>
      </c>
      <c r="K503" t="s">
        <v>313</v>
      </c>
      <c r="L503">
        <v>0</v>
      </c>
      <c r="M503" t="s">
        <v>342</v>
      </c>
      <c r="N503">
        <v>0</v>
      </c>
      <c r="O503" t="s">
        <v>305</v>
      </c>
      <c r="P503">
        <v>62.727272999999997</v>
      </c>
      <c r="Q503" t="s">
        <v>402</v>
      </c>
      <c r="R503">
        <v>0</v>
      </c>
      <c r="S503" t="s">
        <v>306</v>
      </c>
      <c r="T503">
        <v>22</v>
      </c>
    </row>
    <row r="504" spans="1:20">
      <c r="A504" t="s">
        <v>2</v>
      </c>
      <c r="B504" t="s">
        <v>862</v>
      </c>
      <c r="C504" t="s">
        <v>302</v>
      </c>
      <c r="D504">
        <v>0.79857400000000001</v>
      </c>
      <c r="E504" t="s">
        <v>303</v>
      </c>
      <c r="F504">
        <v>143</v>
      </c>
      <c r="G504" t="s">
        <v>304</v>
      </c>
      <c r="H504">
        <v>-363</v>
      </c>
      <c r="I504" t="s">
        <v>312</v>
      </c>
      <c r="J504">
        <v>0</v>
      </c>
      <c r="K504" t="s">
        <v>313</v>
      </c>
      <c r="L504">
        <v>0</v>
      </c>
      <c r="M504" t="s">
        <v>342</v>
      </c>
      <c r="N504">
        <v>0</v>
      </c>
      <c r="O504" t="s">
        <v>305</v>
      </c>
      <c r="P504">
        <v>54.335664000000001</v>
      </c>
      <c r="Q504" t="s">
        <v>402</v>
      </c>
      <c r="R504">
        <v>136</v>
      </c>
      <c r="S504" t="s">
        <v>306</v>
      </c>
      <c r="T504">
        <v>22</v>
      </c>
    </row>
    <row r="505" spans="1:20">
      <c r="A505" t="s">
        <v>2</v>
      </c>
      <c r="B505" t="s">
        <v>863</v>
      </c>
      <c r="C505" t="s">
        <v>302</v>
      </c>
      <c r="D505">
        <v>0.79853600000000002</v>
      </c>
      <c r="E505" t="s">
        <v>303</v>
      </c>
      <c r="F505">
        <v>27</v>
      </c>
      <c r="G505" t="s">
        <v>304</v>
      </c>
      <c r="H505">
        <v>-418</v>
      </c>
      <c r="I505" t="s">
        <v>312</v>
      </c>
      <c r="J505">
        <v>0</v>
      </c>
      <c r="K505" t="s">
        <v>313</v>
      </c>
      <c r="L505">
        <v>0</v>
      </c>
      <c r="M505" t="s">
        <v>342</v>
      </c>
      <c r="N505">
        <v>0</v>
      </c>
      <c r="O505" t="s">
        <v>305</v>
      </c>
      <c r="P505">
        <v>52.962963000000002</v>
      </c>
      <c r="Q505" t="s">
        <v>402</v>
      </c>
      <c r="R505">
        <v>81</v>
      </c>
      <c r="S505" t="s">
        <v>306</v>
      </c>
      <c r="T505">
        <v>22</v>
      </c>
    </row>
    <row r="506" spans="1:20">
      <c r="A506" t="s">
        <v>2</v>
      </c>
      <c r="B506" t="s">
        <v>864</v>
      </c>
      <c r="C506" t="s">
        <v>302</v>
      </c>
      <c r="D506">
        <v>0.79853399999999997</v>
      </c>
      <c r="E506" t="s">
        <v>303</v>
      </c>
      <c r="F506">
        <v>1</v>
      </c>
      <c r="G506" t="s">
        <v>304</v>
      </c>
      <c r="H506">
        <v>-500</v>
      </c>
      <c r="I506" t="s">
        <v>312</v>
      </c>
      <c r="J506">
        <v>0</v>
      </c>
      <c r="K506" t="s">
        <v>313</v>
      </c>
      <c r="L506">
        <v>0</v>
      </c>
      <c r="M506" t="s">
        <v>342</v>
      </c>
      <c r="N506">
        <v>0</v>
      </c>
      <c r="O506" t="s">
        <v>305</v>
      </c>
      <c r="P506">
        <v>30</v>
      </c>
      <c r="Q506" t="s">
        <v>402</v>
      </c>
      <c r="R506">
        <v>0</v>
      </c>
      <c r="S506" t="s">
        <v>306</v>
      </c>
      <c r="T506">
        <v>18</v>
      </c>
    </row>
    <row r="507" spans="1:20">
      <c r="A507" t="s">
        <v>2</v>
      </c>
      <c r="B507" t="s">
        <v>865</v>
      </c>
      <c r="C507" t="s">
        <v>302</v>
      </c>
      <c r="D507">
        <v>0.798261</v>
      </c>
      <c r="E507" t="s">
        <v>303</v>
      </c>
      <c r="F507">
        <v>191</v>
      </c>
      <c r="G507" t="s">
        <v>304</v>
      </c>
      <c r="H507">
        <v>-802</v>
      </c>
      <c r="I507" t="s">
        <v>312</v>
      </c>
      <c r="J507">
        <v>0</v>
      </c>
      <c r="K507" t="s">
        <v>313</v>
      </c>
      <c r="L507">
        <v>0</v>
      </c>
      <c r="M507" t="s">
        <v>342</v>
      </c>
      <c r="N507">
        <v>0</v>
      </c>
      <c r="O507" t="s">
        <v>305</v>
      </c>
      <c r="P507">
        <v>59.005235999999996</v>
      </c>
      <c r="Q507" t="s">
        <v>402</v>
      </c>
      <c r="R507">
        <v>-302</v>
      </c>
      <c r="S507" t="s">
        <v>306</v>
      </c>
      <c r="T507">
        <v>22</v>
      </c>
    </row>
    <row r="508" spans="1:20">
      <c r="A508" t="s">
        <v>2</v>
      </c>
      <c r="B508" t="s">
        <v>866</v>
      </c>
      <c r="C508" t="s">
        <v>302</v>
      </c>
      <c r="D508">
        <v>0.79822899999999997</v>
      </c>
      <c r="E508" t="s">
        <v>303</v>
      </c>
      <c r="F508">
        <v>23</v>
      </c>
      <c r="G508" t="s">
        <v>304</v>
      </c>
      <c r="H508">
        <v>-418</v>
      </c>
      <c r="I508" t="s">
        <v>312</v>
      </c>
      <c r="J508">
        <v>0</v>
      </c>
      <c r="K508" t="s">
        <v>313</v>
      </c>
      <c r="L508">
        <v>0</v>
      </c>
      <c r="M508" t="s">
        <v>342</v>
      </c>
      <c r="N508">
        <v>0</v>
      </c>
      <c r="O508" t="s">
        <v>305</v>
      </c>
      <c r="P508">
        <v>58.695652000000003</v>
      </c>
      <c r="Q508" t="s">
        <v>402</v>
      </c>
      <c r="R508">
        <v>81</v>
      </c>
      <c r="S508" t="s">
        <v>306</v>
      </c>
      <c r="T508">
        <v>22</v>
      </c>
    </row>
    <row r="509" spans="1:20">
      <c r="A509" t="s">
        <v>2</v>
      </c>
      <c r="B509" t="s">
        <v>867</v>
      </c>
      <c r="C509" t="s">
        <v>302</v>
      </c>
      <c r="D509">
        <v>0.79803299999999999</v>
      </c>
      <c r="E509" t="s">
        <v>303</v>
      </c>
      <c r="F509">
        <v>137</v>
      </c>
      <c r="G509" t="s">
        <v>304</v>
      </c>
      <c r="H509">
        <v>-472</v>
      </c>
      <c r="I509" t="s">
        <v>312</v>
      </c>
      <c r="J509">
        <v>0</v>
      </c>
      <c r="K509" t="s">
        <v>313</v>
      </c>
      <c r="L509">
        <v>0</v>
      </c>
      <c r="M509" t="s">
        <v>342</v>
      </c>
      <c r="N509">
        <v>0</v>
      </c>
      <c r="O509" t="s">
        <v>305</v>
      </c>
      <c r="P509">
        <v>55.693430999999997</v>
      </c>
      <c r="Q509" t="s">
        <v>402</v>
      </c>
      <c r="R509">
        <v>27</v>
      </c>
      <c r="S509" t="s">
        <v>306</v>
      </c>
      <c r="T509">
        <v>21</v>
      </c>
    </row>
    <row r="510" spans="1:20">
      <c r="A510" t="s">
        <v>2</v>
      </c>
      <c r="B510" t="s">
        <v>868</v>
      </c>
      <c r="C510" t="s">
        <v>302</v>
      </c>
      <c r="D510">
        <v>0.79802700000000004</v>
      </c>
      <c r="E510" t="s">
        <v>303</v>
      </c>
      <c r="F510">
        <v>4</v>
      </c>
      <c r="G510" t="s">
        <v>304</v>
      </c>
      <c r="H510">
        <v>-570</v>
      </c>
      <c r="I510" t="s">
        <v>312</v>
      </c>
      <c r="J510">
        <v>0</v>
      </c>
      <c r="K510" t="s">
        <v>313</v>
      </c>
      <c r="L510">
        <v>0</v>
      </c>
      <c r="M510" t="s">
        <v>342</v>
      </c>
      <c r="N510">
        <v>0</v>
      </c>
      <c r="O510" t="s">
        <v>305</v>
      </c>
      <c r="P510">
        <v>70</v>
      </c>
      <c r="Q510" t="s">
        <v>402</v>
      </c>
      <c r="R510">
        <v>-70</v>
      </c>
      <c r="S510" t="s">
        <v>306</v>
      </c>
      <c r="T510">
        <v>21</v>
      </c>
    </row>
    <row r="511" spans="1:20">
      <c r="A511" t="s">
        <v>2</v>
      </c>
      <c r="B511" t="s">
        <v>869</v>
      </c>
      <c r="C511" t="s">
        <v>302</v>
      </c>
      <c r="D511">
        <v>0.79798100000000005</v>
      </c>
      <c r="E511" t="s">
        <v>303</v>
      </c>
      <c r="F511">
        <v>32</v>
      </c>
      <c r="G511" t="s">
        <v>304</v>
      </c>
      <c r="H511">
        <v>-577</v>
      </c>
      <c r="I511" t="s">
        <v>312</v>
      </c>
      <c r="J511">
        <v>0</v>
      </c>
      <c r="K511" t="s">
        <v>313</v>
      </c>
      <c r="L511">
        <v>0</v>
      </c>
      <c r="M511" t="s">
        <v>342</v>
      </c>
      <c r="N511">
        <v>0</v>
      </c>
      <c r="O511" t="s">
        <v>305</v>
      </c>
      <c r="P511">
        <v>60</v>
      </c>
      <c r="Q511" t="s">
        <v>402</v>
      </c>
      <c r="R511">
        <v>-77</v>
      </c>
      <c r="S511" t="s">
        <v>306</v>
      </c>
      <c r="T511">
        <v>22</v>
      </c>
    </row>
    <row r="512" spans="1:20">
      <c r="A512" t="s">
        <v>2</v>
      </c>
      <c r="B512" t="s">
        <v>870</v>
      </c>
      <c r="C512" t="s">
        <v>302</v>
      </c>
      <c r="D512">
        <v>0.79772100000000001</v>
      </c>
      <c r="E512" t="s">
        <v>303</v>
      </c>
      <c r="F512">
        <v>182</v>
      </c>
      <c r="G512" t="s">
        <v>304</v>
      </c>
      <c r="H512">
        <v>-528</v>
      </c>
      <c r="I512" t="s">
        <v>312</v>
      </c>
      <c r="J512">
        <v>0</v>
      </c>
      <c r="K512" t="s">
        <v>313</v>
      </c>
      <c r="L512">
        <v>0</v>
      </c>
      <c r="M512" t="s">
        <v>342</v>
      </c>
      <c r="N512">
        <v>0</v>
      </c>
      <c r="O512" t="s">
        <v>305</v>
      </c>
      <c r="P512">
        <v>59.120879000000002</v>
      </c>
      <c r="Q512" t="s">
        <v>402</v>
      </c>
      <c r="R512">
        <v>-28</v>
      </c>
      <c r="S512" t="s">
        <v>306</v>
      </c>
      <c r="T512">
        <v>22</v>
      </c>
    </row>
    <row r="513" spans="1:20">
      <c r="A513" t="s">
        <v>2</v>
      </c>
      <c r="B513" t="s">
        <v>871</v>
      </c>
      <c r="C513" t="s">
        <v>302</v>
      </c>
      <c r="D513">
        <v>0.79755600000000004</v>
      </c>
      <c r="E513" t="s">
        <v>303</v>
      </c>
      <c r="F513">
        <v>116</v>
      </c>
      <c r="G513" t="s">
        <v>304</v>
      </c>
      <c r="H513">
        <v>-458</v>
      </c>
      <c r="I513" t="s">
        <v>312</v>
      </c>
      <c r="J513">
        <v>0</v>
      </c>
      <c r="K513" t="s">
        <v>313</v>
      </c>
      <c r="L513">
        <v>0</v>
      </c>
      <c r="M513" t="s">
        <v>342</v>
      </c>
      <c r="N513">
        <v>0</v>
      </c>
      <c r="O513" t="s">
        <v>305</v>
      </c>
      <c r="P513">
        <v>56.896552</v>
      </c>
      <c r="Q513" t="s">
        <v>402</v>
      </c>
      <c r="R513">
        <v>41</v>
      </c>
      <c r="S513" t="s">
        <v>306</v>
      </c>
      <c r="T513">
        <v>22</v>
      </c>
    </row>
    <row r="514" spans="1:20">
      <c r="A514" t="s">
        <v>2</v>
      </c>
      <c r="B514" t="s">
        <v>872</v>
      </c>
      <c r="C514" t="s">
        <v>302</v>
      </c>
      <c r="D514">
        <v>0.79748600000000003</v>
      </c>
      <c r="E514" t="s">
        <v>303</v>
      </c>
      <c r="F514">
        <v>49</v>
      </c>
      <c r="G514" t="s">
        <v>304</v>
      </c>
      <c r="H514">
        <v>-472</v>
      </c>
      <c r="I514" t="s">
        <v>312</v>
      </c>
      <c r="J514">
        <v>0</v>
      </c>
      <c r="K514" t="s">
        <v>313</v>
      </c>
      <c r="L514">
        <v>0</v>
      </c>
      <c r="M514" t="s">
        <v>342</v>
      </c>
      <c r="N514">
        <v>0</v>
      </c>
      <c r="O514" t="s">
        <v>305</v>
      </c>
      <c r="P514">
        <v>57.755102000000001</v>
      </c>
      <c r="Q514" t="s">
        <v>402</v>
      </c>
      <c r="R514">
        <v>27</v>
      </c>
      <c r="S514" t="s">
        <v>306</v>
      </c>
      <c r="T514">
        <v>22</v>
      </c>
    </row>
    <row r="515" spans="1:20">
      <c r="A515" t="s">
        <v>2</v>
      </c>
      <c r="B515" t="s">
        <v>873</v>
      </c>
      <c r="C515" t="s">
        <v>302</v>
      </c>
      <c r="D515">
        <v>0.79606600000000005</v>
      </c>
      <c r="E515" t="s">
        <v>303</v>
      </c>
      <c r="F515">
        <v>994</v>
      </c>
      <c r="G515" t="s">
        <v>304</v>
      </c>
      <c r="H515">
        <v>-609</v>
      </c>
      <c r="I515" t="s">
        <v>312</v>
      </c>
      <c r="J515">
        <v>0</v>
      </c>
      <c r="K515" t="s">
        <v>313</v>
      </c>
      <c r="L515">
        <v>0</v>
      </c>
      <c r="M515" t="s">
        <v>342</v>
      </c>
      <c r="N515">
        <v>0</v>
      </c>
      <c r="O515" t="s">
        <v>305</v>
      </c>
      <c r="P515">
        <v>57.907445000000003</v>
      </c>
      <c r="Q515" t="s">
        <v>402</v>
      </c>
      <c r="R515">
        <v>-109</v>
      </c>
      <c r="S515" t="s">
        <v>306</v>
      </c>
      <c r="T515">
        <v>22</v>
      </c>
    </row>
    <row r="516" spans="1:20">
      <c r="A516" t="s">
        <v>2</v>
      </c>
      <c r="B516" t="s">
        <v>874</v>
      </c>
      <c r="C516" t="s">
        <v>302</v>
      </c>
      <c r="D516">
        <v>0.79589600000000005</v>
      </c>
      <c r="E516" t="s">
        <v>303</v>
      </c>
      <c r="F516">
        <v>119</v>
      </c>
      <c r="G516" t="s">
        <v>304</v>
      </c>
      <c r="H516">
        <v>-343</v>
      </c>
      <c r="I516" t="s">
        <v>312</v>
      </c>
      <c r="J516">
        <v>0</v>
      </c>
      <c r="K516" t="s">
        <v>313</v>
      </c>
      <c r="L516">
        <v>0</v>
      </c>
      <c r="M516" t="s">
        <v>342</v>
      </c>
      <c r="N516">
        <v>0</v>
      </c>
      <c r="O516" t="s">
        <v>305</v>
      </c>
      <c r="P516">
        <v>55.042017000000001</v>
      </c>
      <c r="Q516" t="s">
        <v>402</v>
      </c>
      <c r="R516">
        <v>156</v>
      </c>
      <c r="S516" t="s">
        <v>306</v>
      </c>
      <c r="T516">
        <v>22</v>
      </c>
    </row>
    <row r="517" spans="1:20">
      <c r="A517" t="s">
        <v>2</v>
      </c>
      <c r="B517" t="s">
        <v>875</v>
      </c>
      <c r="C517" t="s">
        <v>302</v>
      </c>
      <c r="D517">
        <v>0.79562900000000003</v>
      </c>
      <c r="E517" t="s">
        <v>303</v>
      </c>
      <c r="F517">
        <v>187</v>
      </c>
      <c r="G517" t="s">
        <v>304</v>
      </c>
      <c r="H517">
        <v>-549</v>
      </c>
      <c r="I517" t="s">
        <v>312</v>
      </c>
      <c r="J517">
        <v>0</v>
      </c>
      <c r="K517" t="s">
        <v>313</v>
      </c>
      <c r="L517">
        <v>0</v>
      </c>
      <c r="M517" t="s">
        <v>342</v>
      </c>
      <c r="N517">
        <v>0</v>
      </c>
      <c r="O517" t="s">
        <v>305</v>
      </c>
      <c r="P517">
        <v>54.171123000000001</v>
      </c>
      <c r="Q517" t="s">
        <v>402</v>
      </c>
      <c r="R517">
        <v>-49</v>
      </c>
      <c r="S517" t="s">
        <v>306</v>
      </c>
      <c r="T517">
        <v>21</v>
      </c>
    </row>
    <row r="518" spans="1:20">
      <c r="A518" t="s">
        <v>2</v>
      </c>
      <c r="B518" t="s">
        <v>876</v>
      </c>
      <c r="C518" t="s">
        <v>302</v>
      </c>
      <c r="D518">
        <v>0.79560600000000004</v>
      </c>
      <c r="E518" t="s">
        <v>303</v>
      </c>
      <c r="F518">
        <v>16</v>
      </c>
      <c r="G518" t="s">
        <v>304</v>
      </c>
      <c r="H518">
        <v>-379</v>
      </c>
      <c r="I518" t="s">
        <v>312</v>
      </c>
      <c r="J518">
        <v>0</v>
      </c>
      <c r="K518" t="s">
        <v>313</v>
      </c>
      <c r="L518">
        <v>0</v>
      </c>
      <c r="M518" t="s">
        <v>342</v>
      </c>
      <c r="N518">
        <v>0</v>
      </c>
      <c r="O518" t="s">
        <v>305</v>
      </c>
      <c r="P518">
        <v>60</v>
      </c>
      <c r="Q518" t="s">
        <v>402</v>
      </c>
      <c r="R518">
        <v>120</v>
      </c>
      <c r="S518" t="s">
        <v>306</v>
      </c>
      <c r="T518">
        <v>20</v>
      </c>
    </row>
    <row r="519" spans="1:20">
      <c r="A519" t="s">
        <v>2</v>
      </c>
      <c r="B519" t="s">
        <v>877</v>
      </c>
      <c r="C519" t="s">
        <v>302</v>
      </c>
      <c r="D519">
        <v>0.79527400000000004</v>
      </c>
      <c r="E519" t="s">
        <v>303</v>
      </c>
      <c r="F519">
        <v>232</v>
      </c>
      <c r="G519" t="s">
        <v>304</v>
      </c>
      <c r="H519">
        <v>-443</v>
      </c>
      <c r="I519" t="s">
        <v>312</v>
      </c>
      <c r="J519">
        <v>0</v>
      </c>
      <c r="K519" t="s">
        <v>313</v>
      </c>
      <c r="L519">
        <v>0</v>
      </c>
      <c r="M519" t="s">
        <v>342</v>
      </c>
      <c r="N519">
        <v>0</v>
      </c>
      <c r="O519" t="s">
        <v>305</v>
      </c>
      <c r="P519">
        <v>60.258620999999998</v>
      </c>
      <c r="Q519" t="s">
        <v>402</v>
      </c>
      <c r="R519">
        <v>56</v>
      </c>
      <c r="S519" t="s">
        <v>306</v>
      </c>
      <c r="T519">
        <v>21</v>
      </c>
    </row>
    <row r="520" spans="1:20">
      <c r="A520" t="s">
        <v>2</v>
      </c>
      <c r="B520" t="s">
        <v>878</v>
      </c>
      <c r="C520" t="s">
        <v>302</v>
      </c>
      <c r="D520">
        <v>0.79471400000000003</v>
      </c>
      <c r="E520" t="s">
        <v>303</v>
      </c>
      <c r="F520">
        <v>392</v>
      </c>
      <c r="G520" t="s">
        <v>304</v>
      </c>
      <c r="H520">
        <v>-472</v>
      </c>
      <c r="I520" t="s">
        <v>312</v>
      </c>
      <c r="J520">
        <v>0</v>
      </c>
      <c r="K520" t="s">
        <v>313</v>
      </c>
      <c r="L520">
        <v>0</v>
      </c>
      <c r="M520" t="s">
        <v>342</v>
      </c>
      <c r="N520">
        <v>0</v>
      </c>
      <c r="O520" t="s">
        <v>305</v>
      </c>
      <c r="P520">
        <v>61.020408000000003</v>
      </c>
      <c r="Q520" t="s">
        <v>402</v>
      </c>
      <c r="R520">
        <v>27</v>
      </c>
      <c r="S520" t="s">
        <v>306</v>
      </c>
      <c r="T520">
        <v>22</v>
      </c>
    </row>
    <row r="521" spans="1:20">
      <c r="A521" t="s">
        <v>2</v>
      </c>
      <c r="B521" t="s">
        <v>879</v>
      </c>
      <c r="C521" t="s">
        <v>302</v>
      </c>
      <c r="D521">
        <v>0.79471099999999995</v>
      </c>
      <c r="E521" t="s">
        <v>303</v>
      </c>
      <c r="F521">
        <v>2</v>
      </c>
      <c r="G521" t="s">
        <v>304</v>
      </c>
      <c r="H521">
        <v>-452</v>
      </c>
      <c r="I521" t="s">
        <v>312</v>
      </c>
      <c r="J521">
        <v>0</v>
      </c>
      <c r="K521" t="s">
        <v>313</v>
      </c>
      <c r="L521">
        <v>0</v>
      </c>
      <c r="M521" t="s">
        <v>342</v>
      </c>
      <c r="N521">
        <v>0</v>
      </c>
      <c r="O521" t="s">
        <v>305</v>
      </c>
      <c r="P521">
        <v>70</v>
      </c>
      <c r="Q521" t="s">
        <v>402</v>
      </c>
      <c r="R521">
        <v>47</v>
      </c>
      <c r="S521" t="s">
        <v>306</v>
      </c>
      <c r="T521">
        <v>20</v>
      </c>
    </row>
    <row r="522" spans="1:20">
      <c r="A522" t="s">
        <v>2</v>
      </c>
      <c r="B522" t="s">
        <v>880</v>
      </c>
      <c r="C522" t="s">
        <v>302</v>
      </c>
      <c r="D522">
        <v>0.79466899999999996</v>
      </c>
      <c r="E522" t="s">
        <v>303</v>
      </c>
      <c r="F522">
        <v>30</v>
      </c>
      <c r="G522" t="s">
        <v>304</v>
      </c>
      <c r="H522">
        <v>-272</v>
      </c>
      <c r="I522" t="s">
        <v>312</v>
      </c>
      <c r="J522">
        <v>0</v>
      </c>
      <c r="K522" t="s">
        <v>313</v>
      </c>
      <c r="L522">
        <v>0</v>
      </c>
      <c r="M522" t="s">
        <v>342</v>
      </c>
      <c r="N522">
        <v>0</v>
      </c>
      <c r="O522" t="s">
        <v>305</v>
      </c>
      <c r="P522">
        <v>64.666667000000004</v>
      </c>
      <c r="Q522" t="s">
        <v>402</v>
      </c>
      <c r="R522">
        <v>227</v>
      </c>
      <c r="S522" t="s">
        <v>306</v>
      </c>
      <c r="T522">
        <v>22</v>
      </c>
    </row>
    <row r="523" spans="1:20">
      <c r="A523" t="s">
        <v>2</v>
      </c>
      <c r="B523" t="s">
        <v>881</v>
      </c>
      <c r="C523" t="s">
        <v>302</v>
      </c>
      <c r="D523">
        <v>0.79460900000000001</v>
      </c>
      <c r="E523" t="s">
        <v>303</v>
      </c>
      <c r="F523">
        <v>42</v>
      </c>
      <c r="G523" t="s">
        <v>304</v>
      </c>
      <c r="H523">
        <v>-751</v>
      </c>
      <c r="I523" t="s">
        <v>312</v>
      </c>
      <c r="J523">
        <v>0</v>
      </c>
      <c r="K523" t="s">
        <v>313</v>
      </c>
      <c r="L523">
        <v>0</v>
      </c>
      <c r="M523" t="s">
        <v>342</v>
      </c>
      <c r="N523">
        <v>0</v>
      </c>
      <c r="O523" t="s">
        <v>305</v>
      </c>
      <c r="P523">
        <v>60.952381000000003</v>
      </c>
      <c r="Q523" t="s">
        <v>402</v>
      </c>
      <c r="R523">
        <v>-251</v>
      </c>
      <c r="S523" t="s">
        <v>306</v>
      </c>
      <c r="T523">
        <v>22</v>
      </c>
    </row>
    <row r="524" spans="1:20">
      <c r="A524" t="s">
        <v>2</v>
      </c>
      <c r="B524" t="s">
        <v>882</v>
      </c>
      <c r="C524" t="s">
        <v>302</v>
      </c>
      <c r="D524">
        <v>0.79460699999999995</v>
      </c>
      <c r="E524" t="s">
        <v>303</v>
      </c>
      <c r="F524">
        <v>1</v>
      </c>
      <c r="G524" t="s">
        <v>304</v>
      </c>
      <c r="H524">
        <v>-500</v>
      </c>
      <c r="I524" t="s">
        <v>312</v>
      </c>
      <c r="J524">
        <v>0</v>
      </c>
      <c r="K524" t="s">
        <v>313</v>
      </c>
      <c r="L524">
        <v>0</v>
      </c>
      <c r="M524" t="s">
        <v>342</v>
      </c>
      <c r="N524">
        <v>0</v>
      </c>
      <c r="O524" t="s">
        <v>305</v>
      </c>
      <c r="P524">
        <v>30</v>
      </c>
      <c r="Q524" t="s">
        <v>402</v>
      </c>
      <c r="R524">
        <v>0</v>
      </c>
      <c r="S524" t="s">
        <v>306</v>
      </c>
      <c r="T524">
        <v>18</v>
      </c>
    </row>
    <row r="525" spans="1:20">
      <c r="A525" t="s">
        <v>2</v>
      </c>
      <c r="B525" t="s">
        <v>883</v>
      </c>
      <c r="C525" t="s">
        <v>302</v>
      </c>
      <c r="D525">
        <v>0.79460600000000003</v>
      </c>
      <c r="E525" t="s">
        <v>303</v>
      </c>
      <c r="F525">
        <v>1</v>
      </c>
      <c r="G525" t="s">
        <v>304</v>
      </c>
      <c r="H525">
        <v>-500</v>
      </c>
      <c r="I525" t="s">
        <v>312</v>
      </c>
      <c r="J525">
        <v>0</v>
      </c>
      <c r="K525" t="s">
        <v>313</v>
      </c>
      <c r="L525">
        <v>0</v>
      </c>
      <c r="M525" t="s">
        <v>342</v>
      </c>
      <c r="N525">
        <v>0</v>
      </c>
      <c r="O525" t="s">
        <v>305</v>
      </c>
      <c r="P525">
        <v>30</v>
      </c>
      <c r="Q525" t="s">
        <v>402</v>
      </c>
      <c r="R525">
        <v>0</v>
      </c>
      <c r="S525" t="s">
        <v>306</v>
      </c>
      <c r="T525">
        <v>19</v>
      </c>
    </row>
    <row r="526" spans="1:20">
      <c r="A526" t="s">
        <v>2</v>
      </c>
      <c r="B526" t="s">
        <v>884</v>
      </c>
      <c r="C526" t="s">
        <v>302</v>
      </c>
      <c r="D526">
        <v>0.79458700000000004</v>
      </c>
      <c r="E526" t="s">
        <v>303</v>
      </c>
      <c r="F526">
        <v>13</v>
      </c>
      <c r="G526" t="s">
        <v>304</v>
      </c>
      <c r="H526">
        <v>-468</v>
      </c>
      <c r="I526" t="s">
        <v>312</v>
      </c>
      <c r="J526">
        <v>0</v>
      </c>
      <c r="K526" t="s">
        <v>313</v>
      </c>
      <c r="L526">
        <v>0</v>
      </c>
      <c r="M526" t="s">
        <v>342</v>
      </c>
      <c r="N526">
        <v>0</v>
      </c>
      <c r="O526" t="s">
        <v>305</v>
      </c>
      <c r="P526">
        <v>53.076923000000001</v>
      </c>
      <c r="Q526" t="s">
        <v>402</v>
      </c>
      <c r="R526">
        <v>31</v>
      </c>
      <c r="S526" t="s">
        <v>306</v>
      </c>
      <c r="T526">
        <v>21</v>
      </c>
    </row>
    <row r="527" spans="1:20">
      <c r="A527" t="s">
        <v>2</v>
      </c>
      <c r="B527" t="s">
        <v>885</v>
      </c>
      <c r="C527" t="s">
        <v>302</v>
      </c>
      <c r="D527">
        <v>0.79457599999999995</v>
      </c>
      <c r="E527" t="s">
        <v>303</v>
      </c>
      <c r="F527">
        <v>8</v>
      </c>
      <c r="G527" t="s">
        <v>304</v>
      </c>
      <c r="H527">
        <v>-474</v>
      </c>
      <c r="I527" t="s">
        <v>312</v>
      </c>
      <c r="J527">
        <v>0</v>
      </c>
      <c r="K527" t="s">
        <v>313</v>
      </c>
      <c r="L527">
        <v>0</v>
      </c>
      <c r="M527" t="s">
        <v>342</v>
      </c>
      <c r="N527">
        <v>0</v>
      </c>
      <c r="O527" t="s">
        <v>305</v>
      </c>
      <c r="P527">
        <v>60</v>
      </c>
      <c r="Q527" t="s">
        <v>402</v>
      </c>
      <c r="R527">
        <v>25</v>
      </c>
      <c r="S527" t="s">
        <v>306</v>
      </c>
      <c r="T527">
        <v>21</v>
      </c>
    </row>
    <row r="528" spans="1:20">
      <c r="A528" t="s">
        <v>2</v>
      </c>
      <c r="B528" t="s">
        <v>886</v>
      </c>
      <c r="C528" t="s">
        <v>302</v>
      </c>
      <c r="D528">
        <v>0.79448600000000003</v>
      </c>
      <c r="E528" t="s">
        <v>303</v>
      </c>
      <c r="F528">
        <v>63</v>
      </c>
      <c r="G528" t="s">
        <v>304</v>
      </c>
      <c r="H528">
        <v>-529</v>
      </c>
      <c r="I528" t="s">
        <v>312</v>
      </c>
      <c r="J528">
        <v>0</v>
      </c>
      <c r="K528" t="s">
        <v>313</v>
      </c>
      <c r="L528">
        <v>0</v>
      </c>
      <c r="M528" t="s">
        <v>342</v>
      </c>
      <c r="N528">
        <v>0</v>
      </c>
      <c r="O528" t="s">
        <v>305</v>
      </c>
      <c r="P528">
        <v>59.841270000000002</v>
      </c>
      <c r="Q528" t="s">
        <v>402</v>
      </c>
      <c r="R528">
        <v>-29</v>
      </c>
      <c r="S528" t="s">
        <v>306</v>
      </c>
      <c r="T528">
        <v>22</v>
      </c>
    </row>
    <row r="529" spans="1:20">
      <c r="A529" t="s">
        <v>2</v>
      </c>
      <c r="B529" t="s">
        <v>887</v>
      </c>
      <c r="C529" t="s">
        <v>302</v>
      </c>
      <c r="D529">
        <v>0.794184</v>
      </c>
      <c r="E529" t="s">
        <v>303</v>
      </c>
      <c r="F529">
        <v>211</v>
      </c>
      <c r="G529" t="s">
        <v>304</v>
      </c>
      <c r="H529">
        <v>-391</v>
      </c>
      <c r="I529" t="s">
        <v>312</v>
      </c>
      <c r="J529">
        <v>0</v>
      </c>
      <c r="K529" t="s">
        <v>313</v>
      </c>
      <c r="L529">
        <v>0</v>
      </c>
      <c r="M529" t="s">
        <v>342</v>
      </c>
      <c r="N529">
        <v>0</v>
      </c>
      <c r="O529" t="s">
        <v>305</v>
      </c>
      <c r="P529">
        <v>56.350710999999997</v>
      </c>
      <c r="Q529" t="s">
        <v>402</v>
      </c>
      <c r="R529">
        <v>108</v>
      </c>
      <c r="S529" t="s">
        <v>306</v>
      </c>
      <c r="T529">
        <v>21</v>
      </c>
    </row>
    <row r="530" spans="1:20">
      <c r="A530" t="s">
        <v>2</v>
      </c>
      <c r="B530" t="s">
        <v>888</v>
      </c>
      <c r="C530" t="s">
        <v>302</v>
      </c>
      <c r="D530">
        <v>0.79319300000000004</v>
      </c>
      <c r="E530" t="s">
        <v>303</v>
      </c>
      <c r="F530">
        <v>694</v>
      </c>
      <c r="G530" t="s">
        <v>304</v>
      </c>
      <c r="H530">
        <v>-654</v>
      </c>
      <c r="I530" t="s">
        <v>312</v>
      </c>
      <c r="J530">
        <v>0</v>
      </c>
      <c r="K530" t="s">
        <v>313</v>
      </c>
      <c r="L530">
        <v>0</v>
      </c>
      <c r="M530" t="s">
        <v>342</v>
      </c>
      <c r="N530">
        <v>0</v>
      </c>
      <c r="O530" t="s">
        <v>305</v>
      </c>
      <c r="P530">
        <v>56.167147</v>
      </c>
      <c r="Q530" t="s">
        <v>402</v>
      </c>
      <c r="R530">
        <v>-154</v>
      </c>
      <c r="S530" t="s">
        <v>306</v>
      </c>
      <c r="T530">
        <v>21</v>
      </c>
    </row>
    <row r="531" spans="1:20">
      <c r="A531" t="s">
        <v>2</v>
      </c>
      <c r="B531" t="s">
        <v>889</v>
      </c>
      <c r="C531" t="s">
        <v>302</v>
      </c>
      <c r="D531">
        <v>0.79300599999999999</v>
      </c>
      <c r="E531" t="s">
        <v>303</v>
      </c>
      <c r="F531">
        <v>131</v>
      </c>
      <c r="G531" t="s">
        <v>304</v>
      </c>
      <c r="H531">
        <v>-514</v>
      </c>
      <c r="I531" t="s">
        <v>312</v>
      </c>
      <c r="J531">
        <v>0</v>
      </c>
      <c r="K531" t="s">
        <v>313</v>
      </c>
      <c r="L531">
        <v>0</v>
      </c>
      <c r="M531" t="s">
        <v>342</v>
      </c>
      <c r="N531">
        <v>0</v>
      </c>
      <c r="O531" t="s">
        <v>305</v>
      </c>
      <c r="P531">
        <v>55.190840000000001</v>
      </c>
      <c r="Q531" t="s">
        <v>402</v>
      </c>
      <c r="R531">
        <v>-14</v>
      </c>
      <c r="S531" t="s">
        <v>306</v>
      </c>
      <c r="T531">
        <v>21</v>
      </c>
    </row>
    <row r="532" spans="1:20">
      <c r="A532" t="s">
        <v>2</v>
      </c>
      <c r="B532" t="s">
        <v>890</v>
      </c>
      <c r="C532" t="s">
        <v>302</v>
      </c>
      <c r="D532">
        <v>0.79286000000000001</v>
      </c>
      <c r="E532" t="s">
        <v>303</v>
      </c>
      <c r="F532">
        <v>102</v>
      </c>
      <c r="G532" t="s">
        <v>304</v>
      </c>
      <c r="H532">
        <v>-605</v>
      </c>
      <c r="I532" t="s">
        <v>312</v>
      </c>
      <c r="J532">
        <v>0</v>
      </c>
      <c r="K532" t="s">
        <v>313</v>
      </c>
      <c r="L532">
        <v>0</v>
      </c>
      <c r="M532" t="s">
        <v>342</v>
      </c>
      <c r="N532">
        <v>0</v>
      </c>
      <c r="O532" t="s">
        <v>305</v>
      </c>
      <c r="P532">
        <v>65.686274999999995</v>
      </c>
      <c r="Q532" t="s">
        <v>402</v>
      </c>
      <c r="R532">
        <v>-105</v>
      </c>
      <c r="S532" t="s">
        <v>306</v>
      </c>
      <c r="T532">
        <v>22</v>
      </c>
    </row>
    <row r="533" spans="1:20">
      <c r="A533" t="s">
        <v>2</v>
      </c>
      <c r="B533" t="s">
        <v>891</v>
      </c>
      <c r="C533" t="s">
        <v>302</v>
      </c>
      <c r="D533">
        <v>0.79285399999999995</v>
      </c>
      <c r="E533" t="s">
        <v>303</v>
      </c>
      <c r="F533">
        <v>4</v>
      </c>
      <c r="G533" t="s">
        <v>304</v>
      </c>
      <c r="H533">
        <v>-334</v>
      </c>
      <c r="I533" t="s">
        <v>312</v>
      </c>
      <c r="J533">
        <v>0</v>
      </c>
      <c r="K533" t="s">
        <v>313</v>
      </c>
      <c r="L533">
        <v>0</v>
      </c>
      <c r="M533" t="s">
        <v>342</v>
      </c>
      <c r="N533">
        <v>0</v>
      </c>
      <c r="O533" t="s">
        <v>305</v>
      </c>
      <c r="P533">
        <v>60</v>
      </c>
      <c r="Q533" t="s">
        <v>402</v>
      </c>
      <c r="R533">
        <v>165</v>
      </c>
      <c r="S533" t="s">
        <v>306</v>
      </c>
      <c r="T533">
        <v>21</v>
      </c>
    </row>
    <row r="534" spans="1:20">
      <c r="A534" t="s">
        <v>2</v>
      </c>
      <c r="B534" t="s">
        <v>892</v>
      </c>
      <c r="C534" t="s">
        <v>302</v>
      </c>
      <c r="D534">
        <v>0.79285300000000003</v>
      </c>
      <c r="E534" t="s">
        <v>303</v>
      </c>
      <c r="F534">
        <v>1</v>
      </c>
      <c r="G534" t="s">
        <v>304</v>
      </c>
      <c r="H534">
        <v>-500</v>
      </c>
      <c r="I534" t="s">
        <v>312</v>
      </c>
      <c r="J534">
        <v>0</v>
      </c>
      <c r="K534" t="s">
        <v>313</v>
      </c>
      <c r="L534">
        <v>0</v>
      </c>
      <c r="M534" t="s">
        <v>342</v>
      </c>
      <c r="N534">
        <v>0</v>
      </c>
      <c r="O534" t="s">
        <v>305</v>
      </c>
      <c r="P534">
        <v>30</v>
      </c>
      <c r="Q534" t="s">
        <v>402</v>
      </c>
      <c r="R534">
        <v>0</v>
      </c>
      <c r="S534" t="s">
        <v>306</v>
      </c>
      <c r="T534">
        <v>18</v>
      </c>
    </row>
    <row r="535" spans="1:20">
      <c r="A535" t="s">
        <v>2</v>
      </c>
      <c r="B535" t="s">
        <v>893</v>
      </c>
      <c r="C535" t="s">
        <v>302</v>
      </c>
      <c r="D535">
        <v>0.79266000000000003</v>
      </c>
      <c r="E535" t="s">
        <v>303</v>
      </c>
      <c r="F535">
        <v>135</v>
      </c>
      <c r="G535" t="s">
        <v>304</v>
      </c>
      <c r="H535">
        <v>-783</v>
      </c>
      <c r="I535" t="s">
        <v>312</v>
      </c>
      <c r="J535">
        <v>0</v>
      </c>
      <c r="K535" t="s">
        <v>313</v>
      </c>
      <c r="L535">
        <v>0</v>
      </c>
      <c r="M535" t="s">
        <v>342</v>
      </c>
      <c r="N535">
        <v>0</v>
      </c>
      <c r="O535" t="s">
        <v>305</v>
      </c>
      <c r="P535">
        <v>56.962963000000002</v>
      </c>
      <c r="Q535" t="s">
        <v>402</v>
      </c>
      <c r="R535">
        <v>-283</v>
      </c>
      <c r="S535" t="s">
        <v>306</v>
      </c>
      <c r="T535">
        <v>22</v>
      </c>
    </row>
    <row r="536" spans="1:20">
      <c r="A536" t="s">
        <v>2</v>
      </c>
      <c r="B536" t="s">
        <v>894</v>
      </c>
      <c r="C536" t="s">
        <v>302</v>
      </c>
      <c r="D536">
        <v>0.79257999999999995</v>
      </c>
      <c r="E536" t="s">
        <v>303</v>
      </c>
      <c r="F536">
        <v>56</v>
      </c>
      <c r="G536" t="s">
        <v>304</v>
      </c>
      <c r="H536">
        <v>-572</v>
      </c>
      <c r="I536" t="s">
        <v>312</v>
      </c>
      <c r="J536">
        <v>0</v>
      </c>
      <c r="K536" t="s">
        <v>313</v>
      </c>
      <c r="L536">
        <v>0</v>
      </c>
      <c r="M536" t="s">
        <v>342</v>
      </c>
      <c r="N536">
        <v>0</v>
      </c>
      <c r="O536" t="s">
        <v>305</v>
      </c>
      <c r="P536">
        <v>61.785713999999999</v>
      </c>
      <c r="Q536" t="s">
        <v>402</v>
      </c>
      <c r="R536">
        <v>-72</v>
      </c>
      <c r="S536" t="s">
        <v>306</v>
      </c>
      <c r="T536">
        <v>22</v>
      </c>
    </row>
    <row r="537" spans="1:20">
      <c r="A537" t="s">
        <v>2</v>
      </c>
      <c r="B537" t="s">
        <v>895</v>
      </c>
      <c r="C537" t="s">
        <v>302</v>
      </c>
      <c r="D537">
        <v>0.79174599999999995</v>
      </c>
      <c r="E537" t="s">
        <v>303</v>
      </c>
      <c r="F537">
        <v>584</v>
      </c>
      <c r="G537" t="s">
        <v>304</v>
      </c>
      <c r="H537">
        <v>-74</v>
      </c>
      <c r="I537" t="s">
        <v>312</v>
      </c>
      <c r="J537">
        <v>0</v>
      </c>
      <c r="K537" t="s">
        <v>313</v>
      </c>
      <c r="L537">
        <v>0</v>
      </c>
      <c r="M537" t="s">
        <v>342</v>
      </c>
      <c r="N537">
        <v>0</v>
      </c>
      <c r="O537" t="s">
        <v>305</v>
      </c>
      <c r="P537">
        <v>56.506849000000003</v>
      </c>
      <c r="Q537" t="s">
        <v>402</v>
      </c>
      <c r="R537">
        <v>425</v>
      </c>
      <c r="S537" t="s">
        <v>306</v>
      </c>
      <c r="T537">
        <v>22</v>
      </c>
    </row>
    <row r="538" spans="1:20">
      <c r="A538" t="s">
        <v>2</v>
      </c>
      <c r="B538" t="s">
        <v>896</v>
      </c>
      <c r="C538" t="s">
        <v>302</v>
      </c>
      <c r="D538">
        <v>0.79169</v>
      </c>
      <c r="E538" t="s">
        <v>303</v>
      </c>
      <c r="F538">
        <v>39</v>
      </c>
      <c r="G538" t="s">
        <v>304</v>
      </c>
      <c r="H538">
        <v>-541</v>
      </c>
      <c r="I538" t="s">
        <v>312</v>
      </c>
      <c r="J538">
        <v>0</v>
      </c>
      <c r="K538" t="s">
        <v>313</v>
      </c>
      <c r="L538">
        <v>0</v>
      </c>
      <c r="M538" t="s">
        <v>342</v>
      </c>
      <c r="N538">
        <v>0</v>
      </c>
      <c r="O538" t="s">
        <v>305</v>
      </c>
      <c r="P538">
        <v>53.589744000000003</v>
      </c>
      <c r="Q538" t="s">
        <v>402</v>
      </c>
      <c r="R538">
        <v>-41</v>
      </c>
      <c r="S538" t="s">
        <v>306</v>
      </c>
      <c r="T538">
        <v>22</v>
      </c>
    </row>
    <row r="539" spans="1:20">
      <c r="A539" t="s">
        <v>2</v>
      </c>
      <c r="B539" t="s">
        <v>897</v>
      </c>
      <c r="C539" t="s">
        <v>302</v>
      </c>
      <c r="D539">
        <v>0.79141600000000001</v>
      </c>
      <c r="E539" t="s">
        <v>303</v>
      </c>
      <c r="F539">
        <v>192</v>
      </c>
      <c r="G539" t="s">
        <v>304</v>
      </c>
      <c r="H539">
        <v>-384</v>
      </c>
      <c r="I539" t="s">
        <v>312</v>
      </c>
      <c r="J539">
        <v>0</v>
      </c>
      <c r="K539" t="s">
        <v>313</v>
      </c>
      <c r="L539">
        <v>0</v>
      </c>
      <c r="M539" t="s">
        <v>342</v>
      </c>
      <c r="N539">
        <v>0</v>
      </c>
      <c r="O539" t="s">
        <v>305</v>
      </c>
      <c r="P539">
        <v>58.645833000000003</v>
      </c>
      <c r="Q539" t="s">
        <v>402</v>
      </c>
      <c r="R539">
        <v>115</v>
      </c>
      <c r="S539" t="s">
        <v>306</v>
      </c>
      <c r="T539">
        <v>22</v>
      </c>
    </row>
    <row r="540" spans="1:20">
      <c r="A540" t="s">
        <v>2</v>
      </c>
      <c r="B540" t="s">
        <v>898</v>
      </c>
      <c r="C540" t="s">
        <v>302</v>
      </c>
      <c r="D540">
        <v>0.79113699999999998</v>
      </c>
      <c r="E540" t="s">
        <v>303</v>
      </c>
      <c r="F540">
        <v>195</v>
      </c>
      <c r="G540" t="s">
        <v>304</v>
      </c>
      <c r="H540">
        <v>-337</v>
      </c>
      <c r="I540" t="s">
        <v>312</v>
      </c>
      <c r="J540">
        <v>0</v>
      </c>
      <c r="K540" t="s">
        <v>313</v>
      </c>
      <c r="L540">
        <v>0</v>
      </c>
      <c r="M540" t="s">
        <v>342</v>
      </c>
      <c r="N540">
        <v>0</v>
      </c>
      <c r="O540" t="s">
        <v>305</v>
      </c>
      <c r="P540">
        <v>57.487178999999998</v>
      </c>
      <c r="Q540" t="s">
        <v>402</v>
      </c>
      <c r="R540">
        <v>162</v>
      </c>
      <c r="S540" t="s">
        <v>306</v>
      </c>
      <c r="T540">
        <v>22</v>
      </c>
    </row>
    <row r="541" spans="1:20">
      <c r="A541" t="s">
        <v>2</v>
      </c>
      <c r="B541" t="s">
        <v>899</v>
      </c>
      <c r="C541" t="s">
        <v>302</v>
      </c>
      <c r="D541">
        <v>0.79105400000000003</v>
      </c>
      <c r="E541" t="s">
        <v>303</v>
      </c>
      <c r="F541">
        <v>58</v>
      </c>
      <c r="G541" t="s">
        <v>304</v>
      </c>
      <c r="H541">
        <v>-766</v>
      </c>
      <c r="I541" t="s">
        <v>312</v>
      </c>
      <c r="J541">
        <v>0</v>
      </c>
      <c r="K541" t="s">
        <v>313</v>
      </c>
      <c r="L541">
        <v>0</v>
      </c>
      <c r="M541" t="s">
        <v>342</v>
      </c>
      <c r="N541">
        <v>0</v>
      </c>
      <c r="O541" t="s">
        <v>305</v>
      </c>
      <c r="P541">
        <v>56.551724</v>
      </c>
      <c r="Q541" t="s">
        <v>402</v>
      </c>
      <c r="R541">
        <v>-266</v>
      </c>
      <c r="S541" t="s">
        <v>306</v>
      </c>
      <c r="T541">
        <v>22</v>
      </c>
    </row>
    <row r="542" spans="1:20">
      <c r="A542" t="s">
        <v>2</v>
      </c>
      <c r="B542" t="s">
        <v>900</v>
      </c>
      <c r="C542" t="s">
        <v>302</v>
      </c>
      <c r="D542">
        <v>0.79102099999999997</v>
      </c>
      <c r="E542" t="s">
        <v>303</v>
      </c>
      <c r="F542">
        <v>23</v>
      </c>
      <c r="G542" t="s">
        <v>304</v>
      </c>
      <c r="H542">
        <v>-493</v>
      </c>
      <c r="I542" t="s">
        <v>312</v>
      </c>
      <c r="J542">
        <v>0</v>
      </c>
      <c r="K542" t="s">
        <v>313</v>
      </c>
      <c r="L542">
        <v>0</v>
      </c>
      <c r="M542" t="s">
        <v>342</v>
      </c>
      <c r="N542">
        <v>0</v>
      </c>
      <c r="O542" t="s">
        <v>305</v>
      </c>
      <c r="P542">
        <v>64.782608999999994</v>
      </c>
      <c r="Q542" t="s">
        <v>402</v>
      </c>
      <c r="R542">
        <v>6</v>
      </c>
      <c r="S542" t="s">
        <v>306</v>
      </c>
      <c r="T542">
        <v>22</v>
      </c>
    </row>
    <row r="543" spans="1:20">
      <c r="A543" t="s">
        <v>2</v>
      </c>
      <c r="B543" t="s">
        <v>901</v>
      </c>
      <c r="C543" t="s">
        <v>302</v>
      </c>
      <c r="D543">
        <v>0.79098400000000002</v>
      </c>
      <c r="E543" t="s">
        <v>303</v>
      </c>
      <c r="F543">
        <v>26</v>
      </c>
      <c r="G543" t="s">
        <v>304</v>
      </c>
      <c r="H543">
        <v>-330</v>
      </c>
      <c r="I543" t="s">
        <v>312</v>
      </c>
      <c r="J543">
        <v>0</v>
      </c>
      <c r="K543" t="s">
        <v>313</v>
      </c>
      <c r="L543">
        <v>0</v>
      </c>
      <c r="M543" t="s">
        <v>342</v>
      </c>
      <c r="N543">
        <v>0</v>
      </c>
      <c r="O543" t="s">
        <v>305</v>
      </c>
      <c r="P543">
        <v>58.461537999999997</v>
      </c>
      <c r="Q543" t="s">
        <v>402</v>
      </c>
      <c r="R543">
        <v>169</v>
      </c>
      <c r="S543" t="s">
        <v>306</v>
      </c>
      <c r="T543">
        <v>22</v>
      </c>
    </row>
    <row r="544" spans="1:20">
      <c r="A544" t="s">
        <v>2</v>
      </c>
      <c r="B544" t="s">
        <v>902</v>
      </c>
      <c r="C544" t="s">
        <v>302</v>
      </c>
      <c r="D544">
        <v>0.79096900000000003</v>
      </c>
      <c r="E544" t="s">
        <v>303</v>
      </c>
      <c r="F544">
        <v>11</v>
      </c>
      <c r="G544" t="s">
        <v>304</v>
      </c>
      <c r="H544">
        <v>-633</v>
      </c>
      <c r="I544" t="s">
        <v>312</v>
      </c>
      <c r="J544">
        <v>0</v>
      </c>
      <c r="K544" t="s">
        <v>313</v>
      </c>
      <c r="L544">
        <v>0</v>
      </c>
      <c r="M544" t="s">
        <v>342</v>
      </c>
      <c r="N544">
        <v>0</v>
      </c>
      <c r="O544" t="s">
        <v>305</v>
      </c>
      <c r="P544">
        <v>62.727272999999997</v>
      </c>
      <c r="Q544" t="s">
        <v>402</v>
      </c>
      <c r="R544">
        <v>-133</v>
      </c>
      <c r="S544" t="s">
        <v>306</v>
      </c>
      <c r="T544">
        <v>22</v>
      </c>
    </row>
    <row r="545" spans="1:20">
      <c r="A545" t="s">
        <v>2</v>
      </c>
      <c r="B545" t="s">
        <v>903</v>
      </c>
      <c r="C545" t="s">
        <v>302</v>
      </c>
      <c r="D545">
        <v>0.79096</v>
      </c>
      <c r="E545" t="s">
        <v>303</v>
      </c>
      <c r="F545">
        <v>6</v>
      </c>
      <c r="G545" t="s">
        <v>304</v>
      </c>
      <c r="H545">
        <v>-400</v>
      </c>
      <c r="I545" t="s">
        <v>312</v>
      </c>
      <c r="J545">
        <v>0</v>
      </c>
      <c r="K545" t="s">
        <v>313</v>
      </c>
      <c r="L545">
        <v>0</v>
      </c>
      <c r="M545" t="s">
        <v>342</v>
      </c>
      <c r="N545">
        <v>0</v>
      </c>
      <c r="O545" t="s">
        <v>305</v>
      </c>
      <c r="P545">
        <v>60</v>
      </c>
      <c r="Q545" t="s">
        <v>402</v>
      </c>
      <c r="R545">
        <v>99</v>
      </c>
      <c r="S545" t="s">
        <v>306</v>
      </c>
      <c r="T545">
        <v>21</v>
      </c>
    </row>
    <row r="546" spans="1:20">
      <c r="A546" t="s">
        <v>2</v>
      </c>
      <c r="B546" t="s">
        <v>904</v>
      </c>
      <c r="C546" t="s">
        <v>302</v>
      </c>
      <c r="D546">
        <v>0.79061300000000001</v>
      </c>
      <c r="E546" t="s">
        <v>303</v>
      </c>
      <c r="F546">
        <v>243</v>
      </c>
      <c r="G546" t="s">
        <v>304</v>
      </c>
      <c r="H546">
        <v>-604</v>
      </c>
      <c r="I546" t="s">
        <v>312</v>
      </c>
      <c r="J546">
        <v>0</v>
      </c>
      <c r="K546" t="s">
        <v>313</v>
      </c>
      <c r="L546">
        <v>0</v>
      </c>
      <c r="M546" t="s">
        <v>342</v>
      </c>
      <c r="N546">
        <v>0</v>
      </c>
      <c r="O546" t="s">
        <v>305</v>
      </c>
      <c r="P546">
        <v>56.419753</v>
      </c>
      <c r="Q546" t="s">
        <v>402</v>
      </c>
      <c r="R546">
        <v>-104</v>
      </c>
      <c r="S546" t="s">
        <v>306</v>
      </c>
      <c r="T546">
        <v>22</v>
      </c>
    </row>
    <row r="547" spans="1:20">
      <c r="A547" t="s">
        <v>2</v>
      </c>
      <c r="B547" t="s">
        <v>905</v>
      </c>
      <c r="C547" t="s">
        <v>302</v>
      </c>
      <c r="D547">
        <v>0.79059900000000005</v>
      </c>
      <c r="E547" t="s">
        <v>303</v>
      </c>
      <c r="F547">
        <v>10</v>
      </c>
      <c r="G547" t="s">
        <v>304</v>
      </c>
      <c r="H547">
        <v>-466</v>
      </c>
      <c r="I547" t="s">
        <v>312</v>
      </c>
      <c r="J547">
        <v>0</v>
      </c>
      <c r="K547" t="s">
        <v>313</v>
      </c>
      <c r="L547">
        <v>0</v>
      </c>
      <c r="M547" t="s">
        <v>342</v>
      </c>
      <c r="N547">
        <v>0</v>
      </c>
      <c r="O547" t="s">
        <v>305</v>
      </c>
      <c r="P547">
        <v>64</v>
      </c>
      <c r="Q547" t="s">
        <v>402</v>
      </c>
      <c r="R547">
        <v>33</v>
      </c>
      <c r="S547" t="s">
        <v>306</v>
      </c>
      <c r="T547">
        <v>22</v>
      </c>
    </row>
    <row r="548" spans="1:20">
      <c r="A548" t="s">
        <v>2</v>
      </c>
      <c r="B548" t="s">
        <v>906</v>
      </c>
      <c r="C548" t="s">
        <v>302</v>
      </c>
      <c r="D548">
        <v>0.78971400000000003</v>
      </c>
      <c r="E548" t="s">
        <v>303</v>
      </c>
      <c r="F548">
        <v>619</v>
      </c>
      <c r="G548" t="s">
        <v>304</v>
      </c>
      <c r="H548">
        <v>-631</v>
      </c>
      <c r="I548" t="s">
        <v>312</v>
      </c>
      <c r="J548">
        <v>0</v>
      </c>
      <c r="K548" t="s">
        <v>313</v>
      </c>
      <c r="L548">
        <v>0</v>
      </c>
      <c r="M548" t="s">
        <v>342</v>
      </c>
      <c r="N548">
        <v>0</v>
      </c>
      <c r="O548" t="s">
        <v>305</v>
      </c>
      <c r="P548">
        <v>56.365105</v>
      </c>
      <c r="Q548" t="s">
        <v>402</v>
      </c>
      <c r="R548">
        <v>-131</v>
      </c>
      <c r="S548" t="s">
        <v>306</v>
      </c>
      <c r="T548">
        <v>22</v>
      </c>
    </row>
    <row r="549" spans="1:20">
      <c r="A549" t="s">
        <v>2</v>
      </c>
      <c r="B549" t="s">
        <v>907</v>
      </c>
      <c r="C549" t="s">
        <v>302</v>
      </c>
      <c r="D549">
        <v>0.789713</v>
      </c>
      <c r="E549" t="s">
        <v>303</v>
      </c>
      <c r="F549">
        <v>1</v>
      </c>
      <c r="G549" t="s">
        <v>304</v>
      </c>
      <c r="H549">
        <v>-500</v>
      </c>
      <c r="I549" t="s">
        <v>312</v>
      </c>
      <c r="J549">
        <v>0</v>
      </c>
      <c r="K549" t="s">
        <v>313</v>
      </c>
      <c r="L549">
        <v>0</v>
      </c>
      <c r="M549" t="s">
        <v>342</v>
      </c>
      <c r="N549">
        <v>0</v>
      </c>
      <c r="O549" t="s">
        <v>305</v>
      </c>
      <c r="P549">
        <v>30</v>
      </c>
      <c r="Q549" t="s">
        <v>402</v>
      </c>
      <c r="R549">
        <v>0</v>
      </c>
      <c r="S549" t="s">
        <v>306</v>
      </c>
      <c r="T549">
        <v>19</v>
      </c>
    </row>
    <row r="550" spans="1:20">
      <c r="A550" t="s">
        <v>2</v>
      </c>
      <c r="B550" t="s">
        <v>908</v>
      </c>
      <c r="C550" t="s">
        <v>302</v>
      </c>
      <c r="D550">
        <v>0.78971100000000005</v>
      </c>
      <c r="E550" t="s">
        <v>303</v>
      </c>
      <c r="F550">
        <v>1</v>
      </c>
      <c r="G550" t="s">
        <v>304</v>
      </c>
      <c r="H550">
        <v>-500</v>
      </c>
      <c r="I550" t="s">
        <v>312</v>
      </c>
      <c r="J550">
        <v>0</v>
      </c>
      <c r="K550" t="s">
        <v>313</v>
      </c>
      <c r="L550">
        <v>0</v>
      </c>
      <c r="M550" t="s">
        <v>342</v>
      </c>
      <c r="N550">
        <v>0</v>
      </c>
      <c r="O550" t="s">
        <v>305</v>
      </c>
      <c r="P550">
        <v>70</v>
      </c>
      <c r="Q550" t="s">
        <v>402</v>
      </c>
      <c r="R550">
        <v>0</v>
      </c>
      <c r="S550" t="s">
        <v>306</v>
      </c>
      <c r="T550">
        <v>19</v>
      </c>
    </row>
    <row r="551" spans="1:20">
      <c r="A551" t="s">
        <v>2</v>
      </c>
      <c r="B551" t="s">
        <v>909</v>
      </c>
      <c r="C551" t="s">
        <v>302</v>
      </c>
      <c r="D551">
        <v>0.78970899999999999</v>
      </c>
      <c r="E551" t="s">
        <v>303</v>
      </c>
      <c r="F551">
        <v>2</v>
      </c>
      <c r="G551" t="s">
        <v>304</v>
      </c>
      <c r="H551">
        <v>-449</v>
      </c>
      <c r="I551" t="s">
        <v>312</v>
      </c>
      <c r="J551">
        <v>0</v>
      </c>
      <c r="K551" t="s">
        <v>313</v>
      </c>
      <c r="L551">
        <v>0</v>
      </c>
      <c r="M551" t="s">
        <v>342</v>
      </c>
      <c r="N551">
        <v>0</v>
      </c>
      <c r="O551" t="s">
        <v>305</v>
      </c>
      <c r="P551">
        <v>70</v>
      </c>
      <c r="Q551" t="s">
        <v>402</v>
      </c>
      <c r="R551">
        <v>50</v>
      </c>
      <c r="S551" t="s">
        <v>306</v>
      </c>
      <c r="T551">
        <v>21</v>
      </c>
    </row>
    <row r="552" spans="1:20">
      <c r="A552" t="s">
        <v>2</v>
      </c>
      <c r="B552" t="s">
        <v>910</v>
      </c>
      <c r="C552" t="s">
        <v>302</v>
      </c>
      <c r="D552">
        <v>0.78917599999999999</v>
      </c>
      <c r="E552" t="s">
        <v>303</v>
      </c>
      <c r="F552">
        <v>373</v>
      </c>
      <c r="G552" t="s">
        <v>304</v>
      </c>
      <c r="H552">
        <v>-75</v>
      </c>
      <c r="I552" t="s">
        <v>312</v>
      </c>
      <c r="J552">
        <v>0</v>
      </c>
      <c r="K552" t="s">
        <v>313</v>
      </c>
      <c r="L552">
        <v>0</v>
      </c>
      <c r="M552" t="s">
        <v>342</v>
      </c>
      <c r="N552">
        <v>0</v>
      </c>
      <c r="O552" t="s">
        <v>305</v>
      </c>
      <c r="P552">
        <v>58.954424000000003</v>
      </c>
      <c r="Q552" t="s">
        <v>402</v>
      </c>
      <c r="R552">
        <v>424</v>
      </c>
      <c r="S552" t="s">
        <v>306</v>
      </c>
      <c r="T552">
        <v>22</v>
      </c>
    </row>
    <row r="553" spans="1:20">
      <c r="A553" t="s">
        <v>2</v>
      </c>
      <c r="B553" t="s">
        <v>911</v>
      </c>
      <c r="C553" t="s">
        <v>302</v>
      </c>
      <c r="D553">
        <v>0.78898999999999997</v>
      </c>
      <c r="E553" t="s">
        <v>303</v>
      </c>
      <c r="F553">
        <v>130</v>
      </c>
      <c r="G553" t="s">
        <v>304</v>
      </c>
      <c r="H553">
        <v>-894</v>
      </c>
      <c r="I553" t="s">
        <v>312</v>
      </c>
      <c r="J553">
        <v>0</v>
      </c>
      <c r="K553" t="s">
        <v>313</v>
      </c>
      <c r="L553">
        <v>0</v>
      </c>
      <c r="M553" t="s">
        <v>342</v>
      </c>
      <c r="N553">
        <v>0</v>
      </c>
      <c r="O553" t="s">
        <v>305</v>
      </c>
      <c r="P553">
        <v>55.846153999999999</v>
      </c>
      <c r="Q553" t="s">
        <v>402</v>
      </c>
      <c r="R553">
        <v>-394</v>
      </c>
      <c r="S553" t="s">
        <v>306</v>
      </c>
      <c r="T553">
        <v>22</v>
      </c>
    </row>
    <row r="554" spans="1:20">
      <c r="A554" t="s">
        <v>2</v>
      </c>
      <c r="B554" t="s">
        <v>912</v>
      </c>
      <c r="C554" t="s">
        <v>302</v>
      </c>
      <c r="D554">
        <v>0.78884900000000002</v>
      </c>
      <c r="E554" t="s">
        <v>303</v>
      </c>
      <c r="F554">
        <v>99</v>
      </c>
      <c r="G554" t="s">
        <v>304</v>
      </c>
      <c r="H554">
        <v>-242</v>
      </c>
      <c r="I554" t="s">
        <v>312</v>
      </c>
      <c r="J554">
        <v>0</v>
      </c>
      <c r="K554" t="s">
        <v>313</v>
      </c>
      <c r="L554">
        <v>0</v>
      </c>
      <c r="M554" t="s">
        <v>342</v>
      </c>
      <c r="N554">
        <v>0</v>
      </c>
      <c r="O554" t="s">
        <v>305</v>
      </c>
      <c r="P554">
        <v>62.727272999999997</v>
      </c>
      <c r="Q554" t="s">
        <v>402</v>
      </c>
      <c r="R554">
        <v>257</v>
      </c>
      <c r="S554" t="s">
        <v>306</v>
      </c>
      <c r="T554">
        <v>22</v>
      </c>
    </row>
    <row r="555" spans="1:20">
      <c r="A555" t="s">
        <v>2</v>
      </c>
      <c r="B555" t="s">
        <v>913</v>
      </c>
      <c r="C555" t="s">
        <v>302</v>
      </c>
      <c r="D555">
        <v>0.78873099999999996</v>
      </c>
      <c r="E555" t="s">
        <v>303</v>
      </c>
      <c r="F555">
        <v>82</v>
      </c>
      <c r="G555" t="s">
        <v>304</v>
      </c>
      <c r="H555">
        <v>-722</v>
      </c>
      <c r="I555" t="s">
        <v>312</v>
      </c>
      <c r="J555">
        <v>0</v>
      </c>
      <c r="K555" t="s">
        <v>313</v>
      </c>
      <c r="L555">
        <v>0</v>
      </c>
      <c r="M555" t="s">
        <v>342</v>
      </c>
      <c r="N555">
        <v>0</v>
      </c>
      <c r="O555" t="s">
        <v>305</v>
      </c>
      <c r="P555">
        <v>55.853659</v>
      </c>
      <c r="Q555" t="s">
        <v>402</v>
      </c>
      <c r="R555">
        <v>-222</v>
      </c>
      <c r="S555" t="s">
        <v>306</v>
      </c>
      <c r="T555">
        <v>22</v>
      </c>
    </row>
    <row r="556" spans="1:20">
      <c r="A556" t="s">
        <v>403</v>
      </c>
      <c r="B556" t="s">
        <v>914</v>
      </c>
      <c r="C556">
        <v>3977</v>
      </c>
    </row>
    <row r="557" spans="1:20">
      <c r="A557" t="s">
        <v>2</v>
      </c>
      <c r="B557" t="s">
        <v>915</v>
      </c>
      <c r="C557" t="s">
        <v>302</v>
      </c>
      <c r="D557">
        <v>0.78847999999999996</v>
      </c>
      <c r="E557" t="s">
        <v>303</v>
      </c>
      <c r="F557">
        <v>176</v>
      </c>
      <c r="G557" t="s">
        <v>304</v>
      </c>
      <c r="H557">
        <v>-202</v>
      </c>
      <c r="I557" t="s">
        <v>312</v>
      </c>
      <c r="J557">
        <v>0</v>
      </c>
      <c r="K557" t="s">
        <v>313</v>
      </c>
      <c r="L557">
        <v>0</v>
      </c>
      <c r="M557" t="s">
        <v>342</v>
      </c>
      <c r="N557">
        <v>0</v>
      </c>
      <c r="O557" t="s">
        <v>305</v>
      </c>
      <c r="P557">
        <v>54.204545000000003</v>
      </c>
      <c r="Q557" t="s">
        <v>402</v>
      </c>
      <c r="R557">
        <v>297</v>
      </c>
      <c r="S557" t="s">
        <v>306</v>
      </c>
      <c r="T557">
        <v>22</v>
      </c>
    </row>
    <row r="558" spans="1:20">
      <c r="A558" t="s">
        <v>2</v>
      </c>
      <c r="B558" t="s">
        <v>916</v>
      </c>
      <c r="C558" t="s">
        <v>302</v>
      </c>
      <c r="D558">
        <v>0.78827000000000003</v>
      </c>
      <c r="E558" t="s">
        <v>303</v>
      </c>
      <c r="F558">
        <v>147</v>
      </c>
      <c r="G558" t="s">
        <v>304</v>
      </c>
      <c r="H558">
        <v>-555</v>
      </c>
      <c r="I558" t="s">
        <v>312</v>
      </c>
      <c r="J558">
        <v>0</v>
      </c>
      <c r="K558" t="s">
        <v>313</v>
      </c>
      <c r="L558">
        <v>0</v>
      </c>
      <c r="M558" t="s">
        <v>342</v>
      </c>
      <c r="N558">
        <v>0</v>
      </c>
      <c r="O558" t="s">
        <v>305</v>
      </c>
      <c r="P558">
        <v>57.346938999999999</v>
      </c>
      <c r="Q558" t="s">
        <v>402</v>
      </c>
      <c r="R558">
        <v>-55</v>
      </c>
      <c r="S558" t="s">
        <v>306</v>
      </c>
      <c r="T558">
        <v>22</v>
      </c>
    </row>
    <row r="559" spans="1:20">
      <c r="A559" t="s">
        <v>2</v>
      </c>
      <c r="B559" t="s">
        <v>917</v>
      </c>
      <c r="C559" t="s">
        <v>302</v>
      </c>
      <c r="D559">
        <v>0.78824399999999994</v>
      </c>
      <c r="E559" t="s">
        <v>303</v>
      </c>
      <c r="F559">
        <v>18</v>
      </c>
      <c r="G559" t="s">
        <v>304</v>
      </c>
      <c r="H559">
        <v>-332</v>
      </c>
      <c r="I559" t="s">
        <v>312</v>
      </c>
      <c r="J559">
        <v>0</v>
      </c>
      <c r="K559" t="s">
        <v>313</v>
      </c>
      <c r="L559">
        <v>0</v>
      </c>
      <c r="M559" t="s">
        <v>342</v>
      </c>
      <c r="N559">
        <v>0</v>
      </c>
      <c r="O559" t="s">
        <v>305</v>
      </c>
      <c r="P559">
        <v>40</v>
      </c>
      <c r="Q559" t="s">
        <v>402</v>
      </c>
      <c r="R559">
        <v>167</v>
      </c>
      <c r="S559" t="s">
        <v>306</v>
      </c>
      <c r="T559">
        <v>22</v>
      </c>
    </row>
    <row r="560" spans="1:20">
      <c r="A560" t="s">
        <v>2</v>
      </c>
      <c r="B560" t="s">
        <v>918</v>
      </c>
      <c r="C560" t="s">
        <v>302</v>
      </c>
      <c r="D560">
        <v>0.78801299999999996</v>
      </c>
      <c r="E560" t="s">
        <v>303</v>
      </c>
      <c r="F560">
        <v>162</v>
      </c>
      <c r="G560" t="s">
        <v>304</v>
      </c>
      <c r="H560">
        <v>-808</v>
      </c>
      <c r="I560" t="s">
        <v>312</v>
      </c>
      <c r="J560">
        <v>0</v>
      </c>
      <c r="K560" t="s">
        <v>313</v>
      </c>
      <c r="L560">
        <v>0</v>
      </c>
      <c r="M560" t="s">
        <v>342</v>
      </c>
      <c r="N560">
        <v>0</v>
      </c>
      <c r="O560" t="s">
        <v>305</v>
      </c>
      <c r="P560">
        <v>58.024690999999997</v>
      </c>
      <c r="Q560" t="s">
        <v>402</v>
      </c>
      <c r="R560">
        <v>-308</v>
      </c>
      <c r="S560" t="s">
        <v>306</v>
      </c>
      <c r="T560">
        <v>22</v>
      </c>
    </row>
    <row r="561" spans="1:20">
      <c r="A561" t="s">
        <v>2</v>
      </c>
      <c r="B561" t="s">
        <v>919</v>
      </c>
      <c r="C561" t="s">
        <v>302</v>
      </c>
      <c r="D561">
        <v>0.78800000000000003</v>
      </c>
      <c r="E561" t="s">
        <v>303</v>
      </c>
      <c r="F561">
        <v>9</v>
      </c>
      <c r="G561" t="s">
        <v>304</v>
      </c>
      <c r="H561">
        <v>-392</v>
      </c>
      <c r="I561" t="s">
        <v>312</v>
      </c>
      <c r="J561">
        <v>0</v>
      </c>
      <c r="K561" t="s">
        <v>313</v>
      </c>
      <c r="L561">
        <v>0</v>
      </c>
      <c r="M561" t="s">
        <v>342</v>
      </c>
      <c r="N561">
        <v>0</v>
      </c>
      <c r="O561" t="s">
        <v>305</v>
      </c>
      <c r="P561">
        <v>52.222222000000002</v>
      </c>
      <c r="Q561" t="s">
        <v>402</v>
      </c>
      <c r="R561">
        <v>107</v>
      </c>
      <c r="S561" t="s">
        <v>306</v>
      </c>
      <c r="T561">
        <v>22</v>
      </c>
    </row>
    <row r="562" spans="1:20">
      <c r="A562" t="s">
        <v>2</v>
      </c>
      <c r="B562" t="s">
        <v>920</v>
      </c>
      <c r="C562" t="s">
        <v>302</v>
      </c>
      <c r="D562">
        <v>0.787964</v>
      </c>
      <c r="E562" t="s">
        <v>303</v>
      </c>
      <c r="F562">
        <v>25</v>
      </c>
      <c r="G562" t="s">
        <v>304</v>
      </c>
      <c r="H562">
        <v>-421</v>
      </c>
      <c r="I562" t="s">
        <v>312</v>
      </c>
      <c r="J562">
        <v>0</v>
      </c>
      <c r="K562" t="s">
        <v>313</v>
      </c>
      <c r="L562">
        <v>0</v>
      </c>
      <c r="M562" t="s">
        <v>342</v>
      </c>
      <c r="N562">
        <v>0</v>
      </c>
      <c r="O562" t="s">
        <v>305</v>
      </c>
      <c r="P562">
        <v>62</v>
      </c>
      <c r="Q562" t="s">
        <v>402</v>
      </c>
      <c r="R562">
        <v>78</v>
      </c>
      <c r="S562" t="s">
        <v>306</v>
      </c>
      <c r="T562">
        <v>22</v>
      </c>
    </row>
    <row r="563" spans="1:20">
      <c r="A563" t="s">
        <v>2</v>
      </c>
      <c r="B563" t="s">
        <v>921</v>
      </c>
      <c r="C563" t="s">
        <v>302</v>
      </c>
      <c r="D563">
        <v>0.78776900000000005</v>
      </c>
      <c r="E563" t="s">
        <v>303</v>
      </c>
      <c r="F563">
        <v>137</v>
      </c>
      <c r="G563" t="s">
        <v>304</v>
      </c>
      <c r="H563">
        <v>-728</v>
      </c>
      <c r="I563" t="s">
        <v>312</v>
      </c>
      <c r="J563">
        <v>0</v>
      </c>
      <c r="K563" t="s">
        <v>313</v>
      </c>
      <c r="L563">
        <v>0</v>
      </c>
      <c r="M563" t="s">
        <v>342</v>
      </c>
      <c r="N563">
        <v>0</v>
      </c>
      <c r="O563" t="s">
        <v>305</v>
      </c>
      <c r="P563">
        <v>59.489051000000003</v>
      </c>
      <c r="Q563" t="s">
        <v>402</v>
      </c>
      <c r="R563">
        <v>-228</v>
      </c>
      <c r="S563" t="s">
        <v>306</v>
      </c>
      <c r="T563">
        <v>22</v>
      </c>
    </row>
    <row r="564" spans="1:20">
      <c r="A564" t="s">
        <v>2</v>
      </c>
      <c r="B564" t="s">
        <v>922</v>
      </c>
      <c r="C564" t="s">
        <v>302</v>
      </c>
      <c r="D564">
        <v>0.78773099999999996</v>
      </c>
      <c r="E564" t="s">
        <v>303</v>
      </c>
      <c r="F564">
        <v>26</v>
      </c>
      <c r="G564" t="s">
        <v>304</v>
      </c>
      <c r="H564">
        <v>-408</v>
      </c>
      <c r="I564" t="s">
        <v>312</v>
      </c>
      <c r="J564">
        <v>0</v>
      </c>
      <c r="K564" t="s">
        <v>313</v>
      </c>
      <c r="L564">
        <v>0</v>
      </c>
      <c r="M564" t="s">
        <v>342</v>
      </c>
      <c r="N564">
        <v>0</v>
      </c>
      <c r="O564" t="s">
        <v>305</v>
      </c>
      <c r="P564">
        <v>59.230769000000002</v>
      </c>
      <c r="Q564" t="s">
        <v>402</v>
      </c>
      <c r="R564">
        <v>91</v>
      </c>
      <c r="S564" t="s">
        <v>306</v>
      </c>
      <c r="T564">
        <v>22</v>
      </c>
    </row>
    <row r="565" spans="1:20">
      <c r="A565" t="s">
        <v>2</v>
      </c>
      <c r="B565" t="s">
        <v>923</v>
      </c>
      <c r="C565" t="s">
        <v>302</v>
      </c>
      <c r="D565">
        <v>0.78753700000000004</v>
      </c>
      <c r="E565" t="s">
        <v>303</v>
      </c>
      <c r="F565">
        <v>136</v>
      </c>
      <c r="G565" t="s">
        <v>304</v>
      </c>
      <c r="H565">
        <v>-296</v>
      </c>
      <c r="I565" t="s">
        <v>312</v>
      </c>
      <c r="J565">
        <v>0</v>
      </c>
      <c r="K565" t="s">
        <v>313</v>
      </c>
      <c r="L565">
        <v>0</v>
      </c>
      <c r="M565" t="s">
        <v>342</v>
      </c>
      <c r="N565">
        <v>0</v>
      </c>
      <c r="O565" t="s">
        <v>305</v>
      </c>
      <c r="P565">
        <v>58.088234999999997</v>
      </c>
      <c r="Q565" t="s">
        <v>402</v>
      </c>
      <c r="R565">
        <v>203</v>
      </c>
      <c r="S565" t="s">
        <v>306</v>
      </c>
      <c r="T565">
        <v>22</v>
      </c>
    </row>
    <row r="566" spans="1:20">
      <c r="A566" t="s">
        <v>2</v>
      </c>
      <c r="B566" t="s">
        <v>924</v>
      </c>
      <c r="C566" t="s">
        <v>302</v>
      </c>
      <c r="D566">
        <v>0.78720100000000004</v>
      </c>
      <c r="E566" t="s">
        <v>303</v>
      </c>
      <c r="F566">
        <v>235</v>
      </c>
      <c r="G566" t="s">
        <v>304</v>
      </c>
      <c r="H566">
        <v>-281</v>
      </c>
      <c r="I566" t="s">
        <v>312</v>
      </c>
      <c r="J566">
        <v>0</v>
      </c>
      <c r="K566" t="s">
        <v>313</v>
      </c>
      <c r="L566">
        <v>0</v>
      </c>
      <c r="M566" t="s">
        <v>342</v>
      </c>
      <c r="N566">
        <v>0</v>
      </c>
      <c r="O566" t="s">
        <v>305</v>
      </c>
      <c r="P566">
        <v>60.297871999999998</v>
      </c>
      <c r="Q566" t="s">
        <v>402</v>
      </c>
      <c r="R566">
        <v>218</v>
      </c>
      <c r="S566" t="s">
        <v>306</v>
      </c>
      <c r="T566">
        <v>22</v>
      </c>
    </row>
    <row r="567" spans="1:20">
      <c r="A567" t="s">
        <v>2</v>
      </c>
      <c r="B567" t="s">
        <v>925</v>
      </c>
      <c r="C567" t="s">
        <v>302</v>
      </c>
      <c r="D567">
        <v>0.78709099999999999</v>
      </c>
      <c r="E567" t="s">
        <v>303</v>
      </c>
      <c r="F567">
        <v>77</v>
      </c>
      <c r="G567" t="s">
        <v>304</v>
      </c>
      <c r="H567">
        <v>-611</v>
      </c>
      <c r="I567" t="s">
        <v>312</v>
      </c>
      <c r="J567">
        <v>0</v>
      </c>
      <c r="K567" t="s">
        <v>313</v>
      </c>
      <c r="L567">
        <v>0</v>
      </c>
      <c r="M567" t="s">
        <v>342</v>
      </c>
      <c r="N567">
        <v>0</v>
      </c>
      <c r="O567" t="s">
        <v>305</v>
      </c>
      <c r="P567">
        <v>53.636364</v>
      </c>
      <c r="Q567" t="s">
        <v>402</v>
      </c>
      <c r="R567">
        <v>-111</v>
      </c>
      <c r="S567" t="s">
        <v>306</v>
      </c>
      <c r="T567">
        <v>22</v>
      </c>
    </row>
    <row r="568" spans="1:20">
      <c r="A568" t="s">
        <v>2</v>
      </c>
      <c r="B568" t="s">
        <v>926</v>
      </c>
      <c r="C568" t="s">
        <v>302</v>
      </c>
      <c r="D568">
        <v>0.78693299999999999</v>
      </c>
      <c r="E568" t="s">
        <v>303</v>
      </c>
      <c r="F568">
        <v>111</v>
      </c>
      <c r="G568" t="s">
        <v>304</v>
      </c>
      <c r="H568">
        <v>-492</v>
      </c>
      <c r="I568" t="s">
        <v>312</v>
      </c>
      <c r="J568">
        <v>0</v>
      </c>
      <c r="K568" t="s">
        <v>313</v>
      </c>
      <c r="L568">
        <v>0</v>
      </c>
      <c r="M568" t="s">
        <v>342</v>
      </c>
      <c r="N568">
        <v>0</v>
      </c>
      <c r="O568" t="s">
        <v>305</v>
      </c>
      <c r="P568">
        <v>62.792793000000003</v>
      </c>
      <c r="Q568" t="s">
        <v>402</v>
      </c>
      <c r="R568">
        <v>7</v>
      </c>
      <c r="S568" t="s">
        <v>306</v>
      </c>
      <c r="T568">
        <v>22</v>
      </c>
    </row>
    <row r="569" spans="1:20">
      <c r="A569" t="s">
        <v>2</v>
      </c>
      <c r="B569" t="s">
        <v>927</v>
      </c>
      <c r="C569" t="s">
        <v>302</v>
      </c>
      <c r="D569">
        <v>0.78690700000000002</v>
      </c>
      <c r="E569" t="s">
        <v>303</v>
      </c>
      <c r="F569">
        <v>18</v>
      </c>
      <c r="G569" t="s">
        <v>304</v>
      </c>
      <c r="H569">
        <v>-377</v>
      </c>
      <c r="I569" t="s">
        <v>312</v>
      </c>
      <c r="J569">
        <v>0</v>
      </c>
      <c r="K569" t="s">
        <v>313</v>
      </c>
      <c r="L569">
        <v>0</v>
      </c>
      <c r="M569" t="s">
        <v>342</v>
      </c>
      <c r="N569">
        <v>0</v>
      </c>
      <c r="O569" t="s">
        <v>305</v>
      </c>
      <c r="P569">
        <v>51.111111000000001</v>
      </c>
      <c r="Q569" t="s">
        <v>402</v>
      </c>
      <c r="R569">
        <v>122</v>
      </c>
      <c r="S569" t="s">
        <v>306</v>
      </c>
      <c r="T569">
        <v>22</v>
      </c>
    </row>
    <row r="570" spans="1:20">
      <c r="A570" t="s">
        <v>2</v>
      </c>
      <c r="B570" t="s">
        <v>928</v>
      </c>
      <c r="C570" t="s">
        <v>302</v>
      </c>
      <c r="D570">
        <v>0.78659100000000004</v>
      </c>
      <c r="E570" t="s">
        <v>303</v>
      </c>
      <c r="F570">
        <v>221</v>
      </c>
      <c r="G570" t="s">
        <v>304</v>
      </c>
      <c r="H570">
        <v>-688</v>
      </c>
      <c r="I570" t="s">
        <v>312</v>
      </c>
      <c r="J570">
        <v>0</v>
      </c>
      <c r="K570" t="s">
        <v>313</v>
      </c>
      <c r="L570">
        <v>0</v>
      </c>
      <c r="M570" t="s">
        <v>342</v>
      </c>
      <c r="N570">
        <v>0</v>
      </c>
      <c r="O570" t="s">
        <v>305</v>
      </c>
      <c r="P570">
        <v>60.045248999999998</v>
      </c>
      <c r="Q570" t="s">
        <v>402</v>
      </c>
      <c r="R570">
        <v>-188</v>
      </c>
      <c r="S570" t="s">
        <v>306</v>
      </c>
      <c r="T570">
        <v>22</v>
      </c>
    </row>
    <row r="571" spans="1:20">
      <c r="A571" t="s">
        <v>2</v>
      </c>
      <c r="B571" t="s">
        <v>929</v>
      </c>
      <c r="C571" t="s">
        <v>302</v>
      </c>
      <c r="D571">
        <v>0.78634599999999999</v>
      </c>
      <c r="E571" t="s">
        <v>303</v>
      </c>
      <c r="F571">
        <v>172</v>
      </c>
      <c r="G571" t="s">
        <v>304</v>
      </c>
      <c r="H571">
        <v>-606</v>
      </c>
      <c r="I571" t="s">
        <v>312</v>
      </c>
      <c r="J571">
        <v>0</v>
      </c>
      <c r="K571" t="s">
        <v>313</v>
      </c>
      <c r="L571">
        <v>0</v>
      </c>
      <c r="M571" t="s">
        <v>342</v>
      </c>
      <c r="N571">
        <v>0</v>
      </c>
      <c r="O571" t="s">
        <v>305</v>
      </c>
      <c r="P571">
        <v>61.162790999999999</v>
      </c>
      <c r="Q571" t="s">
        <v>402</v>
      </c>
      <c r="R571">
        <v>-106</v>
      </c>
      <c r="S571" t="s">
        <v>306</v>
      </c>
      <c r="T571">
        <v>22</v>
      </c>
    </row>
    <row r="572" spans="1:20">
      <c r="A572" t="s">
        <v>2</v>
      </c>
      <c r="B572" t="s">
        <v>930</v>
      </c>
      <c r="C572" t="s">
        <v>302</v>
      </c>
      <c r="D572">
        <v>0.78626099999999999</v>
      </c>
      <c r="E572" t="s">
        <v>303</v>
      </c>
      <c r="F572">
        <v>59</v>
      </c>
      <c r="G572" t="s">
        <v>304</v>
      </c>
      <c r="H572">
        <v>-426</v>
      </c>
      <c r="I572" t="s">
        <v>312</v>
      </c>
      <c r="J572">
        <v>0</v>
      </c>
      <c r="K572" t="s">
        <v>313</v>
      </c>
      <c r="L572">
        <v>0</v>
      </c>
      <c r="M572" t="s">
        <v>342</v>
      </c>
      <c r="N572">
        <v>0</v>
      </c>
      <c r="O572" t="s">
        <v>305</v>
      </c>
      <c r="P572">
        <v>54.745762999999997</v>
      </c>
      <c r="Q572" t="s">
        <v>402</v>
      </c>
      <c r="R572">
        <v>73</v>
      </c>
      <c r="S572" t="s">
        <v>306</v>
      </c>
      <c r="T572">
        <v>22</v>
      </c>
    </row>
    <row r="573" spans="1:20">
      <c r="A573" t="s">
        <v>2</v>
      </c>
      <c r="B573" t="s">
        <v>931</v>
      </c>
      <c r="C573" t="s">
        <v>302</v>
      </c>
      <c r="D573">
        <v>0.78615599999999997</v>
      </c>
      <c r="E573" t="s">
        <v>303</v>
      </c>
      <c r="F573">
        <v>74</v>
      </c>
      <c r="G573" t="s">
        <v>304</v>
      </c>
      <c r="H573">
        <v>-587</v>
      </c>
      <c r="I573" t="s">
        <v>312</v>
      </c>
      <c r="J573">
        <v>0</v>
      </c>
      <c r="K573" t="s">
        <v>313</v>
      </c>
      <c r="L573">
        <v>0</v>
      </c>
      <c r="M573" t="s">
        <v>342</v>
      </c>
      <c r="N573">
        <v>0</v>
      </c>
      <c r="O573" t="s">
        <v>305</v>
      </c>
      <c r="P573">
        <v>60.540540999999997</v>
      </c>
      <c r="Q573" t="s">
        <v>402</v>
      </c>
      <c r="R573">
        <v>-87</v>
      </c>
      <c r="S573" t="s">
        <v>306</v>
      </c>
      <c r="T573">
        <v>22</v>
      </c>
    </row>
    <row r="574" spans="1:20">
      <c r="A574" t="s">
        <v>2</v>
      </c>
      <c r="B574" t="s">
        <v>932</v>
      </c>
      <c r="C574" t="s">
        <v>302</v>
      </c>
      <c r="D574">
        <v>0.78595899999999996</v>
      </c>
      <c r="E574" t="s">
        <v>303</v>
      </c>
      <c r="F574">
        <v>138</v>
      </c>
      <c r="G574" t="s">
        <v>304</v>
      </c>
      <c r="H574">
        <v>35</v>
      </c>
      <c r="I574" t="s">
        <v>312</v>
      </c>
      <c r="J574">
        <v>0</v>
      </c>
      <c r="K574" t="s">
        <v>313</v>
      </c>
      <c r="L574">
        <v>0</v>
      </c>
      <c r="M574" t="s">
        <v>342</v>
      </c>
      <c r="N574">
        <v>0</v>
      </c>
      <c r="O574" t="s">
        <v>305</v>
      </c>
      <c r="P574">
        <v>54.347825999999998</v>
      </c>
      <c r="Q574" t="s">
        <v>402</v>
      </c>
      <c r="R574">
        <v>535</v>
      </c>
      <c r="S574" t="s">
        <v>306</v>
      </c>
      <c r="T574">
        <v>22</v>
      </c>
    </row>
    <row r="575" spans="1:20">
      <c r="A575" t="s">
        <v>2</v>
      </c>
      <c r="B575" t="s">
        <v>933</v>
      </c>
      <c r="C575" t="s">
        <v>302</v>
      </c>
      <c r="D575">
        <v>0.78578099999999995</v>
      </c>
      <c r="E575" t="s">
        <v>303</v>
      </c>
      <c r="F575">
        <v>124</v>
      </c>
      <c r="G575" t="s">
        <v>304</v>
      </c>
      <c r="H575">
        <v>-791</v>
      </c>
      <c r="I575" t="s">
        <v>312</v>
      </c>
      <c r="J575">
        <v>0</v>
      </c>
      <c r="K575" t="s">
        <v>313</v>
      </c>
      <c r="L575">
        <v>0</v>
      </c>
      <c r="M575" t="s">
        <v>342</v>
      </c>
      <c r="N575">
        <v>0</v>
      </c>
      <c r="O575" t="s">
        <v>305</v>
      </c>
      <c r="P575">
        <v>58.870967999999998</v>
      </c>
      <c r="Q575" t="s">
        <v>402</v>
      </c>
      <c r="R575">
        <v>-291</v>
      </c>
      <c r="S575" t="s">
        <v>306</v>
      </c>
      <c r="T575">
        <v>22</v>
      </c>
    </row>
    <row r="576" spans="1:20">
      <c r="A576" t="s">
        <v>2</v>
      </c>
      <c r="B576" t="s">
        <v>934</v>
      </c>
      <c r="C576" t="s">
        <v>302</v>
      </c>
      <c r="D576">
        <v>0.78547599999999995</v>
      </c>
      <c r="E576" t="s">
        <v>303</v>
      </c>
      <c r="F576">
        <v>214</v>
      </c>
      <c r="G576" t="s">
        <v>304</v>
      </c>
      <c r="H576">
        <v>-154</v>
      </c>
      <c r="I576" t="s">
        <v>312</v>
      </c>
      <c r="J576">
        <v>0</v>
      </c>
      <c r="K576" t="s">
        <v>313</v>
      </c>
      <c r="L576">
        <v>0</v>
      </c>
      <c r="M576" t="s">
        <v>342</v>
      </c>
      <c r="N576">
        <v>0</v>
      </c>
      <c r="O576" t="s">
        <v>305</v>
      </c>
      <c r="P576">
        <v>58.130840999999997</v>
      </c>
      <c r="Q576" t="s">
        <v>402</v>
      </c>
      <c r="R576">
        <v>345</v>
      </c>
      <c r="S576" t="s">
        <v>306</v>
      </c>
      <c r="T576">
        <v>23</v>
      </c>
    </row>
    <row r="577" spans="1:20">
      <c r="A577" t="s">
        <v>2</v>
      </c>
      <c r="B577" t="s">
        <v>935</v>
      </c>
      <c r="C577" t="s">
        <v>302</v>
      </c>
      <c r="D577">
        <v>0.78546899999999997</v>
      </c>
      <c r="E577" t="s">
        <v>303</v>
      </c>
      <c r="F577">
        <v>5</v>
      </c>
      <c r="G577" t="s">
        <v>304</v>
      </c>
      <c r="H577">
        <v>-571</v>
      </c>
      <c r="I577" t="s">
        <v>312</v>
      </c>
      <c r="J577">
        <v>0</v>
      </c>
      <c r="K577" t="s">
        <v>313</v>
      </c>
      <c r="L577">
        <v>0</v>
      </c>
      <c r="M577" t="s">
        <v>342</v>
      </c>
      <c r="N577">
        <v>0</v>
      </c>
      <c r="O577" t="s">
        <v>305</v>
      </c>
      <c r="P577">
        <v>42</v>
      </c>
      <c r="Q577" t="s">
        <v>402</v>
      </c>
      <c r="R577">
        <v>-71</v>
      </c>
      <c r="S577" t="s">
        <v>306</v>
      </c>
      <c r="T577">
        <v>22</v>
      </c>
    </row>
    <row r="578" spans="1:20">
      <c r="A578" t="s">
        <v>2</v>
      </c>
      <c r="B578" t="s">
        <v>936</v>
      </c>
      <c r="C578" t="s">
        <v>302</v>
      </c>
      <c r="D578">
        <v>0.785466</v>
      </c>
      <c r="E578" t="s">
        <v>303</v>
      </c>
      <c r="F578">
        <v>2</v>
      </c>
      <c r="G578" t="s">
        <v>304</v>
      </c>
      <c r="H578">
        <v>-422</v>
      </c>
      <c r="I578" t="s">
        <v>312</v>
      </c>
      <c r="J578">
        <v>0</v>
      </c>
      <c r="K578" t="s">
        <v>313</v>
      </c>
      <c r="L578">
        <v>0</v>
      </c>
      <c r="M578" t="s">
        <v>342</v>
      </c>
      <c r="N578">
        <v>0</v>
      </c>
      <c r="O578" t="s">
        <v>305</v>
      </c>
      <c r="P578">
        <v>70</v>
      </c>
      <c r="Q578" t="s">
        <v>402</v>
      </c>
      <c r="R578">
        <v>77</v>
      </c>
      <c r="S578" t="s">
        <v>306</v>
      </c>
      <c r="T578">
        <v>21</v>
      </c>
    </row>
    <row r="579" spans="1:20">
      <c r="A579" t="s">
        <v>2</v>
      </c>
      <c r="B579" t="s">
        <v>937</v>
      </c>
      <c r="C579" t="s">
        <v>302</v>
      </c>
      <c r="D579">
        <v>0.78516699999999995</v>
      </c>
      <c r="E579" t="s">
        <v>303</v>
      </c>
      <c r="F579">
        <v>209</v>
      </c>
      <c r="G579" t="s">
        <v>304</v>
      </c>
      <c r="H579">
        <v>-1036</v>
      </c>
      <c r="I579" t="s">
        <v>312</v>
      </c>
      <c r="J579">
        <v>0</v>
      </c>
      <c r="K579" t="s">
        <v>313</v>
      </c>
      <c r="L579">
        <v>0</v>
      </c>
      <c r="M579" t="s">
        <v>342</v>
      </c>
      <c r="N579">
        <v>0</v>
      </c>
      <c r="O579" t="s">
        <v>305</v>
      </c>
      <c r="P579">
        <v>58.038277999999998</v>
      </c>
      <c r="Q579" t="s">
        <v>402</v>
      </c>
      <c r="R579">
        <v>-536</v>
      </c>
      <c r="S579" t="s">
        <v>306</v>
      </c>
      <c r="T579">
        <v>23</v>
      </c>
    </row>
    <row r="580" spans="1:20">
      <c r="A580" t="s">
        <v>2</v>
      </c>
      <c r="B580" t="s">
        <v>938</v>
      </c>
      <c r="C580" t="s">
        <v>302</v>
      </c>
      <c r="D580">
        <v>0.78515000000000001</v>
      </c>
      <c r="E580" t="s">
        <v>303</v>
      </c>
      <c r="F580">
        <v>12</v>
      </c>
      <c r="G580" t="s">
        <v>304</v>
      </c>
      <c r="H580">
        <v>-360</v>
      </c>
      <c r="I580" t="s">
        <v>312</v>
      </c>
      <c r="J580">
        <v>0</v>
      </c>
      <c r="K580" t="s">
        <v>313</v>
      </c>
      <c r="L580">
        <v>0</v>
      </c>
      <c r="M580" t="s">
        <v>342</v>
      </c>
      <c r="N580">
        <v>0</v>
      </c>
      <c r="O580" t="s">
        <v>305</v>
      </c>
      <c r="P580">
        <v>53.333333000000003</v>
      </c>
      <c r="Q580" t="s">
        <v>402</v>
      </c>
      <c r="R580">
        <v>139</v>
      </c>
      <c r="S580" t="s">
        <v>306</v>
      </c>
      <c r="T580">
        <v>22</v>
      </c>
    </row>
    <row r="581" spans="1:20">
      <c r="A581" t="s">
        <v>2</v>
      </c>
      <c r="B581" t="s">
        <v>939</v>
      </c>
      <c r="C581" t="s">
        <v>302</v>
      </c>
      <c r="D581">
        <v>0.78489600000000004</v>
      </c>
      <c r="E581" t="s">
        <v>303</v>
      </c>
      <c r="F581">
        <v>178</v>
      </c>
      <c r="G581" t="s">
        <v>304</v>
      </c>
      <c r="H581">
        <v>-664</v>
      </c>
      <c r="I581" t="s">
        <v>312</v>
      </c>
      <c r="J581">
        <v>0</v>
      </c>
      <c r="K581" t="s">
        <v>313</v>
      </c>
      <c r="L581">
        <v>0</v>
      </c>
      <c r="M581" t="s">
        <v>342</v>
      </c>
      <c r="N581">
        <v>0</v>
      </c>
      <c r="O581" t="s">
        <v>305</v>
      </c>
      <c r="P581">
        <v>59.325842999999999</v>
      </c>
      <c r="Q581" t="s">
        <v>402</v>
      </c>
      <c r="R581">
        <v>-164</v>
      </c>
      <c r="S581" t="s">
        <v>306</v>
      </c>
      <c r="T581">
        <v>23</v>
      </c>
    </row>
    <row r="582" spans="1:20">
      <c r="A582" t="s">
        <v>2</v>
      </c>
      <c r="B582" t="s">
        <v>940</v>
      </c>
      <c r="C582" t="s">
        <v>302</v>
      </c>
      <c r="D582">
        <v>0.78486</v>
      </c>
      <c r="E582" t="s">
        <v>303</v>
      </c>
      <c r="F582">
        <v>25</v>
      </c>
      <c r="G582" t="s">
        <v>304</v>
      </c>
      <c r="H582">
        <v>-577</v>
      </c>
      <c r="I582" t="s">
        <v>312</v>
      </c>
      <c r="J582">
        <v>0</v>
      </c>
      <c r="K582" t="s">
        <v>313</v>
      </c>
      <c r="L582">
        <v>0</v>
      </c>
      <c r="M582" t="s">
        <v>342</v>
      </c>
      <c r="N582">
        <v>0</v>
      </c>
      <c r="O582" t="s">
        <v>305</v>
      </c>
      <c r="P582">
        <v>51.6</v>
      </c>
      <c r="Q582" t="s">
        <v>402</v>
      </c>
      <c r="R582">
        <v>-77</v>
      </c>
      <c r="S582" t="s">
        <v>306</v>
      </c>
      <c r="T582">
        <v>23</v>
      </c>
    </row>
    <row r="583" spans="1:20">
      <c r="A583" t="s">
        <v>2</v>
      </c>
      <c r="B583" t="s">
        <v>941</v>
      </c>
      <c r="C583" t="s">
        <v>302</v>
      </c>
      <c r="D583">
        <v>0.78472399999999998</v>
      </c>
      <c r="E583" t="s">
        <v>303</v>
      </c>
      <c r="F583">
        <v>95</v>
      </c>
      <c r="G583" t="s">
        <v>304</v>
      </c>
      <c r="H583">
        <v>-680</v>
      </c>
      <c r="I583" t="s">
        <v>312</v>
      </c>
      <c r="J583">
        <v>0</v>
      </c>
      <c r="K583" t="s">
        <v>313</v>
      </c>
      <c r="L583">
        <v>0</v>
      </c>
      <c r="M583" t="s">
        <v>342</v>
      </c>
      <c r="N583">
        <v>0</v>
      </c>
      <c r="O583" t="s">
        <v>305</v>
      </c>
      <c r="P583">
        <v>54.421053000000001</v>
      </c>
      <c r="Q583" t="s">
        <v>402</v>
      </c>
      <c r="R583">
        <v>-180</v>
      </c>
      <c r="S583" t="s">
        <v>306</v>
      </c>
      <c r="T583">
        <v>23</v>
      </c>
    </row>
    <row r="584" spans="1:20">
      <c r="A584" t="s">
        <v>2</v>
      </c>
      <c r="B584" t="s">
        <v>942</v>
      </c>
      <c r="C584" t="s">
        <v>302</v>
      </c>
      <c r="D584">
        <v>0.78394699999999995</v>
      </c>
      <c r="E584" t="s">
        <v>303</v>
      </c>
      <c r="F584">
        <v>544</v>
      </c>
      <c r="G584" t="s">
        <v>304</v>
      </c>
      <c r="H584">
        <v>-144</v>
      </c>
      <c r="I584" t="s">
        <v>312</v>
      </c>
      <c r="J584">
        <v>0</v>
      </c>
      <c r="K584" t="s">
        <v>313</v>
      </c>
      <c r="L584">
        <v>0</v>
      </c>
      <c r="M584" t="s">
        <v>342</v>
      </c>
      <c r="N584">
        <v>0</v>
      </c>
      <c r="O584" t="s">
        <v>305</v>
      </c>
      <c r="P584">
        <v>57.463234999999997</v>
      </c>
      <c r="Q584" t="s">
        <v>402</v>
      </c>
      <c r="R584">
        <v>355</v>
      </c>
      <c r="S584" t="s">
        <v>306</v>
      </c>
      <c r="T584">
        <v>22</v>
      </c>
    </row>
    <row r="585" spans="1:20">
      <c r="A585" t="s">
        <v>2</v>
      </c>
      <c r="B585" t="s">
        <v>943</v>
      </c>
      <c r="C585" t="s">
        <v>302</v>
      </c>
      <c r="D585">
        <v>0.78313699999999997</v>
      </c>
      <c r="E585" t="s">
        <v>303</v>
      </c>
      <c r="F585">
        <v>567</v>
      </c>
      <c r="G585" t="s">
        <v>304</v>
      </c>
      <c r="H585">
        <v>-571</v>
      </c>
      <c r="I585" t="s">
        <v>312</v>
      </c>
      <c r="J585">
        <v>0</v>
      </c>
      <c r="K585" t="s">
        <v>313</v>
      </c>
      <c r="L585">
        <v>0</v>
      </c>
      <c r="M585" t="s">
        <v>342</v>
      </c>
      <c r="N585">
        <v>0</v>
      </c>
      <c r="O585" t="s">
        <v>305</v>
      </c>
      <c r="P585">
        <v>57.619047999999999</v>
      </c>
      <c r="Q585" t="s">
        <v>402</v>
      </c>
      <c r="R585">
        <v>-71</v>
      </c>
      <c r="S585" t="s">
        <v>306</v>
      </c>
      <c r="T585">
        <v>22</v>
      </c>
    </row>
    <row r="586" spans="1:20">
      <c r="A586" t="s">
        <v>2</v>
      </c>
      <c r="B586" t="s">
        <v>944</v>
      </c>
      <c r="C586" t="s">
        <v>302</v>
      </c>
      <c r="D586">
        <v>0.78298100000000004</v>
      </c>
      <c r="E586" t="s">
        <v>303</v>
      </c>
      <c r="F586">
        <v>109</v>
      </c>
      <c r="G586" t="s">
        <v>304</v>
      </c>
      <c r="H586">
        <v>-849</v>
      </c>
      <c r="I586" t="s">
        <v>312</v>
      </c>
      <c r="J586">
        <v>0</v>
      </c>
      <c r="K586" t="s">
        <v>313</v>
      </c>
      <c r="L586">
        <v>0</v>
      </c>
      <c r="M586" t="s">
        <v>342</v>
      </c>
      <c r="N586">
        <v>0</v>
      </c>
      <c r="O586" t="s">
        <v>305</v>
      </c>
      <c r="P586">
        <v>56.605505000000001</v>
      </c>
      <c r="Q586" t="s">
        <v>402</v>
      </c>
      <c r="R586">
        <v>-349</v>
      </c>
      <c r="S586" t="s">
        <v>306</v>
      </c>
      <c r="T586">
        <v>22</v>
      </c>
    </row>
    <row r="587" spans="1:20">
      <c r="A587" t="s">
        <v>2</v>
      </c>
      <c r="B587" t="s">
        <v>945</v>
      </c>
      <c r="C587" t="s">
        <v>302</v>
      </c>
      <c r="D587">
        <v>0.78295700000000001</v>
      </c>
      <c r="E587" t="s">
        <v>303</v>
      </c>
      <c r="F587">
        <v>17</v>
      </c>
      <c r="G587" t="s">
        <v>304</v>
      </c>
      <c r="H587">
        <v>-377</v>
      </c>
      <c r="I587" t="s">
        <v>312</v>
      </c>
      <c r="J587">
        <v>0</v>
      </c>
      <c r="K587" t="s">
        <v>313</v>
      </c>
      <c r="L587">
        <v>0</v>
      </c>
      <c r="M587" t="s">
        <v>342</v>
      </c>
      <c r="N587">
        <v>0</v>
      </c>
      <c r="O587" t="s">
        <v>305</v>
      </c>
      <c r="P587">
        <v>52.352941000000001</v>
      </c>
      <c r="Q587" t="s">
        <v>402</v>
      </c>
      <c r="R587">
        <v>122</v>
      </c>
      <c r="S587" t="s">
        <v>306</v>
      </c>
      <c r="T587">
        <v>22</v>
      </c>
    </row>
    <row r="588" spans="1:20">
      <c r="A588" t="s">
        <v>2</v>
      </c>
      <c r="B588" t="s">
        <v>946</v>
      </c>
      <c r="C588" t="s">
        <v>302</v>
      </c>
      <c r="D588">
        <v>0.78292600000000001</v>
      </c>
      <c r="E588" t="s">
        <v>303</v>
      </c>
      <c r="F588">
        <v>22</v>
      </c>
      <c r="G588" t="s">
        <v>304</v>
      </c>
      <c r="H588">
        <v>-564</v>
      </c>
      <c r="I588" t="s">
        <v>312</v>
      </c>
      <c r="J588">
        <v>0</v>
      </c>
      <c r="K588" t="s">
        <v>313</v>
      </c>
      <c r="L588">
        <v>0</v>
      </c>
      <c r="M588" t="s">
        <v>342</v>
      </c>
      <c r="N588">
        <v>0</v>
      </c>
      <c r="O588" t="s">
        <v>305</v>
      </c>
      <c r="P588">
        <v>58.181818</v>
      </c>
      <c r="Q588" t="s">
        <v>402</v>
      </c>
      <c r="R588">
        <v>-64</v>
      </c>
      <c r="S588" t="s">
        <v>306</v>
      </c>
      <c r="T588">
        <v>22</v>
      </c>
    </row>
    <row r="589" spans="1:20">
      <c r="A589" t="s">
        <v>2</v>
      </c>
      <c r="B589" t="s">
        <v>947</v>
      </c>
      <c r="C589" t="s">
        <v>302</v>
      </c>
      <c r="D589">
        <v>0.78254900000000005</v>
      </c>
      <c r="E589" t="s">
        <v>303</v>
      </c>
      <c r="F589">
        <v>264</v>
      </c>
      <c r="G589" t="s">
        <v>304</v>
      </c>
      <c r="H589">
        <v>-267</v>
      </c>
      <c r="I589" t="s">
        <v>312</v>
      </c>
      <c r="J589">
        <v>0</v>
      </c>
      <c r="K589" t="s">
        <v>313</v>
      </c>
      <c r="L589">
        <v>0</v>
      </c>
      <c r="M589" t="s">
        <v>342</v>
      </c>
      <c r="N589">
        <v>0</v>
      </c>
      <c r="O589" t="s">
        <v>305</v>
      </c>
      <c r="P589">
        <v>58.787878999999997</v>
      </c>
      <c r="Q589" t="s">
        <v>402</v>
      </c>
      <c r="R589">
        <v>232</v>
      </c>
      <c r="S589" t="s">
        <v>306</v>
      </c>
      <c r="T589">
        <v>22</v>
      </c>
    </row>
    <row r="590" spans="1:20">
      <c r="A590" t="s">
        <v>2</v>
      </c>
      <c r="B590" t="s">
        <v>948</v>
      </c>
      <c r="C590" t="s">
        <v>302</v>
      </c>
      <c r="D590">
        <v>0.78224700000000003</v>
      </c>
      <c r="E590" t="s">
        <v>303</v>
      </c>
      <c r="F590">
        <v>211</v>
      </c>
      <c r="G590" t="s">
        <v>304</v>
      </c>
      <c r="H590">
        <v>-174</v>
      </c>
      <c r="I590" t="s">
        <v>312</v>
      </c>
      <c r="J590">
        <v>0</v>
      </c>
      <c r="K590" t="s">
        <v>313</v>
      </c>
      <c r="L590">
        <v>0</v>
      </c>
      <c r="M590" t="s">
        <v>342</v>
      </c>
      <c r="N590">
        <v>0</v>
      </c>
      <c r="O590" t="s">
        <v>305</v>
      </c>
      <c r="P590">
        <v>59.668246000000003</v>
      </c>
      <c r="Q590" t="s">
        <v>402</v>
      </c>
      <c r="R590">
        <v>325</v>
      </c>
      <c r="S590" t="s">
        <v>306</v>
      </c>
      <c r="T590">
        <v>22</v>
      </c>
    </row>
    <row r="591" spans="1:20">
      <c r="A591" t="s">
        <v>2</v>
      </c>
      <c r="B591" t="s">
        <v>949</v>
      </c>
      <c r="C591" t="s">
        <v>302</v>
      </c>
      <c r="D591">
        <v>0.78217599999999998</v>
      </c>
      <c r="E591" t="s">
        <v>303</v>
      </c>
      <c r="F591">
        <v>50</v>
      </c>
      <c r="G591" t="s">
        <v>304</v>
      </c>
      <c r="H591">
        <v>-440</v>
      </c>
      <c r="I591" t="s">
        <v>312</v>
      </c>
      <c r="J591">
        <v>0</v>
      </c>
      <c r="K591" t="s">
        <v>313</v>
      </c>
      <c r="L591">
        <v>0</v>
      </c>
      <c r="M591" t="s">
        <v>342</v>
      </c>
      <c r="N591">
        <v>0</v>
      </c>
      <c r="O591" t="s">
        <v>305</v>
      </c>
      <c r="P591">
        <v>55.6</v>
      </c>
      <c r="Q591" t="s">
        <v>402</v>
      </c>
      <c r="R591">
        <v>59</v>
      </c>
      <c r="S591" t="s">
        <v>306</v>
      </c>
      <c r="T591">
        <v>22</v>
      </c>
    </row>
    <row r="592" spans="1:20">
      <c r="A592" t="s">
        <v>2</v>
      </c>
      <c r="B592" t="s">
        <v>950</v>
      </c>
      <c r="C592" t="s">
        <v>302</v>
      </c>
      <c r="D592">
        <v>0.78214700000000004</v>
      </c>
      <c r="E592" t="s">
        <v>303</v>
      </c>
      <c r="F592">
        <v>20</v>
      </c>
      <c r="G592" t="s">
        <v>304</v>
      </c>
      <c r="H592">
        <v>-644</v>
      </c>
      <c r="I592" t="s">
        <v>312</v>
      </c>
      <c r="J592">
        <v>0</v>
      </c>
      <c r="K592" t="s">
        <v>313</v>
      </c>
      <c r="L592">
        <v>0</v>
      </c>
      <c r="M592" t="s">
        <v>342</v>
      </c>
      <c r="N592">
        <v>0</v>
      </c>
      <c r="O592" t="s">
        <v>305</v>
      </c>
      <c r="P592">
        <v>59</v>
      </c>
      <c r="Q592" t="s">
        <v>402</v>
      </c>
      <c r="R592">
        <v>-144</v>
      </c>
      <c r="S592" t="s">
        <v>306</v>
      </c>
      <c r="T592">
        <v>22</v>
      </c>
    </row>
    <row r="593" spans="1:20">
      <c r="A593" t="s">
        <v>2</v>
      </c>
      <c r="B593" t="s">
        <v>951</v>
      </c>
      <c r="C593" t="s">
        <v>302</v>
      </c>
      <c r="D593">
        <v>0.78198000000000001</v>
      </c>
      <c r="E593" t="s">
        <v>303</v>
      </c>
      <c r="F593">
        <v>117</v>
      </c>
      <c r="G593" t="s">
        <v>304</v>
      </c>
      <c r="H593">
        <v>-379</v>
      </c>
      <c r="I593" t="s">
        <v>312</v>
      </c>
      <c r="J593">
        <v>0</v>
      </c>
      <c r="K593" t="s">
        <v>313</v>
      </c>
      <c r="L593">
        <v>0</v>
      </c>
      <c r="M593" t="s">
        <v>342</v>
      </c>
      <c r="N593">
        <v>0</v>
      </c>
      <c r="O593" t="s">
        <v>305</v>
      </c>
      <c r="P593">
        <v>57.350427000000003</v>
      </c>
      <c r="Q593" t="s">
        <v>402</v>
      </c>
      <c r="R593">
        <v>120</v>
      </c>
      <c r="S593" t="s">
        <v>306</v>
      </c>
      <c r="T593">
        <v>22</v>
      </c>
    </row>
    <row r="594" spans="1:20">
      <c r="A594" t="s">
        <v>2</v>
      </c>
      <c r="B594" t="s">
        <v>952</v>
      </c>
      <c r="C594" t="s">
        <v>302</v>
      </c>
      <c r="D594">
        <v>0.78179699999999996</v>
      </c>
      <c r="E594" t="s">
        <v>303</v>
      </c>
      <c r="F594">
        <v>128</v>
      </c>
      <c r="G594" t="s">
        <v>304</v>
      </c>
      <c r="H594">
        <v>-858</v>
      </c>
      <c r="I594" t="s">
        <v>312</v>
      </c>
      <c r="J594">
        <v>0</v>
      </c>
      <c r="K594" t="s">
        <v>313</v>
      </c>
      <c r="L594">
        <v>0</v>
      </c>
      <c r="M594" t="s">
        <v>342</v>
      </c>
      <c r="N594">
        <v>0</v>
      </c>
      <c r="O594" t="s">
        <v>305</v>
      </c>
      <c r="P594">
        <v>55.625</v>
      </c>
      <c r="Q594" t="s">
        <v>402</v>
      </c>
      <c r="R594">
        <v>-358</v>
      </c>
      <c r="S594" t="s">
        <v>306</v>
      </c>
      <c r="T594">
        <v>22</v>
      </c>
    </row>
    <row r="595" spans="1:20">
      <c r="A595" t="s">
        <v>2</v>
      </c>
      <c r="B595" t="s">
        <v>953</v>
      </c>
      <c r="C595" t="s">
        <v>302</v>
      </c>
      <c r="D595">
        <v>0.78092600000000001</v>
      </c>
      <c r="E595" t="s">
        <v>303</v>
      </c>
      <c r="F595">
        <v>610</v>
      </c>
      <c r="G595" t="s">
        <v>304</v>
      </c>
      <c r="H595">
        <v>-578</v>
      </c>
      <c r="I595" t="s">
        <v>312</v>
      </c>
      <c r="J595">
        <v>0</v>
      </c>
      <c r="K595" t="s">
        <v>313</v>
      </c>
      <c r="L595">
        <v>0</v>
      </c>
      <c r="M595" t="s">
        <v>342</v>
      </c>
      <c r="N595">
        <v>0</v>
      </c>
      <c r="O595" t="s">
        <v>305</v>
      </c>
      <c r="P595">
        <v>54.852459000000003</v>
      </c>
      <c r="Q595" t="s">
        <v>402</v>
      </c>
      <c r="R595">
        <v>-78</v>
      </c>
      <c r="S595" t="s">
        <v>306</v>
      </c>
      <c r="T595">
        <v>21</v>
      </c>
    </row>
    <row r="596" spans="1:20">
      <c r="A596" t="s">
        <v>2</v>
      </c>
      <c r="B596" t="s">
        <v>954</v>
      </c>
      <c r="C596" t="s">
        <v>302</v>
      </c>
      <c r="D596">
        <v>0.78089900000000001</v>
      </c>
      <c r="E596" t="s">
        <v>303</v>
      </c>
      <c r="F596">
        <v>19</v>
      </c>
      <c r="G596" t="s">
        <v>304</v>
      </c>
      <c r="H596">
        <v>-479</v>
      </c>
      <c r="I596" t="s">
        <v>312</v>
      </c>
      <c r="J596">
        <v>0</v>
      </c>
      <c r="K596" t="s">
        <v>313</v>
      </c>
      <c r="L596">
        <v>0</v>
      </c>
      <c r="M596" t="s">
        <v>342</v>
      </c>
      <c r="N596">
        <v>0</v>
      </c>
      <c r="O596" t="s">
        <v>305</v>
      </c>
      <c r="P596">
        <v>56.315789000000002</v>
      </c>
      <c r="Q596" t="s">
        <v>402</v>
      </c>
      <c r="R596">
        <v>20</v>
      </c>
      <c r="S596" t="s">
        <v>306</v>
      </c>
      <c r="T596">
        <v>22</v>
      </c>
    </row>
    <row r="597" spans="1:20">
      <c r="A597" t="s">
        <v>2</v>
      </c>
      <c r="B597" t="s">
        <v>955</v>
      </c>
      <c r="C597" t="s">
        <v>302</v>
      </c>
      <c r="D597">
        <v>0.78040399999999999</v>
      </c>
      <c r="E597" t="s">
        <v>303</v>
      </c>
      <c r="F597">
        <v>346</v>
      </c>
      <c r="G597" t="s">
        <v>304</v>
      </c>
      <c r="H597">
        <v>-121</v>
      </c>
      <c r="I597" t="s">
        <v>312</v>
      </c>
      <c r="J597">
        <v>0</v>
      </c>
      <c r="K597" t="s">
        <v>313</v>
      </c>
      <c r="L597">
        <v>0</v>
      </c>
      <c r="M597" t="s">
        <v>342</v>
      </c>
      <c r="N597">
        <v>0</v>
      </c>
      <c r="O597" t="s">
        <v>305</v>
      </c>
      <c r="P597">
        <v>58.670520000000003</v>
      </c>
      <c r="Q597" t="s">
        <v>402</v>
      </c>
      <c r="R597">
        <v>378</v>
      </c>
      <c r="S597" t="s">
        <v>306</v>
      </c>
      <c r="T597">
        <v>21</v>
      </c>
    </row>
    <row r="598" spans="1:20">
      <c r="A598" t="s">
        <v>2</v>
      </c>
      <c r="B598" t="s">
        <v>956</v>
      </c>
      <c r="C598" t="s">
        <v>302</v>
      </c>
      <c r="D598">
        <v>0.78039899999999995</v>
      </c>
      <c r="E598" t="s">
        <v>303</v>
      </c>
      <c r="F598">
        <v>4</v>
      </c>
      <c r="G598" t="s">
        <v>304</v>
      </c>
      <c r="H598">
        <v>-623</v>
      </c>
      <c r="I598" t="s">
        <v>312</v>
      </c>
      <c r="J598">
        <v>0</v>
      </c>
      <c r="K598" t="s">
        <v>313</v>
      </c>
      <c r="L598">
        <v>0</v>
      </c>
      <c r="M598" t="s">
        <v>342</v>
      </c>
      <c r="N598">
        <v>0</v>
      </c>
      <c r="O598" t="s">
        <v>305</v>
      </c>
      <c r="P598">
        <v>55</v>
      </c>
      <c r="Q598" t="s">
        <v>402</v>
      </c>
      <c r="R598">
        <v>-123</v>
      </c>
      <c r="S598" t="s">
        <v>306</v>
      </c>
      <c r="T598">
        <v>21</v>
      </c>
    </row>
    <row r="599" spans="1:20">
      <c r="A599" t="s">
        <v>2</v>
      </c>
      <c r="B599" t="s">
        <v>957</v>
      </c>
      <c r="C599" t="s">
        <v>302</v>
      </c>
      <c r="D599">
        <v>0.78021300000000005</v>
      </c>
      <c r="E599" t="s">
        <v>303</v>
      </c>
      <c r="F599">
        <v>130</v>
      </c>
      <c r="G599" t="s">
        <v>304</v>
      </c>
      <c r="H599">
        <v>-768</v>
      </c>
      <c r="I599" t="s">
        <v>312</v>
      </c>
      <c r="J599">
        <v>0</v>
      </c>
      <c r="K599" t="s">
        <v>313</v>
      </c>
      <c r="L599">
        <v>0</v>
      </c>
      <c r="M599" t="s">
        <v>342</v>
      </c>
      <c r="N599">
        <v>0</v>
      </c>
      <c r="O599" t="s">
        <v>305</v>
      </c>
      <c r="P599">
        <v>59.076923000000001</v>
      </c>
      <c r="Q599" t="s">
        <v>402</v>
      </c>
      <c r="R599">
        <v>-268</v>
      </c>
      <c r="S599" t="s">
        <v>306</v>
      </c>
      <c r="T599">
        <v>22</v>
      </c>
    </row>
    <row r="600" spans="1:20">
      <c r="A600" t="s">
        <v>2</v>
      </c>
      <c r="B600" t="s">
        <v>958</v>
      </c>
      <c r="C600" t="s">
        <v>302</v>
      </c>
      <c r="D600">
        <v>0.78001600000000004</v>
      </c>
      <c r="E600" t="s">
        <v>303</v>
      </c>
      <c r="F600">
        <v>138</v>
      </c>
      <c r="G600" t="s">
        <v>304</v>
      </c>
      <c r="H600">
        <v>-112</v>
      </c>
      <c r="I600" t="s">
        <v>312</v>
      </c>
      <c r="J600">
        <v>0</v>
      </c>
      <c r="K600" t="s">
        <v>313</v>
      </c>
      <c r="L600">
        <v>0</v>
      </c>
      <c r="M600" t="s">
        <v>342</v>
      </c>
      <c r="N600">
        <v>0</v>
      </c>
      <c r="O600" t="s">
        <v>305</v>
      </c>
      <c r="P600">
        <v>58.260869999999997</v>
      </c>
      <c r="Q600" t="s">
        <v>402</v>
      </c>
      <c r="R600">
        <v>387</v>
      </c>
      <c r="S600" t="s">
        <v>306</v>
      </c>
      <c r="T600">
        <v>21</v>
      </c>
    </row>
    <row r="601" spans="1:20">
      <c r="A601" t="s">
        <v>2</v>
      </c>
      <c r="B601" t="s">
        <v>959</v>
      </c>
      <c r="C601" t="s">
        <v>302</v>
      </c>
      <c r="D601">
        <v>0.78001399999999999</v>
      </c>
      <c r="E601" t="s">
        <v>303</v>
      </c>
      <c r="F601">
        <v>1</v>
      </c>
      <c r="G601" t="s">
        <v>304</v>
      </c>
      <c r="H601">
        <v>-500</v>
      </c>
      <c r="I601" t="s">
        <v>312</v>
      </c>
      <c r="J601">
        <v>0</v>
      </c>
      <c r="K601" t="s">
        <v>313</v>
      </c>
      <c r="L601">
        <v>0</v>
      </c>
      <c r="M601" t="s">
        <v>342</v>
      </c>
      <c r="N601">
        <v>0</v>
      </c>
      <c r="O601" t="s">
        <v>305</v>
      </c>
      <c r="P601">
        <v>30</v>
      </c>
      <c r="Q601" t="s">
        <v>402</v>
      </c>
      <c r="R601">
        <v>0</v>
      </c>
      <c r="S601" t="s">
        <v>306</v>
      </c>
      <c r="T601">
        <v>18</v>
      </c>
    </row>
    <row r="602" spans="1:20">
      <c r="A602" t="s">
        <v>2</v>
      </c>
      <c r="B602" t="s">
        <v>960</v>
      </c>
      <c r="C602" t="s">
        <v>302</v>
      </c>
      <c r="D602">
        <v>0.77996399999999999</v>
      </c>
      <c r="E602" t="s">
        <v>303</v>
      </c>
      <c r="F602">
        <v>35</v>
      </c>
      <c r="G602" t="s">
        <v>304</v>
      </c>
      <c r="H602">
        <v>-579</v>
      </c>
      <c r="I602" t="s">
        <v>312</v>
      </c>
      <c r="J602">
        <v>0</v>
      </c>
      <c r="K602" t="s">
        <v>313</v>
      </c>
      <c r="L602">
        <v>0</v>
      </c>
      <c r="M602" t="s">
        <v>342</v>
      </c>
      <c r="N602">
        <v>0</v>
      </c>
      <c r="O602" t="s">
        <v>305</v>
      </c>
      <c r="P602">
        <v>45.428570999999998</v>
      </c>
      <c r="Q602" t="s">
        <v>402</v>
      </c>
      <c r="R602">
        <v>-79</v>
      </c>
      <c r="S602" t="s">
        <v>306</v>
      </c>
      <c r="T602">
        <v>22</v>
      </c>
    </row>
    <row r="603" spans="1:20">
      <c r="A603" t="s">
        <v>2</v>
      </c>
      <c r="B603" t="s">
        <v>961</v>
      </c>
      <c r="C603" t="s">
        <v>302</v>
      </c>
      <c r="D603">
        <v>0.77993100000000004</v>
      </c>
      <c r="E603" t="s">
        <v>303</v>
      </c>
      <c r="F603">
        <v>23</v>
      </c>
      <c r="G603" t="s">
        <v>304</v>
      </c>
      <c r="H603">
        <v>-528</v>
      </c>
      <c r="I603" t="s">
        <v>312</v>
      </c>
      <c r="J603">
        <v>0</v>
      </c>
      <c r="K603" t="s">
        <v>313</v>
      </c>
      <c r="L603">
        <v>0</v>
      </c>
      <c r="M603" t="s">
        <v>342</v>
      </c>
      <c r="N603">
        <v>0</v>
      </c>
      <c r="O603" t="s">
        <v>305</v>
      </c>
      <c r="P603">
        <v>42.173912999999999</v>
      </c>
      <c r="Q603" t="s">
        <v>402</v>
      </c>
      <c r="R603">
        <v>-28</v>
      </c>
      <c r="S603" t="s">
        <v>306</v>
      </c>
      <c r="T603">
        <v>22</v>
      </c>
    </row>
    <row r="604" spans="1:20">
      <c r="A604" t="s">
        <v>2</v>
      </c>
      <c r="B604" t="s">
        <v>962</v>
      </c>
      <c r="C604" t="s">
        <v>302</v>
      </c>
      <c r="D604">
        <v>0.77990599999999999</v>
      </c>
      <c r="E604" t="s">
        <v>303</v>
      </c>
      <c r="F604">
        <v>18</v>
      </c>
      <c r="G604" t="s">
        <v>304</v>
      </c>
      <c r="H604">
        <v>-546</v>
      </c>
      <c r="I604" t="s">
        <v>312</v>
      </c>
      <c r="J604">
        <v>0</v>
      </c>
      <c r="K604" t="s">
        <v>313</v>
      </c>
      <c r="L604">
        <v>0</v>
      </c>
      <c r="M604" t="s">
        <v>342</v>
      </c>
      <c r="N604">
        <v>0</v>
      </c>
      <c r="O604" t="s">
        <v>305</v>
      </c>
      <c r="P604">
        <v>57.777777999999998</v>
      </c>
      <c r="Q604" t="s">
        <v>402</v>
      </c>
      <c r="R604">
        <v>-46</v>
      </c>
      <c r="S604" t="s">
        <v>306</v>
      </c>
      <c r="T604">
        <v>19</v>
      </c>
    </row>
    <row r="605" spans="1:20">
      <c r="A605" t="s">
        <v>2</v>
      </c>
      <c r="B605" t="s">
        <v>963</v>
      </c>
      <c r="C605" t="s">
        <v>302</v>
      </c>
      <c r="D605">
        <v>0.77948300000000004</v>
      </c>
      <c r="E605" t="s">
        <v>303</v>
      </c>
      <c r="F605">
        <v>296</v>
      </c>
      <c r="G605" t="s">
        <v>304</v>
      </c>
      <c r="H605">
        <v>-110</v>
      </c>
      <c r="I605" t="s">
        <v>312</v>
      </c>
      <c r="J605">
        <v>0</v>
      </c>
      <c r="K605" t="s">
        <v>313</v>
      </c>
      <c r="L605">
        <v>0</v>
      </c>
      <c r="M605" t="s">
        <v>342</v>
      </c>
      <c r="N605">
        <v>0</v>
      </c>
      <c r="O605" t="s">
        <v>305</v>
      </c>
      <c r="P605">
        <v>58.378377999999998</v>
      </c>
      <c r="Q605" t="s">
        <v>402</v>
      </c>
      <c r="R605">
        <v>389</v>
      </c>
      <c r="S605" t="s">
        <v>306</v>
      </c>
      <c r="T605">
        <v>22</v>
      </c>
    </row>
    <row r="606" spans="1:20">
      <c r="A606" t="s">
        <v>2</v>
      </c>
      <c r="B606" t="s">
        <v>964</v>
      </c>
      <c r="C606" t="s">
        <v>302</v>
      </c>
      <c r="D606">
        <v>0.77935600000000005</v>
      </c>
      <c r="E606" t="s">
        <v>303</v>
      </c>
      <c r="F606">
        <v>89</v>
      </c>
      <c r="G606" t="s">
        <v>304</v>
      </c>
      <c r="H606">
        <v>-618</v>
      </c>
      <c r="I606" t="s">
        <v>312</v>
      </c>
      <c r="J606">
        <v>0</v>
      </c>
      <c r="K606" t="s">
        <v>313</v>
      </c>
      <c r="L606">
        <v>0</v>
      </c>
      <c r="M606" t="s">
        <v>342</v>
      </c>
      <c r="N606">
        <v>0</v>
      </c>
      <c r="O606" t="s">
        <v>305</v>
      </c>
      <c r="P606">
        <v>56.741573000000002</v>
      </c>
      <c r="Q606" t="s">
        <v>402</v>
      </c>
      <c r="R606">
        <v>-118</v>
      </c>
      <c r="S606" t="s">
        <v>306</v>
      </c>
      <c r="T606">
        <v>22</v>
      </c>
    </row>
    <row r="607" spans="1:20">
      <c r="A607" t="s">
        <v>2</v>
      </c>
      <c r="B607" t="s">
        <v>965</v>
      </c>
      <c r="C607" t="s">
        <v>302</v>
      </c>
      <c r="D607">
        <v>0.77913600000000005</v>
      </c>
      <c r="E607" t="s">
        <v>303</v>
      </c>
      <c r="F607">
        <v>154</v>
      </c>
      <c r="G607" t="s">
        <v>304</v>
      </c>
      <c r="H607">
        <v>-410</v>
      </c>
      <c r="I607" t="s">
        <v>312</v>
      </c>
      <c r="J607">
        <v>0</v>
      </c>
      <c r="K607" t="s">
        <v>313</v>
      </c>
      <c r="L607">
        <v>0</v>
      </c>
      <c r="M607" t="s">
        <v>342</v>
      </c>
      <c r="N607">
        <v>0</v>
      </c>
      <c r="O607" t="s">
        <v>305</v>
      </c>
      <c r="P607">
        <v>58.441558000000001</v>
      </c>
      <c r="Q607" t="s">
        <v>402</v>
      </c>
      <c r="R607">
        <v>89</v>
      </c>
      <c r="S607" t="s">
        <v>306</v>
      </c>
      <c r="T607">
        <v>22</v>
      </c>
    </row>
    <row r="608" spans="1:20">
      <c r="A608" t="s">
        <v>2</v>
      </c>
      <c r="B608" t="s">
        <v>966</v>
      </c>
      <c r="C608" t="s">
        <v>302</v>
      </c>
      <c r="D608">
        <v>0.77805000000000002</v>
      </c>
      <c r="E608" t="s">
        <v>303</v>
      </c>
      <c r="F608">
        <v>760</v>
      </c>
      <c r="G608" t="s">
        <v>304</v>
      </c>
      <c r="H608">
        <v>-993</v>
      </c>
      <c r="I608" t="s">
        <v>312</v>
      </c>
      <c r="J608">
        <v>0</v>
      </c>
      <c r="K608" t="s">
        <v>313</v>
      </c>
      <c r="L608">
        <v>0</v>
      </c>
      <c r="M608" t="s">
        <v>342</v>
      </c>
      <c r="N608">
        <v>0</v>
      </c>
      <c r="O608" t="s">
        <v>305</v>
      </c>
      <c r="P608">
        <v>56.789473999999998</v>
      </c>
      <c r="Q608" t="s">
        <v>402</v>
      </c>
      <c r="R608">
        <v>-493</v>
      </c>
      <c r="S608" t="s">
        <v>306</v>
      </c>
      <c r="T608">
        <v>22</v>
      </c>
    </row>
    <row r="609" spans="1:20">
      <c r="A609" t="s">
        <v>2</v>
      </c>
      <c r="B609" t="s">
        <v>967</v>
      </c>
      <c r="C609" t="s">
        <v>302</v>
      </c>
      <c r="D609">
        <v>0.77771599999999996</v>
      </c>
      <c r="E609" t="s">
        <v>303</v>
      </c>
      <c r="F609">
        <v>234</v>
      </c>
      <c r="G609" t="s">
        <v>304</v>
      </c>
      <c r="H609">
        <v>-376</v>
      </c>
      <c r="I609" t="s">
        <v>312</v>
      </c>
      <c r="J609">
        <v>0</v>
      </c>
      <c r="K609" t="s">
        <v>313</v>
      </c>
      <c r="L609">
        <v>0</v>
      </c>
      <c r="M609" t="s">
        <v>342</v>
      </c>
      <c r="N609">
        <v>0</v>
      </c>
      <c r="O609" t="s">
        <v>305</v>
      </c>
      <c r="P609">
        <v>59.316239000000003</v>
      </c>
      <c r="Q609" t="s">
        <v>402</v>
      </c>
      <c r="R609">
        <v>123</v>
      </c>
      <c r="S609" t="s">
        <v>306</v>
      </c>
      <c r="T609">
        <v>22</v>
      </c>
    </row>
    <row r="610" spans="1:20">
      <c r="A610" t="s">
        <v>2</v>
      </c>
      <c r="B610" t="s">
        <v>968</v>
      </c>
      <c r="C610" t="s">
        <v>302</v>
      </c>
      <c r="D610">
        <v>0.777447</v>
      </c>
      <c r="E610" t="s">
        <v>303</v>
      </c>
      <c r="F610">
        <v>188</v>
      </c>
      <c r="G610" t="s">
        <v>304</v>
      </c>
      <c r="H610">
        <v>-654</v>
      </c>
      <c r="I610" t="s">
        <v>312</v>
      </c>
      <c r="J610">
        <v>0</v>
      </c>
      <c r="K610" t="s">
        <v>313</v>
      </c>
      <c r="L610">
        <v>0</v>
      </c>
      <c r="M610" t="s">
        <v>342</v>
      </c>
      <c r="N610">
        <v>0</v>
      </c>
      <c r="O610" t="s">
        <v>305</v>
      </c>
      <c r="P610">
        <v>54.042552999999998</v>
      </c>
      <c r="Q610" t="s">
        <v>402</v>
      </c>
      <c r="R610">
        <v>-154</v>
      </c>
      <c r="S610" t="s">
        <v>306</v>
      </c>
      <c r="T610">
        <v>22</v>
      </c>
    </row>
    <row r="611" spans="1:20">
      <c r="A611" t="s">
        <v>2</v>
      </c>
      <c r="B611" t="s">
        <v>969</v>
      </c>
      <c r="C611" t="s">
        <v>302</v>
      </c>
      <c r="D611">
        <v>0.77725699999999998</v>
      </c>
      <c r="E611" t="s">
        <v>303</v>
      </c>
      <c r="F611">
        <v>133</v>
      </c>
      <c r="G611" t="s">
        <v>304</v>
      </c>
      <c r="H611">
        <v>-94</v>
      </c>
      <c r="I611" t="s">
        <v>312</v>
      </c>
      <c r="J611">
        <v>0</v>
      </c>
      <c r="K611" t="s">
        <v>313</v>
      </c>
      <c r="L611">
        <v>0</v>
      </c>
      <c r="M611" t="s">
        <v>342</v>
      </c>
      <c r="N611">
        <v>0</v>
      </c>
      <c r="O611" t="s">
        <v>305</v>
      </c>
      <c r="P611">
        <v>59.774436000000001</v>
      </c>
      <c r="Q611" t="s">
        <v>402</v>
      </c>
      <c r="R611">
        <v>405</v>
      </c>
      <c r="S611" t="s">
        <v>306</v>
      </c>
      <c r="T611">
        <v>22</v>
      </c>
    </row>
    <row r="612" spans="1:20">
      <c r="A612" t="s">
        <v>2</v>
      </c>
      <c r="B612" t="s">
        <v>970</v>
      </c>
      <c r="C612" t="s">
        <v>302</v>
      </c>
      <c r="D612">
        <v>0.77722000000000002</v>
      </c>
      <c r="E612" t="s">
        <v>303</v>
      </c>
      <c r="F612">
        <v>26</v>
      </c>
      <c r="G612" t="s">
        <v>304</v>
      </c>
      <c r="H612">
        <v>-519</v>
      </c>
      <c r="I612" t="s">
        <v>312</v>
      </c>
      <c r="J612">
        <v>0</v>
      </c>
      <c r="K612" t="s">
        <v>313</v>
      </c>
      <c r="L612">
        <v>0</v>
      </c>
      <c r="M612" t="s">
        <v>342</v>
      </c>
      <c r="N612">
        <v>0</v>
      </c>
      <c r="O612" t="s">
        <v>305</v>
      </c>
      <c r="P612">
        <v>66.153846000000001</v>
      </c>
      <c r="Q612" t="s">
        <v>402</v>
      </c>
      <c r="R612">
        <v>-19</v>
      </c>
      <c r="S612" t="s">
        <v>306</v>
      </c>
      <c r="T612">
        <v>22</v>
      </c>
    </row>
    <row r="613" spans="1:20">
      <c r="A613" t="s">
        <v>2</v>
      </c>
      <c r="B613" t="s">
        <v>971</v>
      </c>
      <c r="C613" t="s">
        <v>302</v>
      </c>
      <c r="D613">
        <v>0.77709399999999995</v>
      </c>
      <c r="E613" t="s">
        <v>303</v>
      </c>
      <c r="F613">
        <v>88</v>
      </c>
      <c r="G613" t="s">
        <v>304</v>
      </c>
      <c r="H613">
        <v>-779</v>
      </c>
      <c r="I613" t="s">
        <v>312</v>
      </c>
      <c r="J613">
        <v>0</v>
      </c>
      <c r="K613" t="s">
        <v>313</v>
      </c>
      <c r="L613">
        <v>0</v>
      </c>
      <c r="M613" t="s">
        <v>342</v>
      </c>
      <c r="N613">
        <v>0</v>
      </c>
      <c r="O613" t="s">
        <v>305</v>
      </c>
      <c r="P613">
        <v>56.136364</v>
      </c>
      <c r="Q613" t="s">
        <v>402</v>
      </c>
      <c r="R613">
        <v>-279</v>
      </c>
      <c r="S613" t="s">
        <v>306</v>
      </c>
      <c r="T613">
        <v>21</v>
      </c>
    </row>
    <row r="614" spans="1:20">
      <c r="A614" t="s">
        <v>2</v>
      </c>
      <c r="B614" t="s">
        <v>972</v>
      </c>
      <c r="C614" t="s">
        <v>302</v>
      </c>
      <c r="D614">
        <v>0.77702300000000002</v>
      </c>
      <c r="E614" t="s">
        <v>303</v>
      </c>
      <c r="F614">
        <v>50</v>
      </c>
      <c r="G614" t="s">
        <v>304</v>
      </c>
      <c r="H614">
        <v>-430</v>
      </c>
      <c r="I614" t="s">
        <v>312</v>
      </c>
      <c r="J614">
        <v>0</v>
      </c>
      <c r="K614" t="s">
        <v>313</v>
      </c>
      <c r="L614">
        <v>0</v>
      </c>
      <c r="M614" t="s">
        <v>342</v>
      </c>
      <c r="N614">
        <v>0</v>
      </c>
      <c r="O614" t="s">
        <v>305</v>
      </c>
      <c r="P614">
        <v>57.2</v>
      </c>
      <c r="Q614" t="s">
        <v>402</v>
      </c>
      <c r="R614">
        <v>69</v>
      </c>
      <c r="S614" t="s">
        <v>306</v>
      </c>
      <c r="T614">
        <v>22</v>
      </c>
    </row>
    <row r="615" spans="1:20">
      <c r="A615" t="s">
        <v>2</v>
      </c>
      <c r="B615" t="s">
        <v>973</v>
      </c>
      <c r="C615" t="s">
        <v>302</v>
      </c>
      <c r="D615">
        <v>0.77700599999999997</v>
      </c>
      <c r="E615" t="s">
        <v>303</v>
      </c>
      <c r="F615">
        <v>12</v>
      </c>
      <c r="G615" t="s">
        <v>304</v>
      </c>
      <c r="H615">
        <v>-436</v>
      </c>
      <c r="I615" t="s">
        <v>312</v>
      </c>
      <c r="J615">
        <v>0</v>
      </c>
      <c r="K615" t="s">
        <v>313</v>
      </c>
      <c r="L615">
        <v>0</v>
      </c>
      <c r="M615" t="s">
        <v>342</v>
      </c>
      <c r="N615">
        <v>0</v>
      </c>
      <c r="O615" t="s">
        <v>305</v>
      </c>
      <c r="P615">
        <v>60</v>
      </c>
      <c r="Q615" t="s">
        <v>402</v>
      </c>
      <c r="R615">
        <v>63</v>
      </c>
      <c r="S615" t="s">
        <v>306</v>
      </c>
      <c r="T615">
        <v>22</v>
      </c>
    </row>
    <row r="616" spans="1:20">
      <c r="A616" t="s">
        <v>2</v>
      </c>
      <c r="B616" t="s">
        <v>974</v>
      </c>
      <c r="C616" t="s">
        <v>302</v>
      </c>
      <c r="D616">
        <v>0.77698699999999998</v>
      </c>
      <c r="E616" t="s">
        <v>303</v>
      </c>
      <c r="F616">
        <v>13</v>
      </c>
      <c r="G616" t="s">
        <v>304</v>
      </c>
      <c r="H616">
        <v>-434</v>
      </c>
      <c r="I616" t="s">
        <v>312</v>
      </c>
      <c r="J616">
        <v>0</v>
      </c>
      <c r="K616" t="s">
        <v>313</v>
      </c>
      <c r="L616">
        <v>0</v>
      </c>
      <c r="M616" t="s">
        <v>342</v>
      </c>
      <c r="N616">
        <v>0</v>
      </c>
      <c r="O616" t="s">
        <v>305</v>
      </c>
      <c r="P616">
        <v>51.538462000000003</v>
      </c>
      <c r="Q616" t="s">
        <v>402</v>
      </c>
      <c r="R616">
        <v>65</v>
      </c>
      <c r="S616" t="s">
        <v>306</v>
      </c>
      <c r="T616">
        <v>22</v>
      </c>
    </row>
    <row r="617" spans="1:20">
      <c r="A617" t="s">
        <v>2</v>
      </c>
      <c r="B617" t="s">
        <v>975</v>
      </c>
      <c r="C617" t="s">
        <v>302</v>
      </c>
      <c r="D617">
        <v>0.77698599999999995</v>
      </c>
      <c r="E617" t="s">
        <v>303</v>
      </c>
      <c r="F617">
        <v>1</v>
      </c>
      <c r="G617" t="s">
        <v>304</v>
      </c>
      <c r="H617">
        <v>-500</v>
      </c>
      <c r="I617" t="s">
        <v>312</v>
      </c>
      <c r="J617">
        <v>0</v>
      </c>
      <c r="K617" t="s">
        <v>313</v>
      </c>
      <c r="L617">
        <v>0</v>
      </c>
      <c r="M617" t="s">
        <v>342</v>
      </c>
      <c r="N617">
        <v>0</v>
      </c>
      <c r="O617" t="s">
        <v>305</v>
      </c>
      <c r="P617">
        <v>30</v>
      </c>
      <c r="Q617" t="s">
        <v>402</v>
      </c>
      <c r="R617">
        <v>0</v>
      </c>
      <c r="S617" t="s">
        <v>306</v>
      </c>
      <c r="T617">
        <v>18</v>
      </c>
    </row>
    <row r="618" spans="1:20">
      <c r="A618" t="s">
        <v>2</v>
      </c>
      <c r="B618" t="s">
        <v>976</v>
      </c>
      <c r="C618" t="s">
        <v>302</v>
      </c>
      <c r="D618">
        <v>0.77636300000000003</v>
      </c>
      <c r="E618" t="s">
        <v>303</v>
      </c>
      <c r="F618">
        <v>436</v>
      </c>
      <c r="G618" t="s">
        <v>304</v>
      </c>
      <c r="H618">
        <v>-423</v>
      </c>
      <c r="I618" t="s">
        <v>312</v>
      </c>
      <c r="J618">
        <v>0</v>
      </c>
      <c r="K618" t="s">
        <v>313</v>
      </c>
      <c r="L618">
        <v>0</v>
      </c>
      <c r="M618" t="s">
        <v>342</v>
      </c>
      <c r="N618">
        <v>0</v>
      </c>
      <c r="O618" t="s">
        <v>305</v>
      </c>
      <c r="P618">
        <v>57.477063999999999</v>
      </c>
      <c r="Q618" t="s">
        <v>402</v>
      </c>
      <c r="R618">
        <v>76</v>
      </c>
      <c r="S618" t="s">
        <v>306</v>
      </c>
      <c r="T618">
        <v>22</v>
      </c>
    </row>
    <row r="619" spans="1:20">
      <c r="A619" t="s">
        <v>2</v>
      </c>
      <c r="B619" t="s">
        <v>977</v>
      </c>
      <c r="C619" t="s">
        <v>302</v>
      </c>
      <c r="D619">
        <v>0.77621700000000005</v>
      </c>
      <c r="E619" t="s">
        <v>303</v>
      </c>
      <c r="F619">
        <v>102</v>
      </c>
      <c r="G619" t="s">
        <v>304</v>
      </c>
      <c r="H619">
        <v>-796</v>
      </c>
      <c r="I619" t="s">
        <v>312</v>
      </c>
      <c r="J619">
        <v>0</v>
      </c>
      <c r="K619" t="s">
        <v>313</v>
      </c>
      <c r="L619">
        <v>0</v>
      </c>
      <c r="M619" t="s">
        <v>342</v>
      </c>
      <c r="N619">
        <v>0</v>
      </c>
      <c r="O619" t="s">
        <v>305</v>
      </c>
      <c r="P619">
        <v>60.196078</v>
      </c>
      <c r="Q619" t="s">
        <v>402</v>
      </c>
      <c r="R619">
        <v>-296</v>
      </c>
      <c r="S619" t="s">
        <v>306</v>
      </c>
      <c r="T619">
        <v>22</v>
      </c>
    </row>
    <row r="620" spans="1:20">
      <c r="A620" t="s">
        <v>2</v>
      </c>
      <c r="B620" t="s">
        <v>978</v>
      </c>
      <c r="C620" t="s">
        <v>302</v>
      </c>
      <c r="D620">
        <v>0.77606399999999998</v>
      </c>
      <c r="E620" t="s">
        <v>303</v>
      </c>
      <c r="F620">
        <v>107</v>
      </c>
      <c r="G620" t="s">
        <v>304</v>
      </c>
      <c r="H620">
        <v>-274</v>
      </c>
      <c r="I620" t="s">
        <v>312</v>
      </c>
      <c r="J620">
        <v>0</v>
      </c>
      <c r="K620" t="s">
        <v>313</v>
      </c>
      <c r="L620">
        <v>0</v>
      </c>
      <c r="M620" t="s">
        <v>342</v>
      </c>
      <c r="N620">
        <v>0</v>
      </c>
      <c r="O620" t="s">
        <v>305</v>
      </c>
      <c r="P620">
        <v>56.915888000000002</v>
      </c>
      <c r="Q620" t="s">
        <v>402</v>
      </c>
      <c r="R620">
        <v>225</v>
      </c>
      <c r="S620" t="s">
        <v>306</v>
      </c>
      <c r="T620">
        <v>22</v>
      </c>
    </row>
    <row r="621" spans="1:20">
      <c r="A621" t="s">
        <v>2</v>
      </c>
      <c r="B621" t="s">
        <v>979</v>
      </c>
      <c r="C621" t="s">
        <v>302</v>
      </c>
      <c r="D621">
        <v>0.77602300000000002</v>
      </c>
      <c r="E621" t="s">
        <v>303</v>
      </c>
      <c r="F621">
        <v>29</v>
      </c>
      <c r="G621" t="s">
        <v>304</v>
      </c>
      <c r="H621">
        <v>-594</v>
      </c>
      <c r="I621" t="s">
        <v>312</v>
      </c>
      <c r="J621">
        <v>0</v>
      </c>
      <c r="K621" t="s">
        <v>313</v>
      </c>
      <c r="L621">
        <v>0</v>
      </c>
      <c r="M621" t="s">
        <v>342</v>
      </c>
      <c r="N621">
        <v>0</v>
      </c>
      <c r="O621" t="s">
        <v>305</v>
      </c>
      <c r="P621">
        <v>55.517240999999999</v>
      </c>
      <c r="Q621" t="s">
        <v>402</v>
      </c>
      <c r="R621">
        <v>-94</v>
      </c>
      <c r="S621" t="s">
        <v>306</v>
      </c>
      <c r="T621">
        <v>22</v>
      </c>
    </row>
    <row r="622" spans="1:20">
      <c r="A622" t="s">
        <v>2</v>
      </c>
      <c r="B622" t="s">
        <v>980</v>
      </c>
      <c r="C622" t="s">
        <v>302</v>
      </c>
      <c r="D622">
        <v>0.77601399999999998</v>
      </c>
      <c r="E622" t="s">
        <v>303</v>
      </c>
      <c r="F622">
        <v>6</v>
      </c>
      <c r="G622" t="s">
        <v>304</v>
      </c>
      <c r="H622">
        <v>-374</v>
      </c>
      <c r="I622" t="s">
        <v>312</v>
      </c>
      <c r="J622">
        <v>0</v>
      </c>
      <c r="K622" t="s">
        <v>313</v>
      </c>
      <c r="L622">
        <v>0</v>
      </c>
      <c r="M622" t="s">
        <v>342</v>
      </c>
      <c r="N622">
        <v>0</v>
      </c>
      <c r="O622" t="s">
        <v>305</v>
      </c>
      <c r="P622">
        <v>63.333333000000003</v>
      </c>
      <c r="Q622" t="s">
        <v>402</v>
      </c>
      <c r="R622">
        <v>125</v>
      </c>
      <c r="S622" t="s">
        <v>306</v>
      </c>
      <c r="T622">
        <v>21</v>
      </c>
    </row>
    <row r="623" spans="1:20">
      <c r="A623" t="s">
        <v>2</v>
      </c>
      <c r="B623" t="s">
        <v>981</v>
      </c>
      <c r="C623" t="s">
        <v>302</v>
      </c>
      <c r="D623">
        <v>0.77581299999999997</v>
      </c>
      <c r="E623" t="s">
        <v>303</v>
      </c>
      <c r="F623">
        <v>141</v>
      </c>
      <c r="G623" t="s">
        <v>304</v>
      </c>
      <c r="H623">
        <v>-331</v>
      </c>
      <c r="I623" t="s">
        <v>312</v>
      </c>
      <c r="J623">
        <v>0</v>
      </c>
      <c r="K623" t="s">
        <v>313</v>
      </c>
      <c r="L623">
        <v>0</v>
      </c>
      <c r="M623" t="s">
        <v>342</v>
      </c>
      <c r="N623">
        <v>0</v>
      </c>
      <c r="O623" t="s">
        <v>305</v>
      </c>
      <c r="P623">
        <v>60.354610000000001</v>
      </c>
      <c r="Q623" t="s">
        <v>402</v>
      </c>
      <c r="R623">
        <v>168</v>
      </c>
      <c r="S623" t="s">
        <v>306</v>
      </c>
      <c r="T623">
        <v>22</v>
      </c>
    </row>
    <row r="624" spans="1:20">
      <c r="A624" t="s">
        <v>2</v>
      </c>
      <c r="B624" t="s">
        <v>982</v>
      </c>
      <c r="C624" t="s">
        <v>302</v>
      </c>
      <c r="D624">
        <v>0.77543300000000004</v>
      </c>
      <c r="E624" t="s">
        <v>303</v>
      </c>
      <c r="F624">
        <v>266</v>
      </c>
      <c r="G624" t="s">
        <v>304</v>
      </c>
      <c r="H624">
        <v>-391</v>
      </c>
      <c r="I624" t="s">
        <v>312</v>
      </c>
      <c r="J624">
        <v>0</v>
      </c>
      <c r="K624" t="s">
        <v>313</v>
      </c>
      <c r="L624">
        <v>0</v>
      </c>
      <c r="M624" t="s">
        <v>342</v>
      </c>
      <c r="N624">
        <v>0</v>
      </c>
      <c r="O624" t="s">
        <v>305</v>
      </c>
      <c r="P624">
        <v>59.699247999999997</v>
      </c>
      <c r="Q624" t="s">
        <v>402</v>
      </c>
      <c r="R624">
        <v>108</v>
      </c>
      <c r="S624" t="s">
        <v>306</v>
      </c>
      <c r="T624">
        <v>22</v>
      </c>
    </row>
    <row r="625" spans="1:20">
      <c r="A625" t="s">
        <v>2</v>
      </c>
      <c r="B625" t="s">
        <v>983</v>
      </c>
      <c r="C625" t="s">
        <v>302</v>
      </c>
      <c r="D625">
        <v>0.77517400000000003</v>
      </c>
      <c r="E625" t="s">
        <v>303</v>
      </c>
      <c r="F625">
        <v>181</v>
      </c>
      <c r="G625" t="s">
        <v>304</v>
      </c>
      <c r="H625">
        <v>-963</v>
      </c>
      <c r="I625" t="s">
        <v>312</v>
      </c>
      <c r="J625">
        <v>0</v>
      </c>
      <c r="K625" t="s">
        <v>313</v>
      </c>
      <c r="L625">
        <v>0</v>
      </c>
      <c r="M625" t="s">
        <v>342</v>
      </c>
      <c r="N625">
        <v>0</v>
      </c>
      <c r="O625" t="s">
        <v>305</v>
      </c>
      <c r="P625">
        <v>60.828729000000003</v>
      </c>
      <c r="Q625" t="s">
        <v>402</v>
      </c>
      <c r="R625">
        <v>-463</v>
      </c>
      <c r="S625" t="s">
        <v>306</v>
      </c>
      <c r="T625">
        <v>21</v>
      </c>
    </row>
    <row r="626" spans="1:20">
      <c r="A626" t="s">
        <v>2</v>
      </c>
      <c r="B626" t="s">
        <v>984</v>
      </c>
      <c r="C626" t="s">
        <v>302</v>
      </c>
      <c r="D626">
        <v>0.77514300000000003</v>
      </c>
      <c r="E626" t="s">
        <v>303</v>
      </c>
      <c r="F626">
        <v>22</v>
      </c>
      <c r="G626" t="s">
        <v>304</v>
      </c>
      <c r="H626">
        <v>-313</v>
      </c>
      <c r="I626" t="s">
        <v>312</v>
      </c>
      <c r="J626">
        <v>0</v>
      </c>
      <c r="K626" t="s">
        <v>313</v>
      </c>
      <c r="L626">
        <v>0</v>
      </c>
      <c r="M626" t="s">
        <v>342</v>
      </c>
      <c r="N626">
        <v>0</v>
      </c>
      <c r="O626" t="s">
        <v>305</v>
      </c>
      <c r="P626">
        <v>63.636364</v>
      </c>
      <c r="Q626" t="s">
        <v>402</v>
      </c>
      <c r="R626">
        <v>186</v>
      </c>
      <c r="S626" t="s">
        <v>306</v>
      </c>
      <c r="T626">
        <v>21</v>
      </c>
    </row>
    <row r="627" spans="1:20">
      <c r="A627" t="s">
        <v>2</v>
      </c>
      <c r="B627" t="s">
        <v>985</v>
      </c>
      <c r="C627" t="s">
        <v>302</v>
      </c>
      <c r="D627">
        <v>0.77491699999999997</v>
      </c>
      <c r="E627" t="s">
        <v>303</v>
      </c>
      <c r="F627">
        <v>158</v>
      </c>
      <c r="G627" t="s">
        <v>304</v>
      </c>
      <c r="H627">
        <v>-481</v>
      </c>
      <c r="I627" t="s">
        <v>312</v>
      </c>
      <c r="J627">
        <v>0</v>
      </c>
      <c r="K627" t="s">
        <v>313</v>
      </c>
      <c r="L627">
        <v>0</v>
      </c>
      <c r="M627" t="s">
        <v>342</v>
      </c>
      <c r="N627">
        <v>0</v>
      </c>
      <c r="O627" t="s">
        <v>305</v>
      </c>
      <c r="P627">
        <v>54.556961999999999</v>
      </c>
      <c r="Q627" t="s">
        <v>402</v>
      </c>
      <c r="R627">
        <v>18</v>
      </c>
      <c r="S627" t="s">
        <v>306</v>
      </c>
      <c r="T627">
        <v>21</v>
      </c>
    </row>
    <row r="628" spans="1:20">
      <c r="A628" t="s">
        <v>2</v>
      </c>
      <c r="B628" t="s">
        <v>986</v>
      </c>
      <c r="C628" t="s">
        <v>302</v>
      </c>
      <c r="D628">
        <v>0.77490599999999998</v>
      </c>
      <c r="E628" t="s">
        <v>303</v>
      </c>
      <c r="F628">
        <v>8</v>
      </c>
      <c r="G628" t="s">
        <v>304</v>
      </c>
      <c r="H628">
        <v>-418</v>
      </c>
      <c r="I628" t="s">
        <v>312</v>
      </c>
      <c r="J628">
        <v>0</v>
      </c>
      <c r="K628" t="s">
        <v>313</v>
      </c>
      <c r="L628">
        <v>0</v>
      </c>
      <c r="M628" t="s">
        <v>342</v>
      </c>
      <c r="N628">
        <v>0</v>
      </c>
      <c r="O628" t="s">
        <v>305</v>
      </c>
      <c r="P628">
        <v>60</v>
      </c>
      <c r="Q628" t="s">
        <v>402</v>
      </c>
      <c r="R628">
        <v>81</v>
      </c>
      <c r="S628" t="s">
        <v>306</v>
      </c>
      <c r="T628">
        <v>20</v>
      </c>
    </row>
    <row r="629" spans="1:20">
      <c r="A629" t="s">
        <v>2</v>
      </c>
      <c r="B629" t="s">
        <v>987</v>
      </c>
      <c r="C629" t="s">
        <v>302</v>
      </c>
      <c r="D629">
        <v>0.77490400000000004</v>
      </c>
      <c r="E629" t="s">
        <v>303</v>
      </c>
      <c r="F629">
        <v>1</v>
      </c>
      <c r="G629" t="s">
        <v>304</v>
      </c>
      <c r="H629">
        <v>-500</v>
      </c>
      <c r="I629" t="s">
        <v>312</v>
      </c>
      <c r="J629">
        <v>0</v>
      </c>
      <c r="K629" t="s">
        <v>313</v>
      </c>
      <c r="L629">
        <v>0</v>
      </c>
      <c r="M629" t="s">
        <v>342</v>
      </c>
      <c r="N629">
        <v>0</v>
      </c>
      <c r="O629" t="s">
        <v>305</v>
      </c>
      <c r="P629">
        <v>70</v>
      </c>
      <c r="Q629" t="s">
        <v>402</v>
      </c>
      <c r="R629">
        <v>0</v>
      </c>
      <c r="S629" t="s">
        <v>306</v>
      </c>
      <c r="T629">
        <v>17</v>
      </c>
    </row>
    <row r="630" spans="1:20">
      <c r="A630" t="s">
        <v>2</v>
      </c>
      <c r="B630" t="s">
        <v>988</v>
      </c>
      <c r="C630" t="s">
        <v>302</v>
      </c>
      <c r="D630">
        <v>0.77485899999999996</v>
      </c>
      <c r="E630" t="s">
        <v>303</v>
      </c>
      <c r="F630">
        <v>32</v>
      </c>
      <c r="G630" t="s">
        <v>304</v>
      </c>
      <c r="H630">
        <v>-527</v>
      </c>
      <c r="I630" t="s">
        <v>312</v>
      </c>
      <c r="J630">
        <v>0</v>
      </c>
      <c r="K630" t="s">
        <v>313</v>
      </c>
      <c r="L630">
        <v>0</v>
      </c>
      <c r="M630" t="s">
        <v>342</v>
      </c>
      <c r="N630">
        <v>0</v>
      </c>
      <c r="O630" t="s">
        <v>305</v>
      </c>
      <c r="P630">
        <v>53.125</v>
      </c>
      <c r="Q630" t="s">
        <v>402</v>
      </c>
      <c r="R630">
        <v>-27</v>
      </c>
      <c r="S630" t="s">
        <v>306</v>
      </c>
      <c r="T630">
        <v>20</v>
      </c>
    </row>
    <row r="631" spans="1:20">
      <c r="A631" t="s">
        <v>2</v>
      </c>
      <c r="B631" t="s">
        <v>989</v>
      </c>
      <c r="C631" t="s">
        <v>302</v>
      </c>
      <c r="D631">
        <v>0.77485700000000002</v>
      </c>
      <c r="E631" t="s">
        <v>303</v>
      </c>
      <c r="F631">
        <v>1</v>
      </c>
      <c r="G631" t="s">
        <v>304</v>
      </c>
      <c r="H631">
        <v>-500</v>
      </c>
      <c r="I631" t="s">
        <v>312</v>
      </c>
      <c r="J631">
        <v>0</v>
      </c>
      <c r="K631" t="s">
        <v>313</v>
      </c>
      <c r="L631">
        <v>0</v>
      </c>
      <c r="M631" t="s">
        <v>342</v>
      </c>
      <c r="N631">
        <v>0</v>
      </c>
      <c r="O631" t="s">
        <v>305</v>
      </c>
      <c r="P631">
        <v>50</v>
      </c>
      <c r="Q631" t="s">
        <v>402</v>
      </c>
      <c r="R631">
        <v>0</v>
      </c>
      <c r="S631" t="s">
        <v>306</v>
      </c>
      <c r="T631">
        <v>17</v>
      </c>
    </row>
    <row r="632" spans="1:20">
      <c r="A632" t="s">
        <v>2</v>
      </c>
      <c r="B632" t="s">
        <v>990</v>
      </c>
      <c r="C632" t="s">
        <v>302</v>
      </c>
      <c r="D632">
        <v>0.77483299999999999</v>
      </c>
      <c r="E632" t="s">
        <v>303</v>
      </c>
      <c r="F632">
        <v>17</v>
      </c>
      <c r="G632" t="s">
        <v>304</v>
      </c>
      <c r="H632">
        <v>-521</v>
      </c>
      <c r="I632" t="s">
        <v>312</v>
      </c>
      <c r="J632">
        <v>0</v>
      </c>
      <c r="K632" t="s">
        <v>313</v>
      </c>
      <c r="L632">
        <v>0</v>
      </c>
      <c r="M632" t="s">
        <v>342</v>
      </c>
      <c r="N632">
        <v>0</v>
      </c>
      <c r="O632" t="s">
        <v>305</v>
      </c>
      <c r="P632">
        <v>46.470587999999999</v>
      </c>
      <c r="Q632" t="s">
        <v>402</v>
      </c>
      <c r="R632">
        <v>-21</v>
      </c>
      <c r="S632" t="s">
        <v>306</v>
      </c>
      <c r="T632">
        <v>20</v>
      </c>
    </row>
    <row r="633" spans="1:20">
      <c r="A633" t="s">
        <v>2</v>
      </c>
      <c r="B633" t="s">
        <v>991</v>
      </c>
      <c r="C633" t="s">
        <v>302</v>
      </c>
      <c r="D633">
        <v>0.77483100000000005</v>
      </c>
      <c r="E633" t="s">
        <v>303</v>
      </c>
      <c r="F633">
        <v>1</v>
      </c>
      <c r="G633" t="s">
        <v>304</v>
      </c>
      <c r="H633">
        <v>-500</v>
      </c>
      <c r="I633" t="s">
        <v>312</v>
      </c>
      <c r="J633">
        <v>0</v>
      </c>
      <c r="K633" t="s">
        <v>313</v>
      </c>
      <c r="L633">
        <v>0</v>
      </c>
      <c r="M633" t="s">
        <v>342</v>
      </c>
      <c r="N633">
        <v>0</v>
      </c>
      <c r="O633" t="s">
        <v>305</v>
      </c>
      <c r="P633">
        <v>50</v>
      </c>
      <c r="Q633" t="s">
        <v>402</v>
      </c>
      <c r="R633">
        <v>0</v>
      </c>
      <c r="S633" t="s">
        <v>306</v>
      </c>
      <c r="T633">
        <v>17</v>
      </c>
    </row>
    <row r="634" spans="1:20">
      <c r="A634" t="s">
        <v>2</v>
      </c>
      <c r="B634" t="s">
        <v>992</v>
      </c>
      <c r="C634" t="s">
        <v>302</v>
      </c>
      <c r="D634">
        <v>0.77479299999999995</v>
      </c>
      <c r="E634" t="s">
        <v>303</v>
      </c>
      <c r="F634">
        <v>27</v>
      </c>
      <c r="G634" t="s">
        <v>304</v>
      </c>
      <c r="H634">
        <v>-491</v>
      </c>
      <c r="I634" t="s">
        <v>312</v>
      </c>
      <c r="J634">
        <v>0</v>
      </c>
      <c r="K634" t="s">
        <v>313</v>
      </c>
      <c r="L634">
        <v>0</v>
      </c>
      <c r="M634" t="s">
        <v>342</v>
      </c>
      <c r="N634">
        <v>0</v>
      </c>
      <c r="O634" t="s">
        <v>305</v>
      </c>
      <c r="P634">
        <v>54.444443999999997</v>
      </c>
      <c r="Q634" t="s">
        <v>402</v>
      </c>
      <c r="R634">
        <v>8</v>
      </c>
      <c r="S634" t="s">
        <v>306</v>
      </c>
      <c r="T634">
        <v>16</v>
      </c>
    </row>
    <row r="635" spans="1:20">
      <c r="A635" t="s">
        <v>2</v>
      </c>
      <c r="B635" t="s">
        <v>993</v>
      </c>
      <c r="C635" t="s">
        <v>302</v>
      </c>
      <c r="D635">
        <v>0.77477300000000004</v>
      </c>
      <c r="E635" t="s">
        <v>303</v>
      </c>
      <c r="F635">
        <v>14</v>
      </c>
      <c r="G635" t="s">
        <v>304</v>
      </c>
      <c r="H635">
        <v>-527</v>
      </c>
      <c r="I635" t="s">
        <v>312</v>
      </c>
      <c r="J635">
        <v>0</v>
      </c>
      <c r="K635" t="s">
        <v>313</v>
      </c>
      <c r="L635">
        <v>0</v>
      </c>
      <c r="M635" t="s">
        <v>342</v>
      </c>
      <c r="N635">
        <v>0</v>
      </c>
      <c r="O635" t="s">
        <v>305</v>
      </c>
      <c r="P635">
        <v>50</v>
      </c>
      <c r="Q635" t="s">
        <v>402</v>
      </c>
      <c r="R635">
        <v>-27</v>
      </c>
      <c r="S635" t="s">
        <v>306</v>
      </c>
      <c r="T635">
        <v>17</v>
      </c>
    </row>
    <row r="636" spans="1:20">
      <c r="A636" t="s">
        <v>2</v>
      </c>
      <c r="B636" t="s">
        <v>994</v>
      </c>
      <c r="C636" t="s">
        <v>302</v>
      </c>
      <c r="D636">
        <v>0.77473400000000003</v>
      </c>
      <c r="E636" t="s">
        <v>303</v>
      </c>
      <c r="F636">
        <v>27</v>
      </c>
      <c r="G636" t="s">
        <v>304</v>
      </c>
      <c r="H636">
        <v>-462</v>
      </c>
      <c r="I636" t="s">
        <v>312</v>
      </c>
      <c r="J636">
        <v>0</v>
      </c>
      <c r="K636" t="s">
        <v>313</v>
      </c>
      <c r="L636">
        <v>0</v>
      </c>
      <c r="M636" t="s">
        <v>342</v>
      </c>
      <c r="N636">
        <v>0</v>
      </c>
      <c r="O636" t="s">
        <v>305</v>
      </c>
      <c r="P636">
        <v>44.074074000000003</v>
      </c>
      <c r="Q636" t="s">
        <v>402</v>
      </c>
      <c r="R636">
        <v>37</v>
      </c>
      <c r="S636" t="s">
        <v>306</v>
      </c>
      <c r="T636">
        <v>20</v>
      </c>
    </row>
    <row r="637" spans="1:20">
      <c r="A637" t="s">
        <v>403</v>
      </c>
      <c r="B637" t="s">
        <v>995</v>
      </c>
      <c r="C637">
        <v>3940</v>
      </c>
    </row>
    <row r="638" spans="1:20">
      <c r="A638" t="s">
        <v>2</v>
      </c>
      <c r="B638" t="s">
        <v>999</v>
      </c>
      <c r="C638" t="s">
        <v>302</v>
      </c>
      <c r="D638">
        <v>0.77338899999999999</v>
      </c>
      <c r="E638" t="s">
        <v>303</v>
      </c>
      <c r="F638">
        <v>942</v>
      </c>
      <c r="G638" t="s">
        <v>304</v>
      </c>
      <c r="H638">
        <v>-843</v>
      </c>
      <c r="I638" t="s">
        <v>312</v>
      </c>
      <c r="J638">
        <v>0</v>
      </c>
      <c r="K638" t="s">
        <v>313</v>
      </c>
      <c r="L638">
        <v>0</v>
      </c>
      <c r="M638" t="s">
        <v>342</v>
      </c>
      <c r="N638">
        <v>0</v>
      </c>
      <c r="O638" t="s">
        <v>305</v>
      </c>
      <c r="P638">
        <v>58.832272000000003</v>
      </c>
      <c r="Q638" t="s">
        <v>402</v>
      </c>
      <c r="R638">
        <v>-343</v>
      </c>
      <c r="S638" t="s">
        <v>306</v>
      </c>
      <c r="T638">
        <v>19</v>
      </c>
    </row>
    <row r="639" spans="1:20">
      <c r="A639" t="s">
        <v>2</v>
      </c>
      <c r="B639" t="s">
        <v>1000</v>
      </c>
      <c r="C639" t="s">
        <v>302</v>
      </c>
      <c r="D639">
        <v>0.77328600000000003</v>
      </c>
      <c r="E639" t="s">
        <v>303</v>
      </c>
      <c r="F639">
        <v>72</v>
      </c>
      <c r="G639" t="s">
        <v>304</v>
      </c>
      <c r="H639">
        <v>-616</v>
      </c>
      <c r="I639" t="s">
        <v>312</v>
      </c>
      <c r="J639">
        <v>0</v>
      </c>
      <c r="K639" t="s">
        <v>313</v>
      </c>
      <c r="L639">
        <v>0</v>
      </c>
      <c r="M639" t="s">
        <v>342</v>
      </c>
      <c r="N639">
        <v>0</v>
      </c>
      <c r="O639" t="s">
        <v>305</v>
      </c>
      <c r="P639">
        <v>53.611111000000001</v>
      </c>
      <c r="Q639" t="s">
        <v>402</v>
      </c>
      <c r="R639">
        <v>-116</v>
      </c>
      <c r="S639" t="s">
        <v>306</v>
      </c>
      <c r="T639">
        <v>22</v>
      </c>
    </row>
    <row r="640" spans="1:20">
      <c r="A640" t="s">
        <v>2</v>
      </c>
      <c r="B640" t="s">
        <v>1001</v>
      </c>
      <c r="C640" t="s">
        <v>302</v>
      </c>
      <c r="D640">
        <v>0.77295700000000001</v>
      </c>
      <c r="E640" t="s">
        <v>303</v>
      </c>
      <c r="F640">
        <v>230</v>
      </c>
      <c r="G640" t="s">
        <v>304</v>
      </c>
      <c r="H640">
        <v>165</v>
      </c>
      <c r="I640" t="s">
        <v>312</v>
      </c>
      <c r="J640">
        <v>0</v>
      </c>
      <c r="K640" t="s">
        <v>313</v>
      </c>
      <c r="L640">
        <v>0</v>
      </c>
      <c r="M640" t="s">
        <v>342</v>
      </c>
      <c r="N640">
        <v>0</v>
      </c>
      <c r="O640" t="s">
        <v>305</v>
      </c>
      <c r="P640">
        <v>58.434783000000003</v>
      </c>
      <c r="Q640" t="s">
        <v>402</v>
      </c>
      <c r="R640">
        <v>665</v>
      </c>
      <c r="S640" t="s">
        <v>306</v>
      </c>
      <c r="T640">
        <v>22</v>
      </c>
    </row>
    <row r="641" spans="1:20">
      <c r="A641" t="s">
        <v>2</v>
      </c>
      <c r="B641" t="s">
        <v>1002</v>
      </c>
      <c r="C641" t="s">
        <v>302</v>
      </c>
      <c r="D641">
        <v>0.77210400000000001</v>
      </c>
      <c r="E641" t="s">
        <v>303</v>
      </c>
      <c r="F641">
        <v>597</v>
      </c>
      <c r="G641" t="s">
        <v>304</v>
      </c>
      <c r="H641">
        <v>-537</v>
      </c>
      <c r="I641" t="s">
        <v>312</v>
      </c>
      <c r="J641">
        <v>0</v>
      </c>
      <c r="K641" t="s">
        <v>313</v>
      </c>
      <c r="L641">
        <v>0</v>
      </c>
      <c r="M641" t="s">
        <v>342</v>
      </c>
      <c r="N641">
        <v>0</v>
      </c>
      <c r="O641" t="s">
        <v>305</v>
      </c>
      <c r="P641">
        <v>59.179228999999999</v>
      </c>
      <c r="Q641" t="s">
        <v>402</v>
      </c>
      <c r="R641">
        <v>-37</v>
      </c>
      <c r="S641" t="s">
        <v>306</v>
      </c>
      <c r="T641">
        <v>22</v>
      </c>
    </row>
    <row r="642" spans="1:20">
      <c r="A642" t="s">
        <v>2</v>
      </c>
      <c r="B642" t="s">
        <v>1003</v>
      </c>
      <c r="C642" t="s">
        <v>302</v>
      </c>
      <c r="D642">
        <v>0.77205100000000004</v>
      </c>
      <c r="E642" t="s">
        <v>303</v>
      </c>
      <c r="F642">
        <v>37</v>
      </c>
      <c r="G642" t="s">
        <v>304</v>
      </c>
      <c r="H642">
        <v>-437</v>
      </c>
      <c r="I642" t="s">
        <v>312</v>
      </c>
      <c r="J642">
        <v>0</v>
      </c>
      <c r="K642" t="s">
        <v>313</v>
      </c>
      <c r="L642">
        <v>0</v>
      </c>
      <c r="M642" t="s">
        <v>342</v>
      </c>
      <c r="N642">
        <v>0</v>
      </c>
      <c r="O642" t="s">
        <v>305</v>
      </c>
      <c r="P642">
        <v>61.351351000000001</v>
      </c>
      <c r="Q642" t="s">
        <v>402</v>
      </c>
      <c r="R642">
        <v>62</v>
      </c>
      <c r="S642" t="s">
        <v>306</v>
      </c>
      <c r="T642">
        <v>22</v>
      </c>
    </row>
    <row r="643" spans="1:20">
      <c r="A643" t="s">
        <v>2</v>
      </c>
      <c r="B643" t="s">
        <v>1004</v>
      </c>
      <c r="C643" t="s">
        <v>302</v>
      </c>
      <c r="D643">
        <v>0.771984</v>
      </c>
      <c r="E643" t="s">
        <v>303</v>
      </c>
      <c r="F643">
        <v>47</v>
      </c>
      <c r="G643" t="s">
        <v>304</v>
      </c>
      <c r="H643">
        <v>-739</v>
      </c>
      <c r="I643" t="s">
        <v>312</v>
      </c>
      <c r="J643">
        <v>0</v>
      </c>
      <c r="K643" t="s">
        <v>313</v>
      </c>
      <c r="L643">
        <v>0</v>
      </c>
      <c r="M643" t="s">
        <v>342</v>
      </c>
      <c r="N643">
        <v>0</v>
      </c>
      <c r="O643" t="s">
        <v>305</v>
      </c>
      <c r="P643">
        <v>60.212766000000002</v>
      </c>
      <c r="Q643" t="s">
        <v>402</v>
      </c>
      <c r="R643">
        <v>-239</v>
      </c>
      <c r="S643" t="s">
        <v>306</v>
      </c>
      <c r="T643">
        <v>22</v>
      </c>
    </row>
    <row r="644" spans="1:20">
      <c r="A644" t="s">
        <v>2</v>
      </c>
      <c r="B644" t="s">
        <v>1005</v>
      </c>
      <c r="C644" t="s">
        <v>302</v>
      </c>
      <c r="D644">
        <v>0.77153300000000002</v>
      </c>
      <c r="E644" t="s">
        <v>303</v>
      </c>
      <c r="F644">
        <v>316</v>
      </c>
      <c r="G644" t="s">
        <v>304</v>
      </c>
      <c r="H644">
        <v>-176</v>
      </c>
      <c r="I644" t="s">
        <v>312</v>
      </c>
      <c r="J644">
        <v>0</v>
      </c>
      <c r="K644" t="s">
        <v>313</v>
      </c>
      <c r="L644">
        <v>0</v>
      </c>
      <c r="M644" t="s">
        <v>342</v>
      </c>
      <c r="N644">
        <v>0</v>
      </c>
      <c r="O644" t="s">
        <v>305</v>
      </c>
      <c r="P644">
        <v>58.164557000000002</v>
      </c>
      <c r="Q644" t="s">
        <v>402</v>
      </c>
      <c r="R644">
        <v>323</v>
      </c>
      <c r="S644" t="s">
        <v>306</v>
      </c>
      <c r="T644">
        <v>21</v>
      </c>
    </row>
    <row r="645" spans="1:20">
      <c r="A645" t="s">
        <v>2</v>
      </c>
      <c r="B645" t="s">
        <v>1006</v>
      </c>
      <c r="C645" t="s">
        <v>302</v>
      </c>
      <c r="D645">
        <v>0.77145300000000006</v>
      </c>
      <c r="E645" t="s">
        <v>303</v>
      </c>
      <c r="F645">
        <v>56</v>
      </c>
      <c r="G645" t="s">
        <v>304</v>
      </c>
      <c r="H645">
        <v>-735</v>
      </c>
      <c r="I645" t="s">
        <v>312</v>
      </c>
      <c r="J645">
        <v>0</v>
      </c>
      <c r="K645" t="s">
        <v>313</v>
      </c>
      <c r="L645">
        <v>0</v>
      </c>
      <c r="M645" t="s">
        <v>342</v>
      </c>
      <c r="N645">
        <v>0</v>
      </c>
      <c r="O645" t="s">
        <v>305</v>
      </c>
      <c r="P645">
        <v>56.785713999999999</v>
      </c>
      <c r="Q645" t="s">
        <v>402</v>
      </c>
      <c r="R645">
        <v>-235</v>
      </c>
      <c r="S645" t="s">
        <v>306</v>
      </c>
      <c r="T645">
        <v>21</v>
      </c>
    </row>
    <row r="646" spans="1:20">
      <c r="A646" t="s">
        <v>2</v>
      </c>
      <c r="B646" t="s">
        <v>1007</v>
      </c>
      <c r="C646" t="s">
        <v>302</v>
      </c>
      <c r="D646">
        <v>0.77125299999999997</v>
      </c>
      <c r="E646" t="s">
        <v>303</v>
      </c>
      <c r="F646">
        <v>140</v>
      </c>
      <c r="G646" t="s">
        <v>304</v>
      </c>
      <c r="H646">
        <v>-640</v>
      </c>
      <c r="I646" t="s">
        <v>312</v>
      </c>
      <c r="J646">
        <v>0</v>
      </c>
      <c r="K646" t="s">
        <v>313</v>
      </c>
      <c r="L646">
        <v>0</v>
      </c>
      <c r="M646" t="s">
        <v>342</v>
      </c>
      <c r="N646">
        <v>0</v>
      </c>
      <c r="O646" t="s">
        <v>305</v>
      </c>
      <c r="P646">
        <v>57.857143000000001</v>
      </c>
      <c r="Q646" t="s">
        <v>402</v>
      </c>
      <c r="R646">
        <v>-140</v>
      </c>
      <c r="S646" t="s">
        <v>306</v>
      </c>
      <c r="T646">
        <v>20</v>
      </c>
    </row>
    <row r="647" spans="1:20">
      <c r="A647" t="s">
        <v>2</v>
      </c>
      <c r="B647" t="s">
        <v>1008</v>
      </c>
      <c r="C647" t="s">
        <v>302</v>
      </c>
      <c r="D647">
        <v>0.77095599999999997</v>
      </c>
      <c r="E647" t="s">
        <v>303</v>
      </c>
      <c r="F647">
        <v>208</v>
      </c>
      <c r="G647" t="s">
        <v>304</v>
      </c>
      <c r="H647">
        <v>-427</v>
      </c>
      <c r="I647" t="s">
        <v>312</v>
      </c>
      <c r="J647">
        <v>0</v>
      </c>
      <c r="K647" t="s">
        <v>313</v>
      </c>
      <c r="L647">
        <v>0</v>
      </c>
      <c r="M647" t="s">
        <v>342</v>
      </c>
      <c r="N647">
        <v>0</v>
      </c>
      <c r="O647" t="s">
        <v>305</v>
      </c>
      <c r="P647">
        <v>58.75</v>
      </c>
      <c r="Q647" t="s">
        <v>402</v>
      </c>
      <c r="R647">
        <v>72</v>
      </c>
      <c r="S647" t="s">
        <v>306</v>
      </c>
      <c r="T647">
        <v>22</v>
      </c>
    </row>
    <row r="648" spans="1:20">
      <c r="A648" t="s">
        <v>2</v>
      </c>
      <c r="B648" t="s">
        <v>1009</v>
      </c>
      <c r="C648" t="s">
        <v>302</v>
      </c>
      <c r="D648">
        <v>0.77087399999999995</v>
      </c>
      <c r="E648" t="s">
        <v>303</v>
      </c>
      <c r="F648">
        <v>57</v>
      </c>
      <c r="G648" t="s">
        <v>304</v>
      </c>
      <c r="H648">
        <v>-553</v>
      </c>
      <c r="I648" t="s">
        <v>312</v>
      </c>
      <c r="J648">
        <v>0</v>
      </c>
      <c r="K648" t="s">
        <v>313</v>
      </c>
      <c r="L648">
        <v>0</v>
      </c>
      <c r="M648" t="s">
        <v>342</v>
      </c>
      <c r="N648">
        <v>0</v>
      </c>
      <c r="O648" t="s">
        <v>305</v>
      </c>
      <c r="P648">
        <v>59.122807000000002</v>
      </c>
      <c r="Q648" t="s">
        <v>402</v>
      </c>
      <c r="R648">
        <v>-53</v>
      </c>
      <c r="S648" t="s">
        <v>306</v>
      </c>
      <c r="T648">
        <v>22</v>
      </c>
    </row>
    <row r="649" spans="1:20">
      <c r="A649" t="s">
        <v>2</v>
      </c>
      <c r="B649" t="s">
        <v>1010</v>
      </c>
      <c r="C649" t="s">
        <v>302</v>
      </c>
      <c r="D649">
        <v>0.77080099999999996</v>
      </c>
      <c r="E649" t="s">
        <v>303</v>
      </c>
      <c r="F649">
        <v>51</v>
      </c>
      <c r="G649" t="s">
        <v>304</v>
      </c>
      <c r="H649">
        <v>-356</v>
      </c>
      <c r="I649" t="s">
        <v>312</v>
      </c>
      <c r="J649">
        <v>0</v>
      </c>
      <c r="K649" t="s">
        <v>313</v>
      </c>
      <c r="L649">
        <v>0</v>
      </c>
      <c r="M649" t="s">
        <v>342</v>
      </c>
      <c r="N649">
        <v>0</v>
      </c>
      <c r="O649" t="s">
        <v>305</v>
      </c>
      <c r="P649">
        <v>56.666666999999997</v>
      </c>
      <c r="Q649" t="s">
        <v>402</v>
      </c>
      <c r="R649">
        <v>143</v>
      </c>
      <c r="S649" t="s">
        <v>306</v>
      </c>
      <c r="T649">
        <v>22</v>
      </c>
    </row>
    <row r="650" spans="1:20">
      <c r="A650" t="s">
        <v>2</v>
      </c>
      <c r="B650" t="s">
        <v>1011</v>
      </c>
      <c r="C650" t="s">
        <v>302</v>
      </c>
      <c r="D650">
        <v>0.77072399999999996</v>
      </c>
      <c r="E650" t="s">
        <v>303</v>
      </c>
      <c r="F650">
        <v>54</v>
      </c>
      <c r="G650" t="s">
        <v>304</v>
      </c>
      <c r="H650">
        <v>-419</v>
      </c>
      <c r="I650" t="s">
        <v>312</v>
      </c>
      <c r="J650">
        <v>0</v>
      </c>
      <c r="K650" t="s">
        <v>313</v>
      </c>
      <c r="L650">
        <v>0</v>
      </c>
      <c r="M650" t="s">
        <v>342</v>
      </c>
      <c r="N650">
        <v>0</v>
      </c>
      <c r="O650" t="s">
        <v>305</v>
      </c>
      <c r="P650">
        <v>57.037036999999998</v>
      </c>
      <c r="Q650" t="s">
        <v>402</v>
      </c>
      <c r="R650">
        <v>80</v>
      </c>
      <c r="S650" t="s">
        <v>306</v>
      </c>
      <c r="T650">
        <v>22</v>
      </c>
    </row>
    <row r="651" spans="1:20">
      <c r="A651" t="s">
        <v>2</v>
      </c>
      <c r="B651" t="s">
        <v>1012</v>
      </c>
      <c r="C651" t="s">
        <v>302</v>
      </c>
      <c r="D651">
        <v>0.77071400000000001</v>
      </c>
      <c r="E651" t="s">
        <v>303</v>
      </c>
      <c r="F651">
        <v>7</v>
      </c>
      <c r="G651" t="s">
        <v>304</v>
      </c>
      <c r="H651">
        <v>-373</v>
      </c>
      <c r="I651" t="s">
        <v>312</v>
      </c>
      <c r="J651">
        <v>0</v>
      </c>
      <c r="K651" t="s">
        <v>313</v>
      </c>
      <c r="L651">
        <v>0</v>
      </c>
      <c r="M651" t="s">
        <v>342</v>
      </c>
      <c r="N651">
        <v>0</v>
      </c>
      <c r="O651" t="s">
        <v>305</v>
      </c>
      <c r="P651">
        <v>52.857143000000001</v>
      </c>
      <c r="Q651" t="s">
        <v>402</v>
      </c>
      <c r="R651">
        <v>126</v>
      </c>
      <c r="S651" t="s">
        <v>306</v>
      </c>
      <c r="T651">
        <v>22</v>
      </c>
    </row>
    <row r="652" spans="1:20">
      <c r="A652" t="s">
        <v>2</v>
      </c>
      <c r="B652" t="s">
        <v>1013</v>
      </c>
      <c r="C652" t="s">
        <v>302</v>
      </c>
      <c r="D652">
        <v>0.77064900000000003</v>
      </c>
      <c r="E652" t="s">
        <v>303</v>
      </c>
      <c r="F652">
        <v>46</v>
      </c>
      <c r="G652" t="s">
        <v>304</v>
      </c>
      <c r="H652">
        <v>-647</v>
      </c>
      <c r="I652" t="s">
        <v>312</v>
      </c>
      <c r="J652">
        <v>0</v>
      </c>
      <c r="K652" t="s">
        <v>313</v>
      </c>
      <c r="L652">
        <v>0</v>
      </c>
      <c r="M652" t="s">
        <v>342</v>
      </c>
      <c r="N652">
        <v>0</v>
      </c>
      <c r="O652" t="s">
        <v>305</v>
      </c>
      <c r="P652">
        <v>52.608696000000002</v>
      </c>
      <c r="Q652" t="s">
        <v>402</v>
      </c>
      <c r="R652">
        <v>-147</v>
      </c>
      <c r="S652" t="s">
        <v>306</v>
      </c>
      <c r="T652">
        <v>22</v>
      </c>
    </row>
    <row r="653" spans="1:20">
      <c r="A653" t="s">
        <v>2</v>
      </c>
      <c r="B653" t="s">
        <v>1014</v>
      </c>
      <c r="C653" t="s">
        <v>302</v>
      </c>
      <c r="D653">
        <v>0.77029599999999998</v>
      </c>
      <c r="E653" t="s">
        <v>303</v>
      </c>
      <c r="F653">
        <v>247</v>
      </c>
      <c r="G653" t="s">
        <v>304</v>
      </c>
      <c r="H653">
        <v>-879</v>
      </c>
      <c r="I653" t="s">
        <v>312</v>
      </c>
      <c r="J653">
        <v>0</v>
      </c>
      <c r="K653" t="s">
        <v>313</v>
      </c>
      <c r="L653">
        <v>0</v>
      </c>
      <c r="M653" t="s">
        <v>342</v>
      </c>
      <c r="N653">
        <v>0</v>
      </c>
      <c r="O653" t="s">
        <v>305</v>
      </c>
      <c r="P653">
        <v>55.910930999999998</v>
      </c>
      <c r="Q653" t="s">
        <v>402</v>
      </c>
      <c r="R653">
        <v>-379</v>
      </c>
      <c r="S653" t="s">
        <v>306</v>
      </c>
      <c r="T653">
        <v>22</v>
      </c>
    </row>
    <row r="654" spans="1:20">
      <c r="A654" t="s">
        <v>2</v>
      </c>
      <c r="B654" t="s">
        <v>1015</v>
      </c>
      <c r="C654" t="s">
        <v>302</v>
      </c>
      <c r="D654">
        <v>0.770231</v>
      </c>
      <c r="E654" t="s">
        <v>303</v>
      </c>
      <c r="F654">
        <v>45</v>
      </c>
      <c r="G654" t="s">
        <v>304</v>
      </c>
      <c r="H654">
        <v>-283</v>
      </c>
      <c r="I654" t="s">
        <v>312</v>
      </c>
      <c r="J654">
        <v>0</v>
      </c>
      <c r="K654" t="s">
        <v>313</v>
      </c>
      <c r="L654">
        <v>0</v>
      </c>
      <c r="M654" t="s">
        <v>342</v>
      </c>
      <c r="N654">
        <v>0</v>
      </c>
      <c r="O654" t="s">
        <v>305</v>
      </c>
      <c r="P654">
        <v>58.444443999999997</v>
      </c>
      <c r="Q654" t="s">
        <v>402</v>
      </c>
      <c r="R654">
        <v>216</v>
      </c>
      <c r="S654" t="s">
        <v>306</v>
      </c>
      <c r="T654">
        <v>22</v>
      </c>
    </row>
    <row r="655" spans="1:20">
      <c r="A655" t="s">
        <v>404</v>
      </c>
    </row>
    <row r="656" spans="1:20">
      <c r="A656" t="s">
        <v>2</v>
      </c>
      <c r="B656" t="s">
        <v>1016</v>
      </c>
      <c r="C656" t="s">
        <v>302</v>
      </c>
      <c r="D656">
        <v>0.76981100000000002</v>
      </c>
      <c r="E656" t="s">
        <v>303</v>
      </c>
      <c r="F656">
        <v>294</v>
      </c>
      <c r="G656" t="s">
        <v>304</v>
      </c>
      <c r="H656">
        <v>737</v>
      </c>
      <c r="I656" t="s">
        <v>312</v>
      </c>
      <c r="J656">
        <v>0</v>
      </c>
      <c r="K656" t="s">
        <v>313</v>
      </c>
      <c r="L656">
        <v>1000</v>
      </c>
      <c r="M656" t="s">
        <v>342</v>
      </c>
      <c r="N656">
        <v>0</v>
      </c>
      <c r="O656" t="s">
        <v>305</v>
      </c>
      <c r="P656">
        <v>59.727891</v>
      </c>
      <c r="Q656" t="s">
        <v>402</v>
      </c>
      <c r="R656">
        <v>1237</v>
      </c>
      <c r="S656" t="s">
        <v>306</v>
      </c>
      <c r="T656">
        <v>22</v>
      </c>
    </row>
    <row r="657" spans="1:21">
      <c r="A657" t="s">
        <v>2</v>
      </c>
      <c r="B657" t="s">
        <v>1017</v>
      </c>
      <c r="C657" t="s">
        <v>302</v>
      </c>
      <c r="D657">
        <v>0.76975400000000005</v>
      </c>
      <c r="E657" t="s">
        <v>303</v>
      </c>
      <c r="F657">
        <v>40</v>
      </c>
      <c r="G657" t="s">
        <v>304</v>
      </c>
      <c r="H657">
        <v>-385</v>
      </c>
      <c r="I657" t="s">
        <v>312</v>
      </c>
      <c r="J657">
        <v>0</v>
      </c>
      <c r="K657" t="s">
        <v>313</v>
      </c>
      <c r="L657">
        <v>0</v>
      </c>
      <c r="M657" t="s">
        <v>342</v>
      </c>
      <c r="N657">
        <v>0</v>
      </c>
      <c r="O657" t="s">
        <v>305</v>
      </c>
      <c r="P657">
        <v>62</v>
      </c>
      <c r="Q657" t="s">
        <v>402</v>
      </c>
      <c r="R657">
        <v>114</v>
      </c>
      <c r="S657" t="s">
        <v>306</v>
      </c>
      <c r="T657">
        <v>22</v>
      </c>
    </row>
    <row r="658" spans="1:21">
      <c r="A658" t="s">
        <v>2</v>
      </c>
      <c r="B658" t="s">
        <v>1018</v>
      </c>
      <c r="C658" t="s">
        <v>302</v>
      </c>
      <c r="D658">
        <v>0.769679</v>
      </c>
      <c r="E658" t="s">
        <v>303</v>
      </c>
      <c r="F658">
        <v>53</v>
      </c>
      <c r="G658" t="s">
        <v>304</v>
      </c>
      <c r="H658">
        <v>-552</v>
      </c>
      <c r="I658" t="s">
        <v>312</v>
      </c>
      <c r="J658">
        <v>0</v>
      </c>
      <c r="K658" t="s">
        <v>313</v>
      </c>
      <c r="L658">
        <v>0</v>
      </c>
      <c r="M658" t="s">
        <v>342</v>
      </c>
      <c r="N658">
        <v>0</v>
      </c>
      <c r="O658" t="s">
        <v>305</v>
      </c>
      <c r="P658">
        <v>54.150942999999998</v>
      </c>
      <c r="Q658" t="s">
        <v>402</v>
      </c>
      <c r="R658">
        <v>-52</v>
      </c>
      <c r="S658" t="s">
        <v>306</v>
      </c>
      <c r="T658">
        <v>22</v>
      </c>
    </row>
    <row r="659" spans="1:21">
      <c r="A659" t="s">
        <v>2</v>
      </c>
      <c r="B659" t="s">
        <v>1019</v>
      </c>
      <c r="C659" t="s">
        <v>302</v>
      </c>
      <c r="D659">
        <v>0.76961100000000005</v>
      </c>
      <c r="E659" t="s">
        <v>303</v>
      </c>
      <c r="F659">
        <v>47</v>
      </c>
      <c r="G659" t="s">
        <v>304</v>
      </c>
      <c r="H659">
        <v>-425</v>
      </c>
      <c r="I659" t="s">
        <v>312</v>
      </c>
      <c r="J659">
        <v>0</v>
      </c>
      <c r="K659" t="s">
        <v>313</v>
      </c>
      <c r="L659">
        <v>0</v>
      </c>
      <c r="M659" t="s">
        <v>342</v>
      </c>
      <c r="N659">
        <v>0</v>
      </c>
      <c r="O659" t="s">
        <v>305</v>
      </c>
      <c r="P659">
        <v>58.085106000000003</v>
      </c>
      <c r="Q659" t="s">
        <v>402</v>
      </c>
      <c r="R659">
        <v>74</v>
      </c>
      <c r="S659" t="s">
        <v>306</v>
      </c>
      <c r="T659">
        <v>22</v>
      </c>
    </row>
    <row r="660" spans="1:21">
      <c r="A660" t="s">
        <v>2</v>
      </c>
      <c r="B660" t="s">
        <v>1020</v>
      </c>
      <c r="C660" t="s">
        <v>302</v>
      </c>
      <c r="D660">
        <v>0.76959599999999995</v>
      </c>
      <c r="E660" t="s">
        <v>303</v>
      </c>
      <c r="F660">
        <v>11</v>
      </c>
      <c r="G660" t="s">
        <v>304</v>
      </c>
      <c r="H660">
        <v>-423</v>
      </c>
      <c r="I660" t="s">
        <v>312</v>
      </c>
      <c r="J660">
        <v>0</v>
      </c>
      <c r="K660" t="s">
        <v>313</v>
      </c>
      <c r="L660">
        <v>0</v>
      </c>
      <c r="M660" t="s">
        <v>342</v>
      </c>
      <c r="N660">
        <v>0</v>
      </c>
      <c r="O660" t="s">
        <v>305</v>
      </c>
      <c r="P660">
        <v>51.818182</v>
      </c>
      <c r="Q660" t="s">
        <v>402</v>
      </c>
      <c r="R660">
        <v>76</v>
      </c>
      <c r="S660" t="s">
        <v>306</v>
      </c>
      <c r="T660">
        <v>22</v>
      </c>
    </row>
    <row r="661" spans="1:21">
      <c r="A661" t="s">
        <v>2</v>
      </c>
      <c r="B661" t="s">
        <v>1021</v>
      </c>
      <c r="C661" t="s">
        <v>302</v>
      </c>
      <c r="D661">
        <v>0.76949100000000004</v>
      </c>
      <c r="E661" t="s">
        <v>303</v>
      </c>
      <c r="F661">
        <v>73</v>
      </c>
      <c r="G661" t="s">
        <v>304</v>
      </c>
      <c r="H661">
        <v>-567</v>
      </c>
      <c r="I661" t="s">
        <v>312</v>
      </c>
      <c r="J661">
        <v>0</v>
      </c>
      <c r="K661" t="s">
        <v>313</v>
      </c>
      <c r="L661">
        <v>0</v>
      </c>
      <c r="M661" t="s">
        <v>342</v>
      </c>
      <c r="N661">
        <v>0</v>
      </c>
      <c r="O661" t="s">
        <v>305</v>
      </c>
      <c r="P661">
        <v>57.671233000000001</v>
      </c>
      <c r="Q661" t="s">
        <v>402</v>
      </c>
      <c r="R661">
        <v>-67</v>
      </c>
      <c r="S661" t="s">
        <v>306</v>
      </c>
      <c r="T661">
        <v>22</v>
      </c>
    </row>
    <row r="662" spans="1:21">
      <c r="A662" t="s">
        <v>2</v>
      </c>
      <c r="B662" t="s">
        <v>1022</v>
      </c>
      <c r="C662" t="s">
        <v>302</v>
      </c>
      <c r="D662">
        <v>0.76938300000000004</v>
      </c>
      <c r="E662" t="s">
        <v>303</v>
      </c>
      <c r="F662">
        <v>76</v>
      </c>
      <c r="G662" t="s">
        <v>304</v>
      </c>
      <c r="H662">
        <v>-662</v>
      </c>
      <c r="I662" t="s">
        <v>312</v>
      </c>
      <c r="J662">
        <v>0</v>
      </c>
      <c r="K662" t="s">
        <v>313</v>
      </c>
      <c r="L662">
        <v>0</v>
      </c>
      <c r="M662" t="s">
        <v>342</v>
      </c>
      <c r="N662">
        <v>0</v>
      </c>
      <c r="O662" t="s">
        <v>305</v>
      </c>
      <c r="P662">
        <v>55.526316000000001</v>
      </c>
      <c r="Q662" t="s">
        <v>402</v>
      </c>
      <c r="R662">
        <v>-162</v>
      </c>
      <c r="S662" t="s">
        <v>306</v>
      </c>
      <c r="T662">
        <v>22</v>
      </c>
    </row>
    <row r="663" spans="1:21">
      <c r="A663" t="s">
        <v>2</v>
      </c>
      <c r="B663" t="s">
        <v>1023</v>
      </c>
      <c r="C663" t="s">
        <v>302</v>
      </c>
      <c r="D663">
        <v>0.76924999999999999</v>
      </c>
      <c r="E663" t="s">
        <v>303</v>
      </c>
      <c r="F663">
        <v>93</v>
      </c>
      <c r="G663" t="s">
        <v>304</v>
      </c>
      <c r="H663">
        <v>-606</v>
      </c>
      <c r="I663" t="s">
        <v>312</v>
      </c>
      <c r="J663">
        <v>0</v>
      </c>
      <c r="K663" t="s">
        <v>313</v>
      </c>
      <c r="L663">
        <v>0</v>
      </c>
      <c r="M663" t="s">
        <v>342</v>
      </c>
      <c r="N663">
        <v>0</v>
      </c>
      <c r="O663" t="s">
        <v>305</v>
      </c>
      <c r="P663">
        <v>57.311827999999998</v>
      </c>
      <c r="Q663" t="s">
        <v>402</v>
      </c>
      <c r="R663">
        <v>-106</v>
      </c>
      <c r="S663" t="s">
        <v>306</v>
      </c>
      <c r="T663">
        <v>22</v>
      </c>
    </row>
    <row r="664" spans="1:21">
      <c r="A664" t="s">
        <v>2</v>
      </c>
      <c r="B664" t="s">
        <v>1024</v>
      </c>
      <c r="C664" t="s">
        <v>302</v>
      </c>
      <c r="D664">
        <v>0.76891299999999996</v>
      </c>
      <c r="E664" t="s">
        <v>303</v>
      </c>
      <c r="F664">
        <v>236</v>
      </c>
      <c r="G664" t="s">
        <v>304</v>
      </c>
      <c r="H664">
        <v>-368</v>
      </c>
      <c r="I664" t="s">
        <v>312</v>
      </c>
      <c r="J664">
        <v>0</v>
      </c>
      <c r="K664" t="s">
        <v>313</v>
      </c>
      <c r="L664">
        <v>0</v>
      </c>
      <c r="M664" t="s">
        <v>342</v>
      </c>
      <c r="N664">
        <v>0</v>
      </c>
      <c r="O664" t="s">
        <v>305</v>
      </c>
      <c r="P664">
        <v>58.644067999999997</v>
      </c>
      <c r="Q664" t="s">
        <v>402</v>
      </c>
      <c r="R664">
        <v>131</v>
      </c>
      <c r="S664" t="s">
        <v>306</v>
      </c>
      <c r="T664">
        <v>22</v>
      </c>
    </row>
    <row r="665" spans="1:21">
      <c r="A665" t="s">
        <v>2</v>
      </c>
      <c r="B665" t="s">
        <v>1025</v>
      </c>
      <c r="C665" t="s">
        <v>302</v>
      </c>
      <c r="D665">
        <v>0.76884399999999997</v>
      </c>
      <c r="E665" t="s">
        <v>303</v>
      </c>
      <c r="F665">
        <v>48</v>
      </c>
      <c r="G665" t="s">
        <v>304</v>
      </c>
      <c r="H665">
        <v>-534</v>
      </c>
      <c r="I665" t="s">
        <v>312</v>
      </c>
      <c r="J665">
        <v>0</v>
      </c>
      <c r="K665" t="s">
        <v>313</v>
      </c>
      <c r="L665">
        <v>0</v>
      </c>
      <c r="M665" t="s">
        <v>342</v>
      </c>
      <c r="N665">
        <v>0</v>
      </c>
      <c r="O665" t="s">
        <v>305</v>
      </c>
      <c r="P665">
        <v>47.5</v>
      </c>
      <c r="Q665" t="s">
        <v>402</v>
      </c>
      <c r="R665">
        <v>-34</v>
      </c>
      <c r="S665" t="s">
        <v>306</v>
      </c>
      <c r="T665">
        <v>22</v>
      </c>
    </row>
    <row r="666" spans="1:21">
      <c r="A666" t="s">
        <v>2</v>
      </c>
      <c r="B666" t="s">
        <v>1026</v>
      </c>
      <c r="C666" t="s">
        <v>302</v>
      </c>
      <c r="D666">
        <v>0.76865899999999998</v>
      </c>
      <c r="E666" t="s">
        <v>303</v>
      </c>
      <c r="F666">
        <v>130</v>
      </c>
      <c r="G666" t="s">
        <v>304</v>
      </c>
      <c r="H666">
        <v>-507</v>
      </c>
      <c r="I666" t="s">
        <v>312</v>
      </c>
      <c r="J666">
        <v>0</v>
      </c>
      <c r="L666" t="s">
        <v>313</v>
      </c>
      <c r="M666">
        <v>0</v>
      </c>
      <c r="N666" t="s">
        <v>342</v>
      </c>
      <c r="O666">
        <v>0</v>
      </c>
      <c r="P666" t="s">
        <v>305</v>
      </c>
      <c r="Q666">
        <v>59.076923000000001</v>
      </c>
      <c r="R666" t="s">
        <v>402</v>
      </c>
      <c r="S666">
        <v>-7</v>
      </c>
      <c r="T666" t="s">
        <v>306</v>
      </c>
      <c r="U666">
        <v>22</v>
      </c>
    </row>
    <row r="667" spans="1:21">
      <c r="A667" t="s">
        <v>2</v>
      </c>
      <c r="B667" t="s">
        <v>1027</v>
      </c>
      <c r="C667" t="s">
        <v>302</v>
      </c>
      <c r="D667">
        <v>0.76861400000000002</v>
      </c>
      <c r="E667" t="s">
        <v>303</v>
      </c>
      <c r="F667">
        <v>31</v>
      </c>
      <c r="G667" t="s">
        <v>304</v>
      </c>
      <c r="H667">
        <v>-434</v>
      </c>
      <c r="I667" t="s">
        <v>312</v>
      </c>
      <c r="J667">
        <v>0</v>
      </c>
      <c r="K667" t="s">
        <v>313</v>
      </c>
      <c r="L667">
        <v>0</v>
      </c>
      <c r="M667" t="s">
        <v>342</v>
      </c>
      <c r="N667">
        <v>0</v>
      </c>
      <c r="O667" t="s">
        <v>305</v>
      </c>
      <c r="P667">
        <v>57.096774000000003</v>
      </c>
      <c r="Q667" t="s">
        <v>402</v>
      </c>
      <c r="R667">
        <v>65</v>
      </c>
      <c r="S667" t="s">
        <v>306</v>
      </c>
      <c r="T667">
        <v>22</v>
      </c>
    </row>
    <row r="668" spans="1:21">
      <c r="A668" t="s">
        <v>2</v>
      </c>
      <c r="B668" t="s">
        <v>1028</v>
      </c>
      <c r="C668" t="s">
        <v>302</v>
      </c>
      <c r="D668">
        <v>0.76858400000000004</v>
      </c>
      <c r="E668" t="s">
        <v>303</v>
      </c>
      <c r="F668">
        <v>21</v>
      </c>
      <c r="G668" t="s">
        <v>304</v>
      </c>
      <c r="H668">
        <v>-538</v>
      </c>
      <c r="I668" t="s">
        <v>312</v>
      </c>
      <c r="J668">
        <v>0</v>
      </c>
      <c r="K668" t="s">
        <v>313</v>
      </c>
      <c r="L668">
        <v>0</v>
      </c>
      <c r="M668" t="s">
        <v>342</v>
      </c>
      <c r="N668">
        <v>0</v>
      </c>
      <c r="O668" t="s">
        <v>305</v>
      </c>
      <c r="P668">
        <v>54.761904999999999</v>
      </c>
      <c r="Q668" t="s">
        <v>402</v>
      </c>
      <c r="R668">
        <v>-38</v>
      </c>
      <c r="S668" t="s">
        <v>306</v>
      </c>
      <c r="T668">
        <v>22</v>
      </c>
    </row>
    <row r="669" spans="1:21">
      <c r="A669" t="s">
        <v>2</v>
      </c>
      <c r="B669" t="s">
        <v>1029</v>
      </c>
      <c r="C669" t="s">
        <v>302</v>
      </c>
      <c r="D669">
        <v>0.76858000000000004</v>
      </c>
      <c r="E669" t="s">
        <v>303</v>
      </c>
      <c r="F669">
        <v>3</v>
      </c>
      <c r="G669" t="s">
        <v>304</v>
      </c>
      <c r="H669">
        <v>-511</v>
      </c>
      <c r="I669" t="s">
        <v>312</v>
      </c>
      <c r="J669">
        <v>0</v>
      </c>
      <c r="K669" t="s">
        <v>313</v>
      </c>
      <c r="L669">
        <v>0</v>
      </c>
      <c r="M669" t="s">
        <v>342</v>
      </c>
      <c r="N669">
        <v>0</v>
      </c>
      <c r="O669" t="s">
        <v>305</v>
      </c>
      <c r="P669">
        <v>30</v>
      </c>
      <c r="Q669" t="s">
        <v>402</v>
      </c>
      <c r="R669">
        <v>-11</v>
      </c>
      <c r="S669" t="s">
        <v>306</v>
      </c>
      <c r="T669">
        <v>21</v>
      </c>
    </row>
    <row r="670" spans="1:21">
      <c r="A670" t="s">
        <v>2</v>
      </c>
      <c r="B670" t="s">
        <v>1030</v>
      </c>
      <c r="C670" t="s">
        <v>302</v>
      </c>
      <c r="D670">
        <v>0.76856999999999998</v>
      </c>
      <c r="E670" t="s">
        <v>303</v>
      </c>
      <c r="F670">
        <v>7</v>
      </c>
      <c r="G670" t="s">
        <v>304</v>
      </c>
      <c r="H670">
        <v>-516</v>
      </c>
      <c r="I670" t="s">
        <v>312</v>
      </c>
      <c r="J670">
        <v>0</v>
      </c>
      <c r="K670" t="s">
        <v>313</v>
      </c>
      <c r="L670">
        <v>0</v>
      </c>
      <c r="M670" t="s">
        <v>342</v>
      </c>
      <c r="N670">
        <v>0</v>
      </c>
      <c r="O670" t="s">
        <v>305</v>
      </c>
      <c r="P670">
        <v>55.714286000000001</v>
      </c>
      <c r="Q670" t="s">
        <v>402</v>
      </c>
      <c r="R670">
        <v>-16</v>
      </c>
      <c r="S670" t="s">
        <v>306</v>
      </c>
      <c r="T670">
        <v>22</v>
      </c>
    </row>
    <row r="671" spans="1:21">
      <c r="A671" t="s">
        <v>2</v>
      </c>
      <c r="B671" t="s">
        <v>1031</v>
      </c>
      <c r="C671" t="s">
        <v>302</v>
      </c>
      <c r="D671">
        <v>0.76856899999999995</v>
      </c>
      <c r="E671" t="s">
        <v>303</v>
      </c>
      <c r="F671">
        <v>1</v>
      </c>
      <c r="G671" t="s">
        <v>304</v>
      </c>
      <c r="H671">
        <v>-500</v>
      </c>
      <c r="I671" t="s">
        <v>312</v>
      </c>
      <c r="J671">
        <v>0</v>
      </c>
      <c r="K671" t="s">
        <v>313</v>
      </c>
      <c r="L671">
        <v>0</v>
      </c>
      <c r="M671" t="s">
        <v>342</v>
      </c>
      <c r="N671">
        <v>0</v>
      </c>
      <c r="O671" t="s">
        <v>305</v>
      </c>
      <c r="P671">
        <v>70</v>
      </c>
      <c r="Q671" t="s">
        <v>402</v>
      </c>
      <c r="R671">
        <v>0</v>
      </c>
      <c r="S671" t="s">
        <v>306</v>
      </c>
      <c r="T671">
        <v>19</v>
      </c>
    </row>
    <row r="672" spans="1:21">
      <c r="A672" t="s">
        <v>2</v>
      </c>
      <c r="B672" t="s">
        <v>1032</v>
      </c>
      <c r="C672" t="s">
        <v>302</v>
      </c>
      <c r="D672">
        <v>0.76851000000000003</v>
      </c>
      <c r="E672" t="s">
        <v>303</v>
      </c>
      <c r="F672">
        <v>41</v>
      </c>
      <c r="G672" t="s">
        <v>304</v>
      </c>
      <c r="H672">
        <v>-313</v>
      </c>
      <c r="I672" t="s">
        <v>312</v>
      </c>
      <c r="J672">
        <v>0</v>
      </c>
      <c r="K672" t="s">
        <v>313</v>
      </c>
      <c r="L672">
        <v>0</v>
      </c>
      <c r="M672" t="s">
        <v>342</v>
      </c>
      <c r="N672">
        <v>0</v>
      </c>
      <c r="O672" t="s">
        <v>305</v>
      </c>
      <c r="P672">
        <v>60.243901999999999</v>
      </c>
      <c r="Q672" t="s">
        <v>402</v>
      </c>
      <c r="R672">
        <v>186</v>
      </c>
      <c r="S672" t="s">
        <v>306</v>
      </c>
      <c r="T672">
        <v>22</v>
      </c>
    </row>
    <row r="673" spans="1:20">
      <c r="A673" t="s">
        <v>2</v>
      </c>
      <c r="B673" t="s">
        <v>1033</v>
      </c>
      <c r="C673" t="s">
        <v>302</v>
      </c>
      <c r="D673">
        <v>0.76817100000000005</v>
      </c>
      <c r="E673" t="s">
        <v>303</v>
      </c>
      <c r="F673">
        <v>237</v>
      </c>
      <c r="G673" t="s">
        <v>304</v>
      </c>
      <c r="H673">
        <v>-661</v>
      </c>
      <c r="I673" t="s">
        <v>312</v>
      </c>
      <c r="J673">
        <v>0</v>
      </c>
      <c r="K673" t="s">
        <v>313</v>
      </c>
      <c r="L673">
        <v>0</v>
      </c>
      <c r="M673" t="s">
        <v>342</v>
      </c>
      <c r="N673">
        <v>0</v>
      </c>
      <c r="O673" t="s">
        <v>305</v>
      </c>
      <c r="P673">
        <v>61.139240999999998</v>
      </c>
      <c r="Q673" t="s">
        <v>402</v>
      </c>
      <c r="R673">
        <v>-161</v>
      </c>
      <c r="S673" t="s">
        <v>306</v>
      </c>
      <c r="T673">
        <v>22</v>
      </c>
    </row>
    <row r="674" spans="1:20">
      <c r="A674" t="s">
        <v>2</v>
      </c>
      <c r="B674" t="s">
        <v>1034</v>
      </c>
      <c r="C674" t="s">
        <v>302</v>
      </c>
      <c r="D674">
        <v>0.76784600000000003</v>
      </c>
      <c r="E674" t="s">
        <v>303</v>
      </c>
      <c r="F674">
        <v>228</v>
      </c>
      <c r="G674" t="s">
        <v>304</v>
      </c>
      <c r="H674">
        <v>-421</v>
      </c>
      <c r="I674" t="s">
        <v>312</v>
      </c>
      <c r="J674">
        <v>0</v>
      </c>
      <c r="K674" t="s">
        <v>313</v>
      </c>
      <c r="L674">
        <v>0</v>
      </c>
      <c r="M674" t="s">
        <v>342</v>
      </c>
      <c r="N674">
        <v>0</v>
      </c>
      <c r="O674" t="s">
        <v>305</v>
      </c>
      <c r="P674">
        <v>59.210526000000002</v>
      </c>
      <c r="Q674" t="s">
        <v>402</v>
      </c>
      <c r="R674">
        <v>78</v>
      </c>
      <c r="S674" t="s">
        <v>306</v>
      </c>
      <c r="T674">
        <v>23</v>
      </c>
    </row>
    <row r="675" spans="1:20">
      <c r="A675" t="s">
        <v>2</v>
      </c>
      <c r="B675" t="s">
        <v>1035</v>
      </c>
      <c r="C675" t="s">
        <v>302</v>
      </c>
      <c r="D675">
        <v>0.76754999999999995</v>
      </c>
      <c r="E675" t="s">
        <v>303</v>
      </c>
      <c r="F675">
        <v>207</v>
      </c>
      <c r="G675" t="s">
        <v>304</v>
      </c>
      <c r="H675">
        <v>-375</v>
      </c>
      <c r="I675" t="s">
        <v>312</v>
      </c>
      <c r="J675">
        <v>0</v>
      </c>
      <c r="K675" t="s">
        <v>313</v>
      </c>
      <c r="L675">
        <v>0</v>
      </c>
      <c r="M675" t="s">
        <v>342</v>
      </c>
      <c r="N675">
        <v>0</v>
      </c>
      <c r="O675" t="s">
        <v>305</v>
      </c>
      <c r="P675">
        <v>59.275362000000001</v>
      </c>
      <c r="Q675" t="s">
        <v>402</v>
      </c>
      <c r="R675">
        <v>124</v>
      </c>
      <c r="S675" t="s">
        <v>306</v>
      </c>
      <c r="T675">
        <v>22</v>
      </c>
    </row>
    <row r="676" spans="1:20">
      <c r="A676" t="s">
        <v>2</v>
      </c>
      <c r="B676" t="s">
        <v>1036</v>
      </c>
      <c r="C676" t="s">
        <v>302</v>
      </c>
      <c r="D676">
        <v>0.76735600000000004</v>
      </c>
      <c r="E676" t="s">
        <v>303</v>
      </c>
      <c r="F676">
        <v>136</v>
      </c>
      <c r="G676" t="s">
        <v>304</v>
      </c>
      <c r="H676">
        <v>-516</v>
      </c>
      <c r="I676" t="s">
        <v>312</v>
      </c>
      <c r="J676">
        <v>0</v>
      </c>
      <c r="K676" t="s">
        <v>313</v>
      </c>
      <c r="L676">
        <v>0</v>
      </c>
      <c r="M676" t="s">
        <v>342</v>
      </c>
      <c r="N676">
        <v>0</v>
      </c>
      <c r="O676" t="s">
        <v>305</v>
      </c>
      <c r="P676">
        <v>59.411765000000003</v>
      </c>
      <c r="Q676" t="s">
        <v>402</v>
      </c>
      <c r="R676">
        <v>-16</v>
      </c>
      <c r="S676" t="s">
        <v>306</v>
      </c>
      <c r="T676">
        <v>22</v>
      </c>
    </row>
    <row r="677" spans="1:20">
      <c r="A677" t="s">
        <v>2</v>
      </c>
      <c r="B677" t="s">
        <v>1037</v>
      </c>
      <c r="C677" t="s">
        <v>302</v>
      </c>
      <c r="D677">
        <v>0.76733600000000002</v>
      </c>
      <c r="E677" t="s">
        <v>303</v>
      </c>
      <c r="F677">
        <v>14</v>
      </c>
      <c r="G677" t="s">
        <v>304</v>
      </c>
      <c r="H677">
        <v>-437</v>
      </c>
      <c r="I677" t="s">
        <v>312</v>
      </c>
      <c r="J677">
        <v>0</v>
      </c>
      <c r="K677" t="s">
        <v>313</v>
      </c>
      <c r="L677">
        <v>0</v>
      </c>
      <c r="M677" t="s">
        <v>342</v>
      </c>
      <c r="N677">
        <v>0</v>
      </c>
      <c r="O677" t="s">
        <v>305</v>
      </c>
      <c r="P677">
        <v>62.857143000000001</v>
      </c>
      <c r="Q677" t="s">
        <v>402</v>
      </c>
      <c r="R677">
        <v>62</v>
      </c>
      <c r="S677" t="s">
        <v>306</v>
      </c>
      <c r="T677">
        <v>22</v>
      </c>
    </row>
    <row r="678" spans="1:20">
      <c r="A678" t="s">
        <v>2</v>
      </c>
      <c r="B678" t="s">
        <v>1038</v>
      </c>
      <c r="C678" t="s">
        <v>302</v>
      </c>
      <c r="D678">
        <v>0.76658899999999996</v>
      </c>
      <c r="E678" t="s">
        <v>303</v>
      </c>
      <c r="F678">
        <v>523</v>
      </c>
      <c r="G678" t="s">
        <v>304</v>
      </c>
      <c r="H678">
        <v>-218</v>
      </c>
      <c r="I678" t="s">
        <v>312</v>
      </c>
      <c r="J678">
        <v>0</v>
      </c>
      <c r="K678" t="s">
        <v>313</v>
      </c>
      <c r="L678">
        <v>0</v>
      </c>
      <c r="M678" t="s">
        <v>342</v>
      </c>
      <c r="N678">
        <v>0</v>
      </c>
      <c r="O678" t="s">
        <v>305</v>
      </c>
      <c r="P678">
        <v>60.439771</v>
      </c>
      <c r="Q678" t="s">
        <v>402</v>
      </c>
      <c r="R678">
        <v>281</v>
      </c>
      <c r="S678" t="s">
        <v>306</v>
      </c>
      <c r="T678">
        <v>22</v>
      </c>
    </row>
    <row r="679" spans="1:20">
      <c r="A679" t="s">
        <v>2</v>
      </c>
      <c r="B679" t="s">
        <v>1039</v>
      </c>
      <c r="C679" t="s">
        <v>302</v>
      </c>
      <c r="D679">
        <v>0.76648099999999997</v>
      </c>
      <c r="E679" t="s">
        <v>303</v>
      </c>
      <c r="F679">
        <v>75</v>
      </c>
      <c r="G679" t="s">
        <v>304</v>
      </c>
      <c r="H679">
        <v>-907</v>
      </c>
      <c r="I679" t="s">
        <v>312</v>
      </c>
      <c r="J679">
        <v>0</v>
      </c>
      <c r="K679" t="s">
        <v>313</v>
      </c>
      <c r="L679">
        <v>0</v>
      </c>
      <c r="M679" t="s">
        <v>342</v>
      </c>
      <c r="N679">
        <v>0</v>
      </c>
      <c r="O679" t="s">
        <v>305</v>
      </c>
      <c r="P679">
        <v>64.666667000000004</v>
      </c>
      <c r="Q679" t="s">
        <v>402</v>
      </c>
      <c r="R679">
        <v>-407</v>
      </c>
      <c r="S679" t="s">
        <v>306</v>
      </c>
      <c r="T679">
        <v>22</v>
      </c>
    </row>
    <row r="680" spans="1:20">
      <c r="A680" t="s">
        <v>2</v>
      </c>
      <c r="B680" t="s">
        <v>1040</v>
      </c>
      <c r="C680" t="s">
        <v>302</v>
      </c>
      <c r="D680">
        <v>0.76590400000000003</v>
      </c>
      <c r="E680" t="s">
        <v>303</v>
      </c>
      <c r="F680">
        <v>404</v>
      </c>
      <c r="G680" t="s">
        <v>304</v>
      </c>
      <c r="H680">
        <v>-164</v>
      </c>
      <c r="I680" t="s">
        <v>312</v>
      </c>
      <c r="J680">
        <v>0</v>
      </c>
      <c r="K680" t="s">
        <v>313</v>
      </c>
      <c r="L680">
        <v>0</v>
      </c>
      <c r="M680" t="s">
        <v>342</v>
      </c>
      <c r="N680">
        <v>0</v>
      </c>
      <c r="O680" t="s">
        <v>305</v>
      </c>
      <c r="P680">
        <v>60.742573999999998</v>
      </c>
      <c r="Q680" t="s">
        <v>402</v>
      </c>
      <c r="R680">
        <v>335</v>
      </c>
      <c r="S680" t="s">
        <v>306</v>
      </c>
      <c r="T680">
        <v>22</v>
      </c>
    </row>
    <row r="681" spans="1:20">
      <c r="A681" t="s">
        <v>2</v>
      </c>
      <c r="B681" t="s">
        <v>1041</v>
      </c>
      <c r="C681" t="s">
        <v>302</v>
      </c>
      <c r="D681">
        <v>0.76589700000000005</v>
      </c>
      <c r="E681" t="s">
        <v>303</v>
      </c>
      <c r="F681">
        <v>5</v>
      </c>
      <c r="G681" t="s">
        <v>304</v>
      </c>
      <c r="H681">
        <v>-474</v>
      </c>
      <c r="I681" t="s">
        <v>312</v>
      </c>
      <c r="J681">
        <v>0</v>
      </c>
      <c r="K681" t="s">
        <v>313</v>
      </c>
      <c r="L681">
        <v>0</v>
      </c>
      <c r="M681" t="s">
        <v>342</v>
      </c>
      <c r="N681">
        <v>0</v>
      </c>
      <c r="O681" t="s">
        <v>305</v>
      </c>
      <c r="P681">
        <v>58</v>
      </c>
      <c r="Q681" t="s">
        <v>402</v>
      </c>
      <c r="R681">
        <v>25</v>
      </c>
      <c r="S681" t="s">
        <v>306</v>
      </c>
      <c r="T681">
        <v>21</v>
      </c>
    </row>
    <row r="682" spans="1:20">
      <c r="A682" t="s">
        <v>2</v>
      </c>
      <c r="B682" t="s">
        <v>1042</v>
      </c>
      <c r="C682" t="s">
        <v>302</v>
      </c>
      <c r="D682">
        <v>0.76589300000000005</v>
      </c>
      <c r="E682" t="s">
        <v>303</v>
      </c>
      <c r="F682">
        <v>3</v>
      </c>
      <c r="G682" t="s">
        <v>304</v>
      </c>
      <c r="H682">
        <v>-420</v>
      </c>
      <c r="I682" t="s">
        <v>312</v>
      </c>
      <c r="J682">
        <v>0</v>
      </c>
      <c r="K682" t="s">
        <v>313</v>
      </c>
      <c r="L682">
        <v>0</v>
      </c>
      <c r="M682" t="s">
        <v>342</v>
      </c>
      <c r="N682">
        <v>0</v>
      </c>
      <c r="O682" t="s">
        <v>305</v>
      </c>
      <c r="P682">
        <v>56.666666999999997</v>
      </c>
      <c r="Q682" t="s">
        <v>402</v>
      </c>
      <c r="R682">
        <v>79</v>
      </c>
      <c r="S682" t="s">
        <v>306</v>
      </c>
      <c r="T682">
        <v>21</v>
      </c>
    </row>
    <row r="683" spans="1:20">
      <c r="A683" t="s">
        <v>2</v>
      </c>
      <c r="B683" t="s">
        <v>1043</v>
      </c>
      <c r="C683" t="s">
        <v>302</v>
      </c>
      <c r="D683">
        <v>0.76589099999999999</v>
      </c>
      <c r="E683" t="s">
        <v>303</v>
      </c>
      <c r="F683">
        <v>1</v>
      </c>
      <c r="G683" t="s">
        <v>304</v>
      </c>
      <c r="H683">
        <v>-500</v>
      </c>
      <c r="I683" t="s">
        <v>312</v>
      </c>
      <c r="J683">
        <v>0</v>
      </c>
      <c r="K683" t="s">
        <v>313</v>
      </c>
      <c r="L683">
        <v>0</v>
      </c>
      <c r="M683" t="s">
        <v>342</v>
      </c>
      <c r="N683">
        <v>0</v>
      </c>
      <c r="O683" t="s">
        <v>305</v>
      </c>
      <c r="P683">
        <v>50</v>
      </c>
      <c r="Q683" t="s">
        <v>402</v>
      </c>
      <c r="R683">
        <v>0</v>
      </c>
      <c r="S683" t="s">
        <v>306</v>
      </c>
      <c r="T683">
        <v>19</v>
      </c>
    </row>
    <row r="684" spans="1:20">
      <c r="A684" t="s">
        <v>2</v>
      </c>
      <c r="B684" t="s">
        <v>1044</v>
      </c>
      <c r="C684" t="s">
        <v>302</v>
      </c>
      <c r="D684">
        <v>0.76588400000000001</v>
      </c>
      <c r="E684" t="s">
        <v>303</v>
      </c>
      <c r="F684">
        <v>5</v>
      </c>
      <c r="G684" t="s">
        <v>304</v>
      </c>
      <c r="H684">
        <v>-630</v>
      </c>
      <c r="I684" t="s">
        <v>312</v>
      </c>
      <c r="J684">
        <v>0</v>
      </c>
      <c r="K684" t="s">
        <v>313</v>
      </c>
      <c r="L684">
        <v>0</v>
      </c>
      <c r="M684" t="s">
        <v>342</v>
      </c>
      <c r="N684">
        <v>0</v>
      </c>
      <c r="O684" t="s">
        <v>305</v>
      </c>
      <c r="P684">
        <v>54</v>
      </c>
      <c r="Q684" t="s">
        <v>402</v>
      </c>
      <c r="R684">
        <v>-130</v>
      </c>
      <c r="S684" t="s">
        <v>306</v>
      </c>
      <c r="T684">
        <v>21</v>
      </c>
    </row>
    <row r="685" spans="1:20">
      <c r="A685" t="s">
        <v>2</v>
      </c>
      <c r="B685" t="s">
        <v>1045</v>
      </c>
      <c r="C685" t="s">
        <v>302</v>
      </c>
      <c r="D685">
        <v>0.76574699999999996</v>
      </c>
      <c r="E685" t="s">
        <v>303</v>
      </c>
      <c r="F685">
        <v>96</v>
      </c>
      <c r="G685" t="s">
        <v>304</v>
      </c>
      <c r="H685">
        <v>-846</v>
      </c>
      <c r="I685" t="s">
        <v>312</v>
      </c>
      <c r="J685">
        <v>0</v>
      </c>
      <c r="K685" t="s">
        <v>313</v>
      </c>
      <c r="L685">
        <v>0</v>
      </c>
      <c r="M685" t="s">
        <v>342</v>
      </c>
      <c r="N685">
        <v>0</v>
      </c>
      <c r="O685" t="s">
        <v>305</v>
      </c>
      <c r="P685">
        <v>60.416666999999997</v>
      </c>
      <c r="Q685" t="s">
        <v>402</v>
      </c>
      <c r="R685">
        <v>-346</v>
      </c>
      <c r="S685" t="s">
        <v>306</v>
      </c>
      <c r="T685">
        <v>22</v>
      </c>
    </row>
    <row r="686" spans="1:20">
      <c r="A686" t="s">
        <v>2</v>
      </c>
      <c r="B686" t="s">
        <v>1046</v>
      </c>
      <c r="C686" t="s">
        <v>302</v>
      </c>
      <c r="D686">
        <v>0.765733</v>
      </c>
      <c r="E686" t="s">
        <v>303</v>
      </c>
      <c r="F686">
        <v>10</v>
      </c>
      <c r="G686" t="s">
        <v>304</v>
      </c>
      <c r="H686">
        <v>-486</v>
      </c>
      <c r="I686" t="s">
        <v>312</v>
      </c>
      <c r="J686">
        <v>0</v>
      </c>
      <c r="K686" t="s">
        <v>313</v>
      </c>
      <c r="L686">
        <v>0</v>
      </c>
      <c r="M686" t="s">
        <v>342</v>
      </c>
      <c r="N686">
        <v>0</v>
      </c>
      <c r="O686" t="s">
        <v>305</v>
      </c>
      <c r="P686">
        <v>58</v>
      </c>
      <c r="Q686" t="s">
        <v>402</v>
      </c>
      <c r="R686">
        <v>13</v>
      </c>
      <c r="S686" t="s">
        <v>306</v>
      </c>
      <c r="T686">
        <v>22</v>
      </c>
    </row>
    <row r="687" spans="1:20">
      <c r="A687" t="s">
        <v>2</v>
      </c>
      <c r="B687" t="s">
        <v>1047</v>
      </c>
      <c r="C687" t="s">
        <v>302</v>
      </c>
      <c r="D687">
        <v>0.76563999999999999</v>
      </c>
      <c r="E687" t="s">
        <v>303</v>
      </c>
      <c r="F687">
        <v>65</v>
      </c>
      <c r="G687" t="s">
        <v>304</v>
      </c>
      <c r="H687">
        <v>-292</v>
      </c>
      <c r="I687" t="s">
        <v>312</v>
      </c>
      <c r="J687">
        <v>0</v>
      </c>
      <c r="K687" t="s">
        <v>313</v>
      </c>
      <c r="L687">
        <v>0</v>
      </c>
      <c r="M687" t="s">
        <v>342</v>
      </c>
      <c r="N687">
        <v>0</v>
      </c>
      <c r="O687" t="s">
        <v>305</v>
      </c>
      <c r="P687">
        <v>57.692307999999997</v>
      </c>
      <c r="Q687" t="s">
        <v>402</v>
      </c>
      <c r="R687">
        <v>207</v>
      </c>
      <c r="S687" t="s">
        <v>306</v>
      </c>
      <c r="T687">
        <v>22</v>
      </c>
    </row>
    <row r="688" spans="1:20">
      <c r="A688" t="s">
        <v>2</v>
      </c>
      <c r="B688" t="s">
        <v>1048</v>
      </c>
      <c r="C688" t="s">
        <v>302</v>
      </c>
      <c r="D688">
        <v>0.76563300000000001</v>
      </c>
      <c r="E688" t="s">
        <v>303</v>
      </c>
      <c r="F688">
        <v>5</v>
      </c>
      <c r="G688" t="s">
        <v>304</v>
      </c>
      <c r="H688">
        <v>-485</v>
      </c>
      <c r="I688" t="s">
        <v>312</v>
      </c>
      <c r="J688">
        <v>0</v>
      </c>
      <c r="K688" t="s">
        <v>313</v>
      </c>
      <c r="L688">
        <v>0</v>
      </c>
      <c r="M688" t="s">
        <v>342</v>
      </c>
      <c r="N688">
        <v>0</v>
      </c>
      <c r="O688" t="s">
        <v>305</v>
      </c>
      <c r="P688">
        <v>34</v>
      </c>
      <c r="Q688" t="s">
        <v>402</v>
      </c>
      <c r="R688">
        <v>14</v>
      </c>
      <c r="S688" t="s">
        <v>306</v>
      </c>
      <c r="T688">
        <v>22</v>
      </c>
    </row>
    <row r="689" spans="1:20">
      <c r="A689" t="s">
        <v>2</v>
      </c>
      <c r="B689" t="s">
        <v>1049</v>
      </c>
      <c r="C689" t="s">
        <v>302</v>
      </c>
      <c r="D689">
        <v>0.76562300000000005</v>
      </c>
      <c r="E689" t="s">
        <v>303</v>
      </c>
      <c r="F689">
        <v>7</v>
      </c>
      <c r="G689" t="s">
        <v>304</v>
      </c>
      <c r="H689">
        <v>-516</v>
      </c>
      <c r="I689" t="s">
        <v>312</v>
      </c>
      <c r="J689">
        <v>0</v>
      </c>
      <c r="K689" t="s">
        <v>313</v>
      </c>
      <c r="L689">
        <v>0</v>
      </c>
      <c r="M689" t="s">
        <v>342</v>
      </c>
      <c r="N689">
        <v>0</v>
      </c>
      <c r="O689" t="s">
        <v>305</v>
      </c>
      <c r="P689">
        <v>58.571429000000002</v>
      </c>
      <c r="Q689" t="s">
        <v>402</v>
      </c>
      <c r="R689">
        <v>-16</v>
      </c>
      <c r="S689" t="s">
        <v>306</v>
      </c>
      <c r="T689">
        <v>22</v>
      </c>
    </row>
    <row r="690" spans="1:20">
      <c r="A690" t="s">
        <v>2</v>
      </c>
      <c r="B690" t="s">
        <v>1050</v>
      </c>
      <c r="C690" t="s">
        <v>302</v>
      </c>
      <c r="D690">
        <v>0.76542900000000003</v>
      </c>
      <c r="E690" t="s">
        <v>303</v>
      </c>
      <c r="F690">
        <v>136</v>
      </c>
      <c r="G690" t="s">
        <v>304</v>
      </c>
      <c r="H690">
        <v>-409</v>
      </c>
      <c r="I690" t="s">
        <v>312</v>
      </c>
      <c r="J690">
        <v>0</v>
      </c>
      <c r="K690" t="s">
        <v>313</v>
      </c>
      <c r="L690">
        <v>0</v>
      </c>
      <c r="M690" t="s">
        <v>342</v>
      </c>
      <c r="N690">
        <v>0</v>
      </c>
      <c r="O690" t="s">
        <v>305</v>
      </c>
      <c r="P690">
        <v>57.647058999999999</v>
      </c>
      <c r="Q690" t="s">
        <v>402</v>
      </c>
      <c r="R690">
        <v>90</v>
      </c>
      <c r="S690" t="s">
        <v>306</v>
      </c>
      <c r="T690">
        <v>22</v>
      </c>
    </row>
    <row r="691" spans="1:20">
      <c r="A691" t="s">
        <v>2</v>
      </c>
      <c r="B691" t="s">
        <v>1051</v>
      </c>
      <c r="C691" t="s">
        <v>302</v>
      </c>
      <c r="D691">
        <v>0.76542399999999999</v>
      </c>
      <c r="E691" t="s">
        <v>303</v>
      </c>
      <c r="F691">
        <v>3</v>
      </c>
      <c r="G691" t="s">
        <v>304</v>
      </c>
      <c r="H691">
        <v>-376</v>
      </c>
      <c r="I691" t="s">
        <v>312</v>
      </c>
      <c r="J691">
        <v>0</v>
      </c>
      <c r="K691" t="s">
        <v>313</v>
      </c>
      <c r="L691">
        <v>0</v>
      </c>
      <c r="M691" t="s">
        <v>342</v>
      </c>
      <c r="N691">
        <v>0</v>
      </c>
      <c r="O691" t="s">
        <v>305</v>
      </c>
      <c r="P691">
        <v>50</v>
      </c>
      <c r="Q691" t="s">
        <v>402</v>
      </c>
      <c r="R691">
        <v>123</v>
      </c>
      <c r="S691" t="s">
        <v>306</v>
      </c>
      <c r="T691">
        <v>21</v>
      </c>
    </row>
    <row r="692" spans="1:20">
      <c r="A692" t="s">
        <v>2</v>
      </c>
      <c r="B692" t="s">
        <v>1052</v>
      </c>
      <c r="C692" t="s">
        <v>302</v>
      </c>
      <c r="D692">
        <v>0.76542299999999996</v>
      </c>
      <c r="E692" t="s">
        <v>303</v>
      </c>
      <c r="F692">
        <v>1</v>
      </c>
      <c r="G692" t="s">
        <v>304</v>
      </c>
      <c r="H692">
        <v>-500</v>
      </c>
      <c r="I692" t="s">
        <v>312</v>
      </c>
      <c r="J692">
        <v>0</v>
      </c>
      <c r="K692" t="s">
        <v>313</v>
      </c>
      <c r="L692">
        <v>0</v>
      </c>
      <c r="M692" t="s">
        <v>342</v>
      </c>
      <c r="N692">
        <v>0</v>
      </c>
      <c r="O692" t="s">
        <v>305</v>
      </c>
      <c r="P692">
        <v>50</v>
      </c>
      <c r="Q692" t="s">
        <v>402</v>
      </c>
      <c r="R692">
        <v>0</v>
      </c>
      <c r="S692" t="s">
        <v>306</v>
      </c>
      <c r="T692">
        <v>17</v>
      </c>
    </row>
    <row r="693" spans="1:20">
      <c r="A693" t="s">
        <v>2</v>
      </c>
      <c r="B693" t="s">
        <v>1053</v>
      </c>
      <c r="C693" t="s">
        <v>302</v>
      </c>
      <c r="D693">
        <v>0.76541999999999999</v>
      </c>
      <c r="E693" t="s">
        <v>303</v>
      </c>
      <c r="F693">
        <v>2</v>
      </c>
      <c r="G693" t="s">
        <v>304</v>
      </c>
      <c r="H693">
        <v>-472</v>
      </c>
      <c r="I693" t="s">
        <v>312</v>
      </c>
      <c r="J693">
        <v>0</v>
      </c>
      <c r="K693" t="s">
        <v>313</v>
      </c>
      <c r="L693">
        <v>0</v>
      </c>
      <c r="M693" t="s">
        <v>342</v>
      </c>
      <c r="N693">
        <v>0</v>
      </c>
      <c r="O693" t="s">
        <v>305</v>
      </c>
      <c r="P693">
        <v>60</v>
      </c>
      <c r="Q693" t="s">
        <v>402</v>
      </c>
      <c r="R693">
        <v>27</v>
      </c>
      <c r="S693" t="s">
        <v>306</v>
      </c>
      <c r="T693">
        <v>19</v>
      </c>
    </row>
    <row r="694" spans="1:20">
      <c r="A694" t="s">
        <v>2</v>
      </c>
      <c r="B694" t="s">
        <v>1054</v>
      </c>
      <c r="C694" t="s">
        <v>302</v>
      </c>
      <c r="D694">
        <v>0.76541899999999996</v>
      </c>
      <c r="E694" t="s">
        <v>303</v>
      </c>
      <c r="F694">
        <v>1</v>
      </c>
      <c r="G694" t="s">
        <v>304</v>
      </c>
      <c r="H694">
        <v>-500</v>
      </c>
      <c r="I694" t="s">
        <v>312</v>
      </c>
      <c r="J694">
        <v>0</v>
      </c>
      <c r="K694" t="s">
        <v>313</v>
      </c>
      <c r="L694">
        <v>0</v>
      </c>
      <c r="M694" t="s">
        <v>342</v>
      </c>
      <c r="N694">
        <v>0</v>
      </c>
      <c r="O694" t="s">
        <v>305</v>
      </c>
      <c r="P694">
        <v>70</v>
      </c>
      <c r="Q694" t="s">
        <v>402</v>
      </c>
      <c r="R694">
        <v>0</v>
      </c>
      <c r="S694" t="s">
        <v>306</v>
      </c>
      <c r="T694">
        <v>18</v>
      </c>
    </row>
    <row r="695" spans="1:20">
      <c r="A695" t="s">
        <v>2</v>
      </c>
      <c r="B695" t="s">
        <v>1055</v>
      </c>
      <c r="C695" t="s">
        <v>302</v>
      </c>
      <c r="D695">
        <v>0.76541000000000003</v>
      </c>
      <c r="E695" t="s">
        <v>303</v>
      </c>
      <c r="F695">
        <v>6</v>
      </c>
      <c r="G695" t="s">
        <v>304</v>
      </c>
      <c r="H695">
        <v>-513</v>
      </c>
      <c r="I695" t="s">
        <v>312</v>
      </c>
      <c r="J695">
        <v>0</v>
      </c>
      <c r="K695" t="s">
        <v>313</v>
      </c>
      <c r="L695">
        <v>0</v>
      </c>
      <c r="M695" t="s">
        <v>342</v>
      </c>
      <c r="N695">
        <v>0</v>
      </c>
      <c r="O695" t="s">
        <v>305</v>
      </c>
      <c r="P695">
        <v>60</v>
      </c>
      <c r="Q695" t="s">
        <v>402</v>
      </c>
      <c r="R695">
        <v>-13</v>
      </c>
      <c r="S695" t="s">
        <v>306</v>
      </c>
      <c r="T695">
        <v>21</v>
      </c>
    </row>
    <row r="696" spans="1:20">
      <c r="A696" t="s">
        <v>2</v>
      </c>
      <c r="B696" t="s">
        <v>1056</v>
      </c>
      <c r="C696" t="s">
        <v>302</v>
      </c>
      <c r="D696">
        <v>0.76540900000000001</v>
      </c>
      <c r="E696" t="s">
        <v>303</v>
      </c>
      <c r="F696">
        <v>1</v>
      </c>
      <c r="G696" t="s">
        <v>304</v>
      </c>
      <c r="H696">
        <v>-500</v>
      </c>
      <c r="I696" t="s">
        <v>312</v>
      </c>
      <c r="J696">
        <v>0</v>
      </c>
      <c r="K696" t="s">
        <v>313</v>
      </c>
      <c r="L696">
        <v>0</v>
      </c>
      <c r="M696" t="s">
        <v>342</v>
      </c>
      <c r="N696">
        <v>0</v>
      </c>
      <c r="O696" t="s">
        <v>305</v>
      </c>
      <c r="P696">
        <v>50</v>
      </c>
      <c r="Q696" t="s">
        <v>402</v>
      </c>
      <c r="R696">
        <v>0</v>
      </c>
      <c r="S696" t="s">
        <v>306</v>
      </c>
      <c r="T696">
        <v>17</v>
      </c>
    </row>
    <row r="697" spans="1:20">
      <c r="A697" t="s">
        <v>2</v>
      </c>
      <c r="B697" t="s">
        <v>1057</v>
      </c>
      <c r="C697" t="s">
        <v>302</v>
      </c>
      <c r="D697">
        <v>0.765401</v>
      </c>
      <c r="E697" t="s">
        <v>303</v>
      </c>
      <c r="F697">
        <v>5</v>
      </c>
      <c r="G697" t="s">
        <v>304</v>
      </c>
      <c r="H697">
        <v>-432</v>
      </c>
      <c r="I697" t="s">
        <v>312</v>
      </c>
      <c r="J697">
        <v>0</v>
      </c>
      <c r="K697" t="s">
        <v>313</v>
      </c>
      <c r="L697">
        <v>0</v>
      </c>
      <c r="M697" t="s">
        <v>342</v>
      </c>
      <c r="N697">
        <v>0</v>
      </c>
      <c r="O697" t="s">
        <v>305</v>
      </c>
      <c r="P697">
        <v>46</v>
      </c>
      <c r="Q697" t="s">
        <v>402</v>
      </c>
      <c r="R697">
        <v>67</v>
      </c>
      <c r="S697" t="s">
        <v>306</v>
      </c>
      <c r="T697">
        <v>20</v>
      </c>
    </row>
    <row r="698" spans="1:20">
      <c r="A698" t="s">
        <v>2</v>
      </c>
      <c r="B698" t="s">
        <v>1058</v>
      </c>
      <c r="C698" t="s">
        <v>302</v>
      </c>
      <c r="D698">
        <v>0.76539999999999997</v>
      </c>
      <c r="E698" t="s">
        <v>303</v>
      </c>
      <c r="F698">
        <v>1</v>
      </c>
      <c r="G698" t="s">
        <v>304</v>
      </c>
      <c r="H698">
        <v>-500</v>
      </c>
      <c r="I698" t="s">
        <v>312</v>
      </c>
      <c r="J698">
        <v>0</v>
      </c>
      <c r="K698" t="s">
        <v>313</v>
      </c>
      <c r="L698">
        <v>0</v>
      </c>
      <c r="M698" t="s">
        <v>342</v>
      </c>
      <c r="N698">
        <v>0</v>
      </c>
      <c r="O698" t="s">
        <v>305</v>
      </c>
      <c r="P698">
        <v>30</v>
      </c>
      <c r="Q698" t="s">
        <v>402</v>
      </c>
      <c r="R698">
        <v>0</v>
      </c>
      <c r="S698" t="s">
        <v>306</v>
      </c>
      <c r="T698">
        <v>19</v>
      </c>
    </row>
    <row r="699" spans="1:20">
      <c r="A699" t="s">
        <v>2</v>
      </c>
      <c r="B699" t="s">
        <v>1059</v>
      </c>
      <c r="C699" t="s">
        <v>302</v>
      </c>
      <c r="D699">
        <v>0.76537299999999997</v>
      </c>
      <c r="E699" t="s">
        <v>303</v>
      </c>
      <c r="F699">
        <v>19</v>
      </c>
      <c r="G699" t="s">
        <v>304</v>
      </c>
      <c r="H699">
        <v>-549</v>
      </c>
      <c r="I699" t="s">
        <v>312</v>
      </c>
      <c r="J699">
        <v>0</v>
      </c>
      <c r="K699" t="s">
        <v>313</v>
      </c>
      <c r="L699">
        <v>0</v>
      </c>
      <c r="M699" t="s">
        <v>342</v>
      </c>
      <c r="N699">
        <v>0</v>
      </c>
      <c r="O699" t="s">
        <v>305</v>
      </c>
      <c r="P699">
        <v>61.578946999999999</v>
      </c>
      <c r="Q699" t="s">
        <v>402</v>
      </c>
      <c r="R699">
        <v>-49</v>
      </c>
      <c r="S699" t="s">
        <v>306</v>
      </c>
      <c r="T699">
        <v>21</v>
      </c>
    </row>
    <row r="700" spans="1:20">
      <c r="A700" t="s">
        <v>2</v>
      </c>
      <c r="B700" t="s">
        <v>1060</v>
      </c>
      <c r="C700" t="s">
        <v>302</v>
      </c>
      <c r="D700">
        <v>0.76536999999999999</v>
      </c>
      <c r="E700" t="s">
        <v>303</v>
      </c>
      <c r="F700">
        <v>2</v>
      </c>
      <c r="G700" t="s">
        <v>304</v>
      </c>
      <c r="H700">
        <v>-573</v>
      </c>
      <c r="I700" t="s">
        <v>312</v>
      </c>
      <c r="J700">
        <v>0</v>
      </c>
      <c r="K700" t="s">
        <v>313</v>
      </c>
      <c r="L700">
        <v>0</v>
      </c>
      <c r="M700" t="s">
        <v>342</v>
      </c>
      <c r="N700">
        <v>0</v>
      </c>
      <c r="O700" t="s">
        <v>305</v>
      </c>
      <c r="P700">
        <v>70</v>
      </c>
      <c r="Q700" t="s">
        <v>402</v>
      </c>
      <c r="R700">
        <v>-73</v>
      </c>
      <c r="S700" t="s">
        <v>306</v>
      </c>
      <c r="T700">
        <v>20</v>
      </c>
    </row>
    <row r="701" spans="1:20">
      <c r="A701" t="s">
        <v>2</v>
      </c>
      <c r="B701" t="s">
        <v>1061</v>
      </c>
      <c r="C701" t="s">
        <v>302</v>
      </c>
      <c r="D701">
        <v>0.76536899999999997</v>
      </c>
      <c r="E701" t="s">
        <v>303</v>
      </c>
      <c r="F701">
        <v>1</v>
      </c>
      <c r="G701" t="s">
        <v>304</v>
      </c>
      <c r="H701">
        <v>-500</v>
      </c>
      <c r="I701" t="s">
        <v>312</v>
      </c>
      <c r="J701">
        <v>0</v>
      </c>
      <c r="K701" t="s">
        <v>313</v>
      </c>
      <c r="L701">
        <v>0</v>
      </c>
      <c r="M701" t="s">
        <v>342</v>
      </c>
      <c r="N701">
        <v>0</v>
      </c>
      <c r="O701" t="s">
        <v>305</v>
      </c>
      <c r="P701">
        <v>70</v>
      </c>
      <c r="Q701" t="s">
        <v>402</v>
      </c>
      <c r="R701">
        <v>0</v>
      </c>
      <c r="S701" t="s">
        <v>306</v>
      </c>
      <c r="T701">
        <v>19</v>
      </c>
    </row>
    <row r="702" spans="1:20">
      <c r="A702" t="s">
        <v>404</v>
      </c>
    </row>
    <row r="703" spans="1:20">
      <c r="A703" t="s">
        <v>2</v>
      </c>
      <c r="B703" t="s">
        <v>1062</v>
      </c>
      <c r="C703" t="s">
        <v>302</v>
      </c>
      <c r="D703">
        <v>0.764984</v>
      </c>
      <c r="E703" t="s">
        <v>303</v>
      </c>
      <c r="F703">
        <v>269</v>
      </c>
      <c r="G703" t="s">
        <v>304</v>
      </c>
      <c r="H703">
        <v>472</v>
      </c>
      <c r="I703" t="s">
        <v>312</v>
      </c>
      <c r="J703">
        <v>0</v>
      </c>
      <c r="K703" t="s">
        <v>313</v>
      </c>
      <c r="L703">
        <v>1000</v>
      </c>
      <c r="M703" t="s">
        <v>342</v>
      </c>
      <c r="N703">
        <v>0</v>
      </c>
      <c r="O703" t="s">
        <v>305</v>
      </c>
      <c r="P703">
        <v>57.137546</v>
      </c>
      <c r="Q703" t="s">
        <v>402</v>
      </c>
      <c r="R703">
        <v>972</v>
      </c>
      <c r="S703" t="s">
        <v>306</v>
      </c>
      <c r="T703">
        <v>22</v>
      </c>
    </row>
    <row r="704" spans="1:20">
      <c r="A704" t="s">
        <v>2</v>
      </c>
      <c r="B704" t="s">
        <v>1063</v>
      </c>
      <c r="C704" t="s">
        <v>302</v>
      </c>
      <c r="D704">
        <v>0.76498100000000002</v>
      </c>
      <c r="E704" t="s">
        <v>303</v>
      </c>
      <c r="F704">
        <v>2</v>
      </c>
      <c r="G704" t="s">
        <v>304</v>
      </c>
      <c r="H704">
        <v>-463</v>
      </c>
      <c r="I704" t="s">
        <v>312</v>
      </c>
      <c r="J704">
        <v>0</v>
      </c>
      <c r="K704" t="s">
        <v>313</v>
      </c>
      <c r="L704">
        <v>0</v>
      </c>
      <c r="M704" t="s">
        <v>342</v>
      </c>
      <c r="N704">
        <v>0</v>
      </c>
      <c r="O704" t="s">
        <v>305</v>
      </c>
      <c r="P704">
        <v>50</v>
      </c>
      <c r="Q704" t="s">
        <v>402</v>
      </c>
      <c r="R704">
        <v>36</v>
      </c>
      <c r="S704" t="s">
        <v>306</v>
      </c>
      <c r="T704">
        <v>18</v>
      </c>
    </row>
    <row r="705" spans="1:20">
      <c r="A705" t="s">
        <v>404</v>
      </c>
    </row>
    <row r="706" spans="1:20">
      <c r="A706" t="s">
        <v>2</v>
      </c>
      <c r="B706" t="s">
        <v>1064</v>
      </c>
      <c r="C706" t="s">
        <v>302</v>
      </c>
      <c r="D706">
        <v>0.76471599999999995</v>
      </c>
      <c r="E706" t="s">
        <v>303</v>
      </c>
      <c r="F706">
        <v>186</v>
      </c>
      <c r="G706" t="s">
        <v>304</v>
      </c>
      <c r="H706">
        <v>559</v>
      </c>
      <c r="I706" t="s">
        <v>312</v>
      </c>
      <c r="J706">
        <v>0</v>
      </c>
      <c r="K706" t="s">
        <v>313</v>
      </c>
      <c r="L706">
        <v>1000</v>
      </c>
      <c r="M706" t="s">
        <v>342</v>
      </c>
      <c r="N706">
        <v>0</v>
      </c>
      <c r="O706" t="s">
        <v>305</v>
      </c>
      <c r="P706">
        <v>60.752687999999999</v>
      </c>
      <c r="Q706" t="s">
        <v>402</v>
      </c>
      <c r="R706">
        <v>1059</v>
      </c>
      <c r="S706" t="s">
        <v>306</v>
      </c>
      <c r="T706">
        <v>22</v>
      </c>
    </row>
    <row r="707" spans="1:20">
      <c r="A707" t="s">
        <v>2</v>
      </c>
      <c r="B707" t="s">
        <v>1065</v>
      </c>
      <c r="C707" t="s">
        <v>302</v>
      </c>
      <c r="D707">
        <v>0.76436099999999996</v>
      </c>
      <c r="E707" t="s">
        <v>303</v>
      </c>
      <c r="F707">
        <v>248</v>
      </c>
      <c r="G707" t="s">
        <v>304</v>
      </c>
      <c r="H707">
        <v>-543</v>
      </c>
      <c r="I707" t="s">
        <v>312</v>
      </c>
      <c r="J707">
        <v>0</v>
      </c>
      <c r="K707" t="s">
        <v>313</v>
      </c>
      <c r="L707">
        <v>0</v>
      </c>
      <c r="M707" t="s">
        <v>342</v>
      </c>
      <c r="N707">
        <v>0</v>
      </c>
      <c r="O707" t="s">
        <v>305</v>
      </c>
      <c r="P707">
        <v>58.145161000000002</v>
      </c>
      <c r="Q707" t="s">
        <v>402</v>
      </c>
      <c r="R707">
        <v>-43</v>
      </c>
      <c r="S707" t="s">
        <v>306</v>
      </c>
      <c r="T707">
        <v>22</v>
      </c>
    </row>
    <row r="708" spans="1:20">
      <c r="A708" t="s">
        <v>2</v>
      </c>
      <c r="B708" t="s">
        <v>1066</v>
      </c>
      <c r="C708" t="s">
        <v>302</v>
      </c>
      <c r="D708">
        <v>0.764297</v>
      </c>
      <c r="E708" t="s">
        <v>303</v>
      </c>
      <c r="F708">
        <v>45</v>
      </c>
      <c r="G708" t="s">
        <v>304</v>
      </c>
      <c r="H708">
        <v>-512</v>
      </c>
      <c r="I708" t="s">
        <v>312</v>
      </c>
      <c r="J708">
        <v>0</v>
      </c>
      <c r="K708" t="s">
        <v>313</v>
      </c>
      <c r="L708">
        <v>0</v>
      </c>
      <c r="M708" t="s">
        <v>342</v>
      </c>
      <c r="N708">
        <v>0</v>
      </c>
      <c r="O708" t="s">
        <v>305</v>
      </c>
      <c r="P708">
        <v>65.555555999999996</v>
      </c>
      <c r="Q708" t="s">
        <v>402</v>
      </c>
      <c r="R708">
        <v>-12</v>
      </c>
      <c r="S708" t="s">
        <v>306</v>
      </c>
      <c r="T708">
        <v>22</v>
      </c>
    </row>
    <row r="709" spans="1:20">
      <c r="A709" t="s">
        <v>2</v>
      </c>
      <c r="B709" t="s">
        <v>1067</v>
      </c>
      <c r="C709" t="s">
        <v>302</v>
      </c>
      <c r="D709">
        <v>0.76425900000000002</v>
      </c>
      <c r="E709" t="s">
        <v>303</v>
      </c>
      <c r="F709">
        <v>27</v>
      </c>
      <c r="G709" t="s">
        <v>304</v>
      </c>
      <c r="H709">
        <v>-525</v>
      </c>
      <c r="I709" t="s">
        <v>312</v>
      </c>
      <c r="J709">
        <v>0</v>
      </c>
      <c r="K709" t="s">
        <v>313</v>
      </c>
      <c r="L709">
        <v>0</v>
      </c>
      <c r="M709" t="s">
        <v>342</v>
      </c>
      <c r="N709">
        <v>0</v>
      </c>
      <c r="O709" t="s">
        <v>305</v>
      </c>
      <c r="P709">
        <v>54.444443999999997</v>
      </c>
      <c r="Q709" t="s">
        <v>402</v>
      </c>
      <c r="R709">
        <v>-25</v>
      </c>
      <c r="S709" t="s">
        <v>306</v>
      </c>
      <c r="T709">
        <v>22</v>
      </c>
    </row>
    <row r="710" spans="1:20">
      <c r="A710" t="s">
        <v>2</v>
      </c>
      <c r="B710" t="s">
        <v>1068</v>
      </c>
      <c r="C710" t="s">
        <v>302</v>
      </c>
      <c r="D710">
        <v>0.76422599999999996</v>
      </c>
      <c r="E710" t="s">
        <v>303</v>
      </c>
      <c r="F710">
        <v>23</v>
      </c>
      <c r="G710" t="s">
        <v>304</v>
      </c>
      <c r="H710">
        <v>-498</v>
      </c>
      <c r="I710" t="s">
        <v>312</v>
      </c>
      <c r="J710">
        <v>0</v>
      </c>
      <c r="K710" t="s">
        <v>313</v>
      </c>
      <c r="L710">
        <v>0</v>
      </c>
      <c r="M710" t="s">
        <v>342</v>
      </c>
      <c r="N710">
        <v>0</v>
      </c>
      <c r="O710" t="s">
        <v>305</v>
      </c>
      <c r="P710">
        <v>58.695652000000003</v>
      </c>
      <c r="Q710" t="s">
        <v>402</v>
      </c>
      <c r="R710">
        <v>1</v>
      </c>
      <c r="S710" t="s">
        <v>306</v>
      </c>
      <c r="T710">
        <v>22</v>
      </c>
    </row>
    <row r="711" spans="1:20">
      <c r="A711" t="s">
        <v>2</v>
      </c>
      <c r="B711" t="s">
        <v>1069</v>
      </c>
      <c r="C711" t="s">
        <v>302</v>
      </c>
      <c r="D711">
        <v>0.76415999999999995</v>
      </c>
      <c r="E711" t="s">
        <v>303</v>
      </c>
      <c r="F711">
        <v>46</v>
      </c>
      <c r="G711" t="s">
        <v>304</v>
      </c>
      <c r="H711">
        <v>-414</v>
      </c>
      <c r="I711" t="s">
        <v>312</v>
      </c>
      <c r="J711">
        <v>0</v>
      </c>
      <c r="K711" t="s">
        <v>313</v>
      </c>
      <c r="L711">
        <v>0</v>
      </c>
      <c r="M711" t="s">
        <v>342</v>
      </c>
      <c r="N711">
        <v>0</v>
      </c>
      <c r="O711" t="s">
        <v>305</v>
      </c>
      <c r="P711">
        <v>59.130434999999999</v>
      </c>
      <c r="Q711" t="s">
        <v>402</v>
      </c>
      <c r="R711">
        <v>85</v>
      </c>
      <c r="S711" t="s">
        <v>306</v>
      </c>
      <c r="T711">
        <v>22</v>
      </c>
    </row>
    <row r="712" spans="1:20">
      <c r="A712" t="s">
        <v>2</v>
      </c>
      <c r="B712" t="s">
        <v>1070</v>
      </c>
      <c r="C712" t="s">
        <v>302</v>
      </c>
      <c r="D712">
        <v>0.76410699999999998</v>
      </c>
      <c r="E712" t="s">
        <v>303</v>
      </c>
      <c r="F712">
        <v>37</v>
      </c>
      <c r="G712" t="s">
        <v>304</v>
      </c>
      <c r="H712">
        <v>-512</v>
      </c>
      <c r="I712" t="s">
        <v>312</v>
      </c>
      <c r="J712">
        <v>0</v>
      </c>
      <c r="K712" t="s">
        <v>313</v>
      </c>
      <c r="L712">
        <v>0</v>
      </c>
      <c r="M712" t="s">
        <v>342</v>
      </c>
      <c r="N712">
        <v>0</v>
      </c>
      <c r="O712" t="s">
        <v>305</v>
      </c>
      <c r="P712">
        <v>56.486485999999999</v>
      </c>
      <c r="Q712" t="s">
        <v>402</v>
      </c>
      <c r="R712">
        <v>-12</v>
      </c>
      <c r="S712" t="s">
        <v>306</v>
      </c>
      <c r="T712">
        <v>22</v>
      </c>
    </row>
    <row r="713" spans="1:20">
      <c r="A713" t="s">
        <v>2</v>
      </c>
      <c r="B713" t="s">
        <v>1071</v>
      </c>
      <c r="C713" t="s">
        <v>302</v>
      </c>
      <c r="D713">
        <v>0.76401300000000005</v>
      </c>
      <c r="E713" t="s">
        <v>303</v>
      </c>
      <c r="F713">
        <v>66</v>
      </c>
      <c r="G713" t="s">
        <v>304</v>
      </c>
      <c r="H713">
        <v>-455</v>
      </c>
      <c r="I713" t="s">
        <v>312</v>
      </c>
      <c r="J713">
        <v>0</v>
      </c>
      <c r="K713" t="s">
        <v>313</v>
      </c>
      <c r="L713">
        <v>0</v>
      </c>
      <c r="M713" t="s">
        <v>342</v>
      </c>
      <c r="N713">
        <v>0</v>
      </c>
      <c r="O713" t="s">
        <v>305</v>
      </c>
      <c r="P713">
        <v>52.424242</v>
      </c>
      <c r="Q713" t="s">
        <v>402</v>
      </c>
      <c r="R713">
        <v>44</v>
      </c>
      <c r="S713" t="s">
        <v>306</v>
      </c>
      <c r="T713">
        <v>22</v>
      </c>
    </row>
    <row r="714" spans="1:20">
      <c r="A714" t="s">
        <v>2</v>
      </c>
      <c r="B714" t="s">
        <v>1072</v>
      </c>
      <c r="C714" t="s">
        <v>302</v>
      </c>
      <c r="D714">
        <v>0.76391900000000001</v>
      </c>
      <c r="E714" t="s">
        <v>303</v>
      </c>
      <c r="F714">
        <v>66</v>
      </c>
      <c r="G714" t="s">
        <v>304</v>
      </c>
      <c r="H714">
        <v>-570</v>
      </c>
      <c r="I714" t="s">
        <v>312</v>
      </c>
      <c r="J714">
        <v>0</v>
      </c>
      <c r="K714" t="s">
        <v>313</v>
      </c>
      <c r="L714">
        <v>0</v>
      </c>
      <c r="M714" t="s">
        <v>342</v>
      </c>
      <c r="N714">
        <v>0</v>
      </c>
      <c r="O714" t="s">
        <v>305</v>
      </c>
      <c r="P714">
        <v>58.787878999999997</v>
      </c>
      <c r="Q714" t="s">
        <v>402</v>
      </c>
      <c r="R714">
        <v>-70</v>
      </c>
      <c r="S714" t="s">
        <v>306</v>
      </c>
      <c r="T714">
        <v>22</v>
      </c>
    </row>
    <row r="715" spans="1:20">
      <c r="A715" t="s">
        <v>2</v>
      </c>
      <c r="B715" t="s">
        <v>1073</v>
      </c>
      <c r="C715" t="s">
        <v>302</v>
      </c>
      <c r="D715">
        <v>0.76390400000000003</v>
      </c>
      <c r="E715" t="s">
        <v>303</v>
      </c>
      <c r="F715">
        <v>10</v>
      </c>
      <c r="G715" t="s">
        <v>304</v>
      </c>
      <c r="H715">
        <v>-507</v>
      </c>
      <c r="I715" t="s">
        <v>312</v>
      </c>
      <c r="J715">
        <v>0</v>
      </c>
      <c r="K715" t="s">
        <v>313</v>
      </c>
      <c r="L715">
        <v>0</v>
      </c>
      <c r="M715" t="s">
        <v>342</v>
      </c>
      <c r="N715">
        <v>0</v>
      </c>
      <c r="O715" t="s">
        <v>305</v>
      </c>
      <c r="P715">
        <v>38</v>
      </c>
      <c r="Q715" t="s">
        <v>402</v>
      </c>
      <c r="R715">
        <v>-7</v>
      </c>
      <c r="S715" t="s">
        <v>306</v>
      </c>
      <c r="T715">
        <v>22</v>
      </c>
    </row>
    <row r="716" spans="1:20">
      <c r="A716" t="s">
        <v>2</v>
      </c>
      <c r="B716" t="s">
        <v>1074</v>
      </c>
      <c r="C716" t="s">
        <v>302</v>
      </c>
      <c r="D716">
        <v>0.76388999999999996</v>
      </c>
      <c r="E716" t="s">
        <v>303</v>
      </c>
      <c r="F716">
        <v>10</v>
      </c>
      <c r="G716" t="s">
        <v>304</v>
      </c>
      <c r="H716">
        <v>-476</v>
      </c>
      <c r="I716" t="s">
        <v>312</v>
      </c>
      <c r="J716">
        <v>0</v>
      </c>
      <c r="K716" t="s">
        <v>313</v>
      </c>
      <c r="L716">
        <v>0</v>
      </c>
      <c r="M716" t="s">
        <v>342</v>
      </c>
      <c r="N716">
        <v>0</v>
      </c>
      <c r="O716" t="s">
        <v>305</v>
      </c>
      <c r="P716">
        <v>44</v>
      </c>
      <c r="Q716" t="s">
        <v>402</v>
      </c>
      <c r="R716">
        <v>23</v>
      </c>
      <c r="S716" t="s">
        <v>306</v>
      </c>
      <c r="T716">
        <v>22</v>
      </c>
    </row>
    <row r="717" spans="1:20">
      <c r="A717" t="s">
        <v>2</v>
      </c>
      <c r="B717" t="s">
        <v>1075</v>
      </c>
      <c r="C717" t="s">
        <v>302</v>
      </c>
      <c r="D717">
        <v>0.76327900000000004</v>
      </c>
      <c r="E717" t="s">
        <v>303</v>
      </c>
      <c r="F717">
        <v>428</v>
      </c>
      <c r="G717" t="s">
        <v>304</v>
      </c>
      <c r="H717">
        <v>-272</v>
      </c>
      <c r="I717" t="s">
        <v>312</v>
      </c>
      <c r="J717">
        <v>0</v>
      </c>
      <c r="K717" t="s">
        <v>313</v>
      </c>
      <c r="L717">
        <v>0</v>
      </c>
      <c r="M717" t="s">
        <v>342</v>
      </c>
      <c r="N717">
        <v>0</v>
      </c>
      <c r="O717" t="s">
        <v>305</v>
      </c>
      <c r="P717">
        <v>57.149532999999998</v>
      </c>
      <c r="Q717" t="s">
        <v>402</v>
      </c>
      <c r="R717">
        <v>227</v>
      </c>
      <c r="S717" t="s">
        <v>306</v>
      </c>
      <c r="T717">
        <v>22</v>
      </c>
    </row>
    <row r="718" spans="1:20">
      <c r="A718" t="s">
        <v>2</v>
      </c>
      <c r="B718" t="s">
        <v>1076</v>
      </c>
      <c r="C718" t="s">
        <v>302</v>
      </c>
      <c r="D718">
        <v>0.76302300000000001</v>
      </c>
      <c r="E718" t="s">
        <v>303</v>
      </c>
      <c r="F718">
        <v>179</v>
      </c>
      <c r="G718" t="s">
        <v>304</v>
      </c>
      <c r="H718">
        <v>-663</v>
      </c>
      <c r="I718" t="s">
        <v>312</v>
      </c>
      <c r="J718">
        <v>0</v>
      </c>
      <c r="K718" t="s">
        <v>313</v>
      </c>
      <c r="L718">
        <v>0</v>
      </c>
      <c r="M718" t="s">
        <v>342</v>
      </c>
      <c r="N718">
        <v>0</v>
      </c>
      <c r="O718" t="s">
        <v>305</v>
      </c>
      <c r="P718">
        <v>58.268155999999998</v>
      </c>
      <c r="Q718" t="s">
        <v>402</v>
      </c>
      <c r="R718">
        <v>-163</v>
      </c>
      <c r="S718" t="s">
        <v>306</v>
      </c>
      <c r="T718">
        <v>22</v>
      </c>
    </row>
    <row r="719" spans="1:20">
      <c r="A719" t="s">
        <v>2</v>
      </c>
      <c r="B719" t="s">
        <v>1077</v>
      </c>
      <c r="C719" t="s">
        <v>302</v>
      </c>
      <c r="D719">
        <v>0.76296399999999998</v>
      </c>
      <c r="E719" t="s">
        <v>303</v>
      </c>
      <c r="F719">
        <v>41</v>
      </c>
      <c r="G719" t="s">
        <v>304</v>
      </c>
      <c r="H719">
        <v>-568</v>
      </c>
      <c r="I719" t="s">
        <v>312</v>
      </c>
      <c r="J719">
        <v>0</v>
      </c>
      <c r="K719" t="s">
        <v>313</v>
      </c>
      <c r="L719">
        <v>0</v>
      </c>
      <c r="M719" t="s">
        <v>342</v>
      </c>
      <c r="N719">
        <v>0</v>
      </c>
      <c r="O719" t="s">
        <v>305</v>
      </c>
      <c r="P719">
        <v>56.341462999999997</v>
      </c>
      <c r="Q719" t="s">
        <v>402</v>
      </c>
      <c r="R719">
        <v>-68</v>
      </c>
      <c r="S719" t="s">
        <v>306</v>
      </c>
      <c r="T719">
        <v>22</v>
      </c>
    </row>
    <row r="720" spans="1:20">
      <c r="A720" t="s">
        <v>2</v>
      </c>
      <c r="B720" t="s">
        <v>1078</v>
      </c>
      <c r="C720" t="s">
        <v>302</v>
      </c>
      <c r="D720">
        <v>0.762401</v>
      </c>
      <c r="E720" t="s">
        <v>303</v>
      </c>
      <c r="F720">
        <v>394</v>
      </c>
      <c r="G720" t="s">
        <v>304</v>
      </c>
      <c r="H720">
        <v>-405</v>
      </c>
      <c r="I720" t="s">
        <v>312</v>
      </c>
      <c r="J720">
        <v>0</v>
      </c>
      <c r="K720" t="s">
        <v>313</v>
      </c>
      <c r="L720">
        <v>0</v>
      </c>
      <c r="M720" t="s">
        <v>342</v>
      </c>
      <c r="N720">
        <v>0</v>
      </c>
      <c r="O720" t="s">
        <v>305</v>
      </c>
      <c r="P720">
        <v>57.005076000000003</v>
      </c>
      <c r="Q720" t="s">
        <v>402</v>
      </c>
      <c r="R720">
        <v>94</v>
      </c>
      <c r="S720" t="s">
        <v>306</v>
      </c>
      <c r="T720">
        <v>22</v>
      </c>
    </row>
    <row r="721" spans="1:20">
      <c r="A721" t="s">
        <v>2</v>
      </c>
      <c r="B721" t="s">
        <v>1079</v>
      </c>
      <c r="C721" t="s">
        <v>302</v>
      </c>
      <c r="D721">
        <v>0.76220299999999996</v>
      </c>
      <c r="E721" t="s">
        <v>303</v>
      </c>
      <c r="F721">
        <v>139</v>
      </c>
      <c r="G721" t="s">
        <v>304</v>
      </c>
      <c r="H721">
        <v>-201</v>
      </c>
      <c r="I721" t="s">
        <v>312</v>
      </c>
      <c r="J721">
        <v>0</v>
      </c>
      <c r="K721" t="s">
        <v>313</v>
      </c>
      <c r="L721">
        <v>0</v>
      </c>
      <c r="M721" t="s">
        <v>342</v>
      </c>
      <c r="N721">
        <v>0</v>
      </c>
      <c r="O721" t="s">
        <v>305</v>
      </c>
      <c r="P721">
        <v>56.043165000000002</v>
      </c>
      <c r="Q721" t="s">
        <v>402</v>
      </c>
      <c r="R721">
        <v>298</v>
      </c>
      <c r="S721" t="s">
        <v>306</v>
      </c>
      <c r="T721">
        <v>22</v>
      </c>
    </row>
    <row r="722" spans="1:20">
      <c r="A722" t="s">
        <v>2</v>
      </c>
      <c r="B722" t="s">
        <v>1080</v>
      </c>
      <c r="C722" t="s">
        <v>302</v>
      </c>
      <c r="D722">
        <v>0.76219999999999999</v>
      </c>
      <c r="E722" t="s">
        <v>303</v>
      </c>
      <c r="F722">
        <v>2</v>
      </c>
      <c r="G722" t="s">
        <v>304</v>
      </c>
      <c r="H722">
        <v>-609</v>
      </c>
      <c r="I722" t="s">
        <v>312</v>
      </c>
      <c r="J722">
        <v>0</v>
      </c>
      <c r="K722" t="s">
        <v>313</v>
      </c>
      <c r="L722">
        <v>0</v>
      </c>
      <c r="M722" t="s">
        <v>342</v>
      </c>
      <c r="N722">
        <v>0</v>
      </c>
      <c r="O722" t="s">
        <v>305</v>
      </c>
      <c r="P722">
        <v>70</v>
      </c>
      <c r="Q722" t="s">
        <v>402</v>
      </c>
      <c r="R722">
        <v>-109</v>
      </c>
      <c r="S722" t="s">
        <v>306</v>
      </c>
      <c r="T722">
        <v>20</v>
      </c>
    </row>
    <row r="723" spans="1:20">
      <c r="A723" t="s">
        <v>2</v>
      </c>
      <c r="B723" t="s">
        <v>1081</v>
      </c>
      <c r="C723" t="s">
        <v>302</v>
      </c>
      <c r="D723">
        <v>0.76210100000000003</v>
      </c>
      <c r="E723" t="s">
        <v>303</v>
      </c>
      <c r="F723">
        <v>69</v>
      </c>
      <c r="G723" t="s">
        <v>304</v>
      </c>
      <c r="H723">
        <v>-581</v>
      </c>
      <c r="I723" t="s">
        <v>312</v>
      </c>
      <c r="J723">
        <v>0</v>
      </c>
      <c r="K723" t="s">
        <v>313</v>
      </c>
      <c r="L723">
        <v>0</v>
      </c>
      <c r="M723" t="s">
        <v>342</v>
      </c>
      <c r="N723">
        <v>0</v>
      </c>
      <c r="O723" t="s">
        <v>305</v>
      </c>
      <c r="P723">
        <v>61.304347999999997</v>
      </c>
      <c r="Q723" t="s">
        <v>402</v>
      </c>
      <c r="R723">
        <v>-81</v>
      </c>
      <c r="S723" t="s">
        <v>306</v>
      </c>
      <c r="T723">
        <v>22</v>
      </c>
    </row>
    <row r="724" spans="1:20">
      <c r="A724" t="s">
        <v>2</v>
      </c>
      <c r="B724" t="s">
        <v>1082</v>
      </c>
      <c r="C724" t="s">
        <v>302</v>
      </c>
      <c r="D724">
        <v>0.76185700000000001</v>
      </c>
      <c r="E724" t="s">
        <v>303</v>
      </c>
      <c r="F724">
        <v>171</v>
      </c>
      <c r="G724" t="s">
        <v>304</v>
      </c>
      <c r="H724">
        <v>-722</v>
      </c>
      <c r="I724" t="s">
        <v>312</v>
      </c>
      <c r="J724">
        <v>0</v>
      </c>
      <c r="K724" t="s">
        <v>313</v>
      </c>
      <c r="L724">
        <v>0</v>
      </c>
      <c r="M724" t="s">
        <v>342</v>
      </c>
      <c r="N724">
        <v>0</v>
      </c>
      <c r="O724" t="s">
        <v>305</v>
      </c>
      <c r="P724">
        <v>59.356724999999997</v>
      </c>
      <c r="Q724" t="s">
        <v>402</v>
      </c>
      <c r="R724">
        <v>-222</v>
      </c>
      <c r="S724" t="s">
        <v>306</v>
      </c>
      <c r="T724">
        <v>22</v>
      </c>
    </row>
    <row r="725" spans="1:20">
      <c r="A725" t="s">
        <v>2</v>
      </c>
      <c r="B725" t="s">
        <v>1083</v>
      </c>
      <c r="C725" t="s">
        <v>302</v>
      </c>
      <c r="D725">
        <v>0.76184300000000005</v>
      </c>
      <c r="E725" t="s">
        <v>303</v>
      </c>
      <c r="F725">
        <v>10</v>
      </c>
      <c r="G725" t="s">
        <v>304</v>
      </c>
      <c r="H725">
        <v>-392</v>
      </c>
      <c r="I725" t="s">
        <v>312</v>
      </c>
      <c r="J725">
        <v>0</v>
      </c>
      <c r="K725" t="s">
        <v>313</v>
      </c>
      <c r="L725">
        <v>0</v>
      </c>
      <c r="M725" t="s">
        <v>342</v>
      </c>
      <c r="N725">
        <v>0</v>
      </c>
      <c r="O725" t="s">
        <v>305</v>
      </c>
      <c r="P725">
        <v>62</v>
      </c>
      <c r="Q725" t="s">
        <v>402</v>
      </c>
      <c r="R725">
        <v>107</v>
      </c>
      <c r="S725" t="s">
        <v>306</v>
      </c>
      <c r="T725">
        <v>22</v>
      </c>
    </row>
    <row r="726" spans="1:20">
      <c r="A726" t="s">
        <v>2</v>
      </c>
      <c r="B726" t="s">
        <v>1084</v>
      </c>
      <c r="C726" t="s">
        <v>302</v>
      </c>
      <c r="D726">
        <v>0.76147399999999998</v>
      </c>
      <c r="E726" t="s">
        <v>303</v>
      </c>
      <c r="F726">
        <v>258</v>
      </c>
      <c r="G726" t="s">
        <v>304</v>
      </c>
      <c r="H726">
        <v>70</v>
      </c>
      <c r="I726" t="s">
        <v>312</v>
      </c>
      <c r="J726">
        <v>0</v>
      </c>
      <c r="K726" t="s">
        <v>313</v>
      </c>
      <c r="L726">
        <v>0</v>
      </c>
      <c r="M726" t="s">
        <v>342</v>
      </c>
      <c r="N726">
        <v>0</v>
      </c>
      <c r="O726" t="s">
        <v>305</v>
      </c>
      <c r="P726">
        <v>60.465116000000002</v>
      </c>
      <c r="Q726" t="s">
        <v>402</v>
      </c>
      <c r="R726">
        <v>570</v>
      </c>
      <c r="S726" t="s">
        <v>306</v>
      </c>
      <c r="T726">
        <v>22</v>
      </c>
    </row>
    <row r="727" spans="1:20">
      <c r="A727" t="s">
        <v>2</v>
      </c>
      <c r="B727" t="s">
        <v>1085</v>
      </c>
      <c r="C727" t="s">
        <v>302</v>
      </c>
      <c r="D727">
        <v>0.76145600000000002</v>
      </c>
      <c r="E727" t="s">
        <v>303</v>
      </c>
      <c r="F727">
        <v>13</v>
      </c>
      <c r="G727" t="s">
        <v>304</v>
      </c>
      <c r="H727">
        <v>-673</v>
      </c>
      <c r="I727" t="s">
        <v>312</v>
      </c>
      <c r="J727">
        <v>0</v>
      </c>
      <c r="K727" t="s">
        <v>313</v>
      </c>
      <c r="L727">
        <v>0</v>
      </c>
      <c r="M727" t="s">
        <v>342</v>
      </c>
      <c r="N727">
        <v>0</v>
      </c>
      <c r="O727" t="s">
        <v>305</v>
      </c>
      <c r="P727">
        <v>42.307692000000003</v>
      </c>
      <c r="Q727" t="s">
        <v>402</v>
      </c>
      <c r="R727">
        <v>-173</v>
      </c>
      <c r="S727" t="s">
        <v>306</v>
      </c>
      <c r="T727">
        <v>22</v>
      </c>
    </row>
    <row r="728" spans="1:20">
      <c r="A728" t="s">
        <v>2</v>
      </c>
      <c r="B728" t="s">
        <v>1086</v>
      </c>
      <c r="C728" t="s">
        <v>302</v>
      </c>
      <c r="D728">
        <v>0.76131300000000002</v>
      </c>
      <c r="E728" t="s">
        <v>303</v>
      </c>
      <c r="F728">
        <v>100</v>
      </c>
      <c r="G728" t="s">
        <v>304</v>
      </c>
      <c r="H728">
        <v>-677</v>
      </c>
      <c r="I728" t="s">
        <v>312</v>
      </c>
      <c r="J728">
        <v>0</v>
      </c>
      <c r="K728" t="s">
        <v>313</v>
      </c>
      <c r="L728">
        <v>0</v>
      </c>
      <c r="M728" t="s">
        <v>342</v>
      </c>
      <c r="N728">
        <v>0</v>
      </c>
      <c r="O728" t="s">
        <v>305</v>
      </c>
      <c r="P728">
        <v>58.8</v>
      </c>
      <c r="Q728" t="s">
        <v>402</v>
      </c>
      <c r="R728">
        <v>-177</v>
      </c>
      <c r="S728" t="s">
        <v>306</v>
      </c>
      <c r="T728">
        <v>21</v>
      </c>
    </row>
    <row r="729" spans="1:20">
      <c r="A729" t="s">
        <v>2</v>
      </c>
      <c r="B729" t="s">
        <v>1087</v>
      </c>
      <c r="C729" t="s">
        <v>302</v>
      </c>
      <c r="D729">
        <v>0.76054900000000003</v>
      </c>
      <c r="E729" t="s">
        <v>303</v>
      </c>
      <c r="F729">
        <v>535</v>
      </c>
      <c r="G729" t="s">
        <v>304</v>
      </c>
      <c r="H729">
        <v>-144</v>
      </c>
      <c r="I729" t="s">
        <v>312</v>
      </c>
      <c r="J729">
        <v>0</v>
      </c>
      <c r="K729" t="s">
        <v>313</v>
      </c>
      <c r="L729">
        <v>0</v>
      </c>
      <c r="M729" t="s">
        <v>342</v>
      </c>
      <c r="N729">
        <v>0</v>
      </c>
      <c r="O729" t="s">
        <v>305</v>
      </c>
      <c r="P729">
        <v>58.485981000000002</v>
      </c>
      <c r="Q729" t="s">
        <v>402</v>
      </c>
      <c r="R729">
        <v>355</v>
      </c>
      <c r="S729" t="s">
        <v>306</v>
      </c>
      <c r="T729">
        <v>22</v>
      </c>
    </row>
    <row r="730" spans="1:20">
      <c r="A730" t="s">
        <v>2</v>
      </c>
      <c r="B730" t="s">
        <v>1088</v>
      </c>
      <c r="C730" t="s">
        <v>302</v>
      </c>
      <c r="D730">
        <v>0.76054699999999997</v>
      </c>
      <c r="E730" t="s">
        <v>303</v>
      </c>
      <c r="F730">
        <v>1</v>
      </c>
      <c r="G730" t="s">
        <v>304</v>
      </c>
      <c r="H730">
        <v>-500</v>
      </c>
      <c r="I730" t="s">
        <v>312</v>
      </c>
      <c r="J730">
        <v>0</v>
      </c>
      <c r="K730" t="s">
        <v>313</v>
      </c>
      <c r="L730">
        <v>0</v>
      </c>
      <c r="M730" t="s">
        <v>342</v>
      </c>
      <c r="N730">
        <v>0</v>
      </c>
      <c r="O730" t="s">
        <v>305</v>
      </c>
      <c r="P730">
        <v>70</v>
      </c>
      <c r="Q730" t="s">
        <v>402</v>
      </c>
      <c r="R730">
        <v>0</v>
      </c>
      <c r="S730" t="s">
        <v>306</v>
      </c>
      <c r="T730">
        <v>18</v>
      </c>
    </row>
    <row r="731" spans="1:20">
      <c r="A731" t="s">
        <v>2</v>
      </c>
      <c r="B731" t="s">
        <v>1089</v>
      </c>
      <c r="C731" t="s">
        <v>302</v>
      </c>
      <c r="D731">
        <v>0.760521</v>
      </c>
      <c r="E731" t="s">
        <v>303</v>
      </c>
      <c r="F731">
        <v>18</v>
      </c>
      <c r="G731" t="s">
        <v>304</v>
      </c>
      <c r="H731">
        <v>-585</v>
      </c>
      <c r="I731" t="s">
        <v>312</v>
      </c>
      <c r="J731">
        <v>0</v>
      </c>
      <c r="K731" t="s">
        <v>313</v>
      </c>
      <c r="L731">
        <v>0</v>
      </c>
      <c r="M731" t="s">
        <v>342</v>
      </c>
      <c r="N731">
        <v>0</v>
      </c>
      <c r="O731" t="s">
        <v>305</v>
      </c>
      <c r="P731">
        <v>63.333333000000003</v>
      </c>
      <c r="Q731" t="s">
        <v>402</v>
      </c>
      <c r="R731">
        <v>-85</v>
      </c>
      <c r="S731" t="s">
        <v>306</v>
      </c>
      <c r="T731">
        <v>22</v>
      </c>
    </row>
    <row r="732" spans="1:20">
      <c r="A732" t="s">
        <v>2</v>
      </c>
      <c r="B732" t="s">
        <v>1090</v>
      </c>
      <c r="C732" t="s">
        <v>302</v>
      </c>
      <c r="D732">
        <v>0.76051999999999997</v>
      </c>
      <c r="E732" t="s">
        <v>303</v>
      </c>
      <c r="F732">
        <v>1</v>
      </c>
      <c r="G732" t="s">
        <v>304</v>
      </c>
      <c r="H732">
        <v>-500</v>
      </c>
      <c r="I732" t="s">
        <v>312</v>
      </c>
      <c r="J732">
        <v>0</v>
      </c>
      <c r="K732" t="s">
        <v>313</v>
      </c>
      <c r="L732">
        <v>0</v>
      </c>
      <c r="M732" t="s">
        <v>342</v>
      </c>
      <c r="N732">
        <v>0</v>
      </c>
      <c r="O732" t="s">
        <v>305</v>
      </c>
      <c r="P732">
        <v>30</v>
      </c>
      <c r="Q732" t="s">
        <v>402</v>
      </c>
      <c r="R732">
        <v>0</v>
      </c>
      <c r="S732" t="s">
        <v>306</v>
      </c>
      <c r="T732">
        <v>19</v>
      </c>
    </row>
    <row r="733" spans="1:20">
      <c r="A733" t="s">
        <v>2</v>
      </c>
      <c r="B733" t="s">
        <v>1091</v>
      </c>
      <c r="C733" t="s">
        <v>302</v>
      </c>
      <c r="D733">
        <v>0.76051899999999995</v>
      </c>
      <c r="E733" t="s">
        <v>303</v>
      </c>
      <c r="F733">
        <v>1</v>
      </c>
      <c r="G733" t="s">
        <v>304</v>
      </c>
      <c r="H733">
        <v>-500</v>
      </c>
      <c r="I733" t="s">
        <v>312</v>
      </c>
      <c r="J733">
        <v>0</v>
      </c>
      <c r="K733" t="s">
        <v>313</v>
      </c>
      <c r="L733">
        <v>0</v>
      </c>
      <c r="M733" t="s">
        <v>342</v>
      </c>
      <c r="N733">
        <v>0</v>
      </c>
      <c r="O733" t="s">
        <v>305</v>
      </c>
      <c r="P733">
        <v>70</v>
      </c>
      <c r="Q733" t="s">
        <v>402</v>
      </c>
      <c r="R733">
        <v>0</v>
      </c>
      <c r="S733" t="s">
        <v>306</v>
      </c>
      <c r="T733">
        <v>18</v>
      </c>
    </row>
    <row r="734" spans="1:20">
      <c r="A734" t="s">
        <v>2</v>
      </c>
      <c r="B734" t="s">
        <v>1092</v>
      </c>
      <c r="C734" t="s">
        <v>302</v>
      </c>
      <c r="D734">
        <v>0.76047900000000002</v>
      </c>
      <c r="E734" t="s">
        <v>303</v>
      </c>
      <c r="F734">
        <v>28</v>
      </c>
      <c r="G734" t="s">
        <v>304</v>
      </c>
      <c r="H734">
        <v>-582</v>
      </c>
      <c r="I734" t="s">
        <v>312</v>
      </c>
      <c r="J734">
        <v>0</v>
      </c>
      <c r="K734" t="s">
        <v>313</v>
      </c>
      <c r="L734">
        <v>0</v>
      </c>
      <c r="M734" t="s">
        <v>342</v>
      </c>
      <c r="N734">
        <v>0</v>
      </c>
      <c r="O734" t="s">
        <v>305</v>
      </c>
      <c r="P734">
        <v>54.285713999999999</v>
      </c>
      <c r="Q734" t="s">
        <v>402</v>
      </c>
      <c r="R734">
        <v>-82</v>
      </c>
      <c r="S734" t="s">
        <v>306</v>
      </c>
      <c r="T734">
        <v>22</v>
      </c>
    </row>
    <row r="735" spans="1:20">
      <c r="A735" t="s">
        <v>2</v>
      </c>
      <c r="B735" t="s">
        <v>1093</v>
      </c>
      <c r="C735" t="s">
        <v>302</v>
      </c>
      <c r="D735">
        <v>0.76033700000000004</v>
      </c>
      <c r="E735" t="s">
        <v>303</v>
      </c>
      <c r="F735">
        <v>99</v>
      </c>
      <c r="G735" t="s">
        <v>304</v>
      </c>
      <c r="H735">
        <v>-247</v>
      </c>
      <c r="I735" t="s">
        <v>312</v>
      </c>
      <c r="J735">
        <v>0</v>
      </c>
      <c r="K735" t="s">
        <v>313</v>
      </c>
      <c r="L735">
        <v>0</v>
      </c>
      <c r="M735" t="s">
        <v>342</v>
      </c>
      <c r="N735">
        <v>0</v>
      </c>
      <c r="O735" t="s">
        <v>305</v>
      </c>
      <c r="P735">
        <v>65.353534999999994</v>
      </c>
      <c r="Q735" t="s">
        <v>402</v>
      </c>
      <c r="R735">
        <v>252</v>
      </c>
      <c r="S735" t="s">
        <v>306</v>
      </c>
      <c r="T735">
        <v>22</v>
      </c>
    </row>
    <row r="736" spans="1:20">
      <c r="A736" t="s">
        <v>2</v>
      </c>
      <c r="B736" t="s">
        <v>1094</v>
      </c>
      <c r="C736" t="s">
        <v>302</v>
      </c>
      <c r="D736">
        <v>0.760154</v>
      </c>
      <c r="E736" t="s">
        <v>303</v>
      </c>
      <c r="F736">
        <v>128</v>
      </c>
      <c r="G736" t="s">
        <v>304</v>
      </c>
      <c r="H736">
        <v>-866</v>
      </c>
      <c r="I736" t="s">
        <v>312</v>
      </c>
      <c r="J736">
        <v>0</v>
      </c>
      <c r="K736" t="s">
        <v>313</v>
      </c>
      <c r="L736">
        <v>0</v>
      </c>
      <c r="M736" t="s">
        <v>342</v>
      </c>
      <c r="N736">
        <v>0</v>
      </c>
      <c r="O736" t="s">
        <v>305</v>
      </c>
      <c r="P736">
        <v>57.96875</v>
      </c>
      <c r="Q736" t="s">
        <v>402</v>
      </c>
      <c r="R736">
        <v>-366</v>
      </c>
      <c r="S736" t="s">
        <v>306</v>
      </c>
      <c r="T736">
        <v>22</v>
      </c>
    </row>
    <row r="737" spans="1:20">
      <c r="A737" t="s">
        <v>2</v>
      </c>
      <c r="B737" t="s">
        <v>1095</v>
      </c>
      <c r="C737" t="s">
        <v>302</v>
      </c>
      <c r="D737">
        <v>0.76014700000000002</v>
      </c>
      <c r="E737" t="s">
        <v>303</v>
      </c>
      <c r="F737">
        <v>5</v>
      </c>
      <c r="G737" t="s">
        <v>304</v>
      </c>
      <c r="H737">
        <v>-495</v>
      </c>
      <c r="I737" t="s">
        <v>312</v>
      </c>
      <c r="J737">
        <v>0</v>
      </c>
      <c r="K737" t="s">
        <v>313</v>
      </c>
      <c r="L737">
        <v>0</v>
      </c>
      <c r="M737" t="s">
        <v>342</v>
      </c>
      <c r="N737">
        <v>0</v>
      </c>
      <c r="O737" t="s">
        <v>305</v>
      </c>
      <c r="P737">
        <v>42</v>
      </c>
      <c r="Q737" t="s">
        <v>402</v>
      </c>
      <c r="R737">
        <v>4</v>
      </c>
      <c r="S737" t="s">
        <v>306</v>
      </c>
      <c r="T737">
        <v>21</v>
      </c>
    </row>
    <row r="738" spans="1:20">
      <c r="A738" t="s">
        <v>2</v>
      </c>
      <c r="B738" t="s">
        <v>1096</v>
      </c>
      <c r="C738" t="s">
        <v>302</v>
      </c>
      <c r="D738">
        <v>0.76012900000000005</v>
      </c>
      <c r="E738" t="s">
        <v>303</v>
      </c>
      <c r="F738">
        <v>13</v>
      </c>
      <c r="G738" t="s">
        <v>304</v>
      </c>
      <c r="H738">
        <v>-397</v>
      </c>
      <c r="I738" t="s">
        <v>312</v>
      </c>
      <c r="J738">
        <v>0</v>
      </c>
      <c r="K738" t="s">
        <v>313</v>
      </c>
      <c r="L738">
        <v>0</v>
      </c>
      <c r="M738" t="s">
        <v>342</v>
      </c>
      <c r="N738">
        <v>0</v>
      </c>
      <c r="O738" t="s">
        <v>305</v>
      </c>
      <c r="P738">
        <v>66.923077000000006</v>
      </c>
      <c r="Q738" t="s">
        <v>402</v>
      </c>
      <c r="R738">
        <v>102</v>
      </c>
      <c r="S738" t="s">
        <v>306</v>
      </c>
      <c r="T738">
        <v>22</v>
      </c>
    </row>
    <row r="739" spans="1:20">
      <c r="A739" t="s">
        <v>403</v>
      </c>
      <c r="B739" t="s">
        <v>1097</v>
      </c>
      <c r="C739">
        <v>3886</v>
      </c>
    </row>
    <row r="740" spans="1:20">
      <c r="A740" t="s">
        <v>2</v>
      </c>
      <c r="B740" t="s">
        <v>1098</v>
      </c>
      <c r="C740" t="s">
        <v>302</v>
      </c>
      <c r="D740">
        <v>0.75999700000000003</v>
      </c>
      <c r="E740" t="s">
        <v>303</v>
      </c>
      <c r="F740">
        <v>92</v>
      </c>
      <c r="G740" t="s">
        <v>304</v>
      </c>
      <c r="H740">
        <v>-475</v>
      </c>
      <c r="I740" t="s">
        <v>312</v>
      </c>
      <c r="J740">
        <v>0</v>
      </c>
      <c r="K740" t="s">
        <v>313</v>
      </c>
      <c r="L740">
        <v>0</v>
      </c>
      <c r="M740" t="s">
        <v>342</v>
      </c>
      <c r="N740">
        <v>0</v>
      </c>
      <c r="O740" t="s">
        <v>305</v>
      </c>
      <c r="P740">
        <v>63.260869999999997</v>
      </c>
      <c r="Q740" t="s">
        <v>402</v>
      </c>
      <c r="R740">
        <v>24</v>
      </c>
      <c r="S740" t="s">
        <v>306</v>
      </c>
      <c r="T740">
        <v>22</v>
      </c>
    </row>
    <row r="741" spans="1:20">
      <c r="A741" t="s">
        <v>2</v>
      </c>
      <c r="B741" t="s">
        <v>1099</v>
      </c>
      <c r="C741" t="s">
        <v>302</v>
      </c>
      <c r="D741">
        <v>0.75959900000000002</v>
      </c>
      <c r="E741" t="s">
        <v>303</v>
      </c>
      <c r="F741">
        <v>279</v>
      </c>
      <c r="G741" t="s">
        <v>304</v>
      </c>
      <c r="H741">
        <v>-513</v>
      </c>
      <c r="I741" t="s">
        <v>312</v>
      </c>
      <c r="J741">
        <v>0</v>
      </c>
      <c r="K741" t="s">
        <v>313</v>
      </c>
      <c r="L741">
        <v>0</v>
      </c>
      <c r="M741" t="s">
        <v>342</v>
      </c>
      <c r="N741">
        <v>0</v>
      </c>
      <c r="O741" t="s">
        <v>305</v>
      </c>
      <c r="P741">
        <v>60.322581</v>
      </c>
      <c r="Q741" t="s">
        <v>402</v>
      </c>
      <c r="R741">
        <v>-13</v>
      </c>
      <c r="S741" t="s">
        <v>306</v>
      </c>
      <c r="T741">
        <v>22</v>
      </c>
    </row>
    <row r="742" spans="1:20">
      <c r="A742" t="s">
        <v>2</v>
      </c>
      <c r="B742" t="s">
        <v>1100</v>
      </c>
      <c r="C742" t="s">
        <v>302</v>
      </c>
      <c r="D742">
        <v>0.75959100000000002</v>
      </c>
      <c r="E742" t="s">
        <v>303</v>
      </c>
      <c r="F742">
        <v>5</v>
      </c>
      <c r="G742" t="s">
        <v>304</v>
      </c>
      <c r="H742">
        <v>-516</v>
      </c>
      <c r="I742" t="s">
        <v>312</v>
      </c>
      <c r="J742">
        <v>0</v>
      </c>
      <c r="K742" t="s">
        <v>313</v>
      </c>
      <c r="L742">
        <v>0</v>
      </c>
      <c r="M742" t="s">
        <v>342</v>
      </c>
      <c r="N742">
        <v>0</v>
      </c>
      <c r="O742" t="s">
        <v>305</v>
      </c>
      <c r="P742">
        <v>62</v>
      </c>
      <c r="Q742" t="s">
        <v>402</v>
      </c>
      <c r="R742">
        <v>-16</v>
      </c>
      <c r="S742" t="s">
        <v>306</v>
      </c>
      <c r="T742">
        <v>21</v>
      </c>
    </row>
    <row r="743" spans="1:20">
      <c r="A743" t="s">
        <v>2</v>
      </c>
      <c r="B743" t="s">
        <v>1101</v>
      </c>
      <c r="C743" t="s">
        <v>302</v>
      </c>
      <c r="D743">
        <v>0.75943400000000005</v>
      </c>
      <c r="E743" t="s">
        <v>303</v>
      </c>
      <c r="F743">
        <v>110</v>
      </c>
      <c r="G743" t="s">
        <v>304</v>
      </c>
      <c r="H743">
        <v>-155</v>
      </c>
      <c r="I743" t="s">
        <v>312</v>
      </c>
      <c r="J743">
        <v>0</v>
      </c>
      <c r="K743" t="s">
        <v>313</v>
      </c>
      <c r="L743">
        <v>0</v>
      </c>
      <c r="M743" t="s">
        <v>342</v>
      </c>
      <c r="N743">
        <v>0</v>
      </c>
      <c r="O743" t="s">
        <v>305</v>
      </c>
      <c r="P743">
        <v>55.818182</v>
      </c>
      <c r="Q743" t="s">
        <v>402</v>
      </c>
      <c r="R743">
        <v>344</v>
      </c>
      <c r="S743" t="s">
        <v>306</v>
      </c>
      <c r="T743">
        <v>22</v>
      </c>
    </row>
    <row r="744" spans="1:20">
      <c r="A744" t="s">
        <v>2</v>
      </c>
      <c r="B744" t="s">
        <v>1102</v>
      </c>
      <c r="C744" t="s">
        <v>302</v>
      </c>
      <c r="D744">
        <v>0.75943300000000002</v>
      </c>
      <c r="E744" t="s">
        <v>303</v>
      </c>
      <c r="F744">
        <v>1</v>
      </c>
      <c r="G744" t="s">
        <v>304</v>
      </c>
      <c r="H744">
        <v>-500</v>
      </c>
      <c r="I744" t="s">
        <v>312</v>
      </c>
      <c r="J744">
        <v>0</v>
      </c>
      <c r="K744" t="s">
        <v>313</v>
      </c>
      <c r="L744">
        <v>0</v>
      </c>
      <c r="M744" t="s">
        <v>342</v>
      </c>
      <c r="N744">
        <v>0</v>
      </c>
      <c r="O744" t="s">
        <v>305</v>
      </c>
      <c r="P744">
        <v>70</v>
      </c>
      <c r="Q744" t="s">
        <v>402</v>
      </c>
      <c r="R744">
        <v>0</v>
      </c>
      <c r="S744" t="s">
        <v>306</v>
      </c>
      <c r="T744">
        <v>18</v>
      </c>
    </row>
    <row r="745" spans="1:20">
      <c r="A745" t="s">
        <v>2</v>
      </c>
      <c r="B745" t="s">
        <v>1103</v>
      </c>
      <c r="C745" t="s">
        <v>302</v>
      </c>
      <c r="D745">
        <v>0.75926300000000002</v>
      </c>
      <c r="E745" t="s">
        <v>303</v>
      </c>
      <c r="F745">
        <v>119</v>
      </c>
      <c r="G745" t="s">
        <v>304</v>
      </c>
      <c r="H745">
        <v>-536</v>
      </c>
      <c r="I745" t="s">
        <v>312</v>
      </c>
      <c r="J745">
        <v>0</v>
      </c>
      <c r="K745" t="s">
        <v>313</v>
      </c>
      <c r="L745">
        <v>0</v>
      </c>
      <c r="M745" t="s">
        <v>342</v>
      </c>
      <c r="N745">
        <v>0</v>
      </c>
      <c r="O745" t="s">
        <v>305</v>
      </c>
      <c r="P745">
        <v>59.243696999999997</v>
      </c>
      <c r="Q745" t="s">
        <v>402</v>
      </c>
      <c r="R745">
        <v>-36</v>
      </c>
      <c r="S745" t="s">
        <v>306</v>
      </c>
      <c r="T745">
        <v>22</v>
      </c>
    </row>
    <row r="746" spans="1:20">
      <c r="A746" t="s">
        <v>2</v>
      </c>
      <c r="B746" t="s">
        <v>1104</v>
      </c>
      <c r="C746" t="s">
        <v>302</v>
      </c>
      <c r="D746">
        <v>0.75916300000000003</v>
      </c>
      <c r="E746" t="s">
        <v>303</v>
      </c>
      <c r="F746">
        <v>70</v>
      </c>
      <c r="G746" t="s">
        <v>304</v>
      </c>
      <c r="H746">
        <v>-655</v>
      </c>
      <c r="I746" t="s">
        <v>312</v>
      </c>
      <c r="J746">
        <v>0</v>
      </c>
      <c r="K746" t="s">
        <v>313</v>
      </c>
      <c r="L746">
        <v>0</v>
      </c>
      <c r="M746" t="s">
        <v>342</v>
      </c>
      <c r="N746">
        <v>0</v>
      </c>
      <c r="O746" t="s">
        <v>305</v>
      </c>
      <c r="P746">
        <v>57.714286000000001</v>
      </c>
      <c r="Q746" t="s">
        <v>402</v>
      </c>
      <c r="R746">
        <v>-155</v>
      </c>
      <c r="S746" t="s">
        <v>306</v>
      </c>
      <c r="T746">
        <v>22</v>
      </c>
    </row>
    <row r="747" spans="1:20">
      <c r="A747" t="s">
        <v>2</v>
      </c>
      <c r="B747" t="s">
        <v>1105</v>
      </c>
      <c r="C747" t="s">
        <v>302</v>
      </c>
      <c r="D747">
        <v>0.75909899999999997</v>
      </c>
      <c r="E747" t="s">
        <v>303</v>
      </c>
      <c r="F747">
        <v>45</v>
      </c>
      <c r="G747" t="s">
        <v>304</v>
      </c>
      <c r="H747">
        <v>-321</v>
      </c>
      <c r="I747" t="s">
        <v>312</v>
      </c>
      <c r="J747">
        <v>0</v>
      </c>
      <c r="K747" t="s">
        <v>313</v>
      </c>
      <c r="L747">
        <v>0</v>
      </c>
      <c r="M747" t="s">
        <v>342</v>
      </c>
      <c r="N747">
        <v>0</v>
      </c>
      <c r="O747" t="s">
        <v>305</v>
      </c>
      <c r="P747">
        <v>57.555556000000003</v>
      </c>
      <c r="Q747" t="s">
        <v>402</v>
      </c>
      <c r="R747">
        <v>178</v>
      </c>
      <c r="S747" t="s">
        <v>306</v>
      </c>
      <c r="T747">
        <v>22</v>
      </c>
    </row>
    <row r="748" spans="1:20">
      <c r="A748" t="s">
        <v>2</v>
      </c>
      <c r="B748" t="s">
        <v>1106</v>
      </c>
      <c r="C748" t="s">
        <v>302</v>
      </c>
      <c r="D748">
        <v>0.75904000000000005</v>
      </c>
      <c r="E748" t="s">
        <v>303</v>
      </c>
      <c r="F748">
        <v>41</v>
      </c>
      <c r="G748" t="s">
        <v>304</v>
      </c>
      <c r="H748">
        <v>-528</v>
      </c>
      <c r="I748" t="s">
        <v>312</v>
      </c>
      <c r="J748">
        <v>0</v>
      </c>
      <c r="K748" t="s">
        <v>313</v>
      </c>
      <c r="L748">
        <v>0</v>
      </c>
      <c r="M748" t="s">
        <v>342</v>
      </c>
      <c r="N748">
        <v>0</v>
      </c>
      <c r="O748" t="s">
        <v>305</v>
      </c>
      <c r="P748">
        <v>60.731707</v>
      </c>
      <c r="Q748" t="s">
        <v>402</v>
      </c>
      <c r="R748">
        <v>-28</v>
      </c>
      <c r="S748" t="s">
        <v>306</v>
      </c>
      <c r="T748">
        <v>22</v>
      </c>
    </row>
    <row r="749" spans="1:20">
      <c r="A749" t="s">
        <v>2</v>
      </c>
      <c r="B749" t="s">
        <v>1107</v>
      </c>
      <c r="C749" t="s">
        <v>302</v>
      </c>
      <c r="D749">
        <v>0.75859100000000002</v>
      </c>
      <c r="E749" t="s">
        <v>303</v>
      </c>
      <c r="F749">
        <v>314</v>
      </c>
      <c r="G749" t="s">
        <v>304</v>
      </c>
      <c r="H749">
        <v>-481</v>
      </c>
      <c r="I749" t="s">
        <v>312</v>
      </c>
      <c r="J749">
        <v>0</v>
      </c>
      <c r="K749" t="s">
        <v>313</v>
      </c>
      <c r="L749">
        <v>0</v>
      </c>
      <c r="M749" t="s">
        <v>342</v>
      </c>
      <c r="N749">
        <v>0</v>
      </c>
      <c r="O749" t="s">
        <v>305</v>
      </c>
      <c r="P749">
        <v>60.382165999999998</v>
      </c>
      <c r="Q749" t="s">
        <v>402</v>
      </c>
      <c r="R749">
        <v>18</v>
      </c>
      <c r="S749" t="s">
        <v>306</v>
      </c>
      <c r="T749">
        <v>22</v>
      </c>
    </row>
    <row r="750" spans="1:20">
      <c r="A750" t="s">
        <v>2</v>
      </c>
      <c r="B750" t="s">
        <v>1108</v>
      </c>
      <c r="C750" t="s">
        <v>302</v>
      </c>
      <c r="D750">
        <v>0.758571</v>
      </c>
      <c r="E750" t="s">
        <v>303</v>
      </c>
      <c r="F750">
        <v>14</v>
      </c>
      <c r="G750" t="s">
        <v>304</v>
      </c>
      <c r="H750">
        <v>-460</v>
      </c>
      <c r="I750" t="s">
        <v>312</v>
      </c>
      <c r="J750">
        <v>0</v>
      </c>
      <c r="K750" t="s">
        <v>313</v>
      </c>
      <c r="L750">
        <v>0</v>
      </c>
      <c r="M750" t="s">
        <v>342</v>
      </c>
      <c r="N750">
        <v>0</v>
      </c>
      <c r="O750" t="s">
        <v>305</v>
      </c>
      <c r="P750">
        <v>31.428571000000002</v>
      </c>
      <c r="Q750" t="s">
        <v>402</v>
      </c>
      <c r="R750">
        <v>39</v>
      </c>
      <c r="S750" t="s">
        <v>306</v>
      </c>
      <c r="T750">
        <v>22</v>
      </c>
    </row>
    <row r="751" spans="1:20">
      <c r="A751" t="s">
        <v>2</v>
      </c>
      <c r="B751" t="s">
        <v>1109</v>
      </c>
      <c r="C751" t="s">
        <v>302</v>
      </c>
      <c r="D751">
        <v>0.75853999999999999</v>
      </c>
      <c r="E751" t="s">
        <v>303</v>
      </c>
      <c r="F751">
        <v>22</v>
      </c>
      <c r="G751" t="s">
        <v>304</v>
      </c>
      <c r="H751">
        <v>-367</v>
      </c>
      <c r="I751" t="s">
        <v>312</v>
      </c>
      <c r="J751">
        <v>0</v>
      </c>
      <c r="K751" t="s">
        <v>313</v>
      </c>
      <c r="L751">
        <v>0</v>
      </c>
      <c r="M751" t="s">
        <v>342</v>
      </c>
      <c r="N751">
        <v>0</v>
      </c>
      <c r="O751" t="s">
        <v>305</v>
      </c>
      <c r="P751">
        <v>56.363636</v>
      </c>
      <c r="Q751" t="s">
        <v>402</v>
      </c>
      <c r="R751">
        <v>132</v>
      </c>
      <c r="S751" t="s">
        <v>306</v>
      </c>
      <c r="T751">
        <v>22</v>
      </c>
    </row>
    <row r="752" spans="1:20">
      <c r="A752" t="s">
        <v>2</v>
      </c>
      <c r="B752" t="s">
        <v>1110</v>
      </c>
      <c r="C752" t="s">
        <v>302</v>
      </c>
      <c r="D752">
        <v>0.75848700000000002</v>
      </c>
      <c r="E752" t="s">
        <v>303</v>
      </c>
      <c r="F752">
        <v>37</v>
      </c>
      <c r="G752" t="s">
        <v>304</v>
      </c>
      <c r="H752">
        <v>-482</v>
      </c>
      <c r="I752" t="s">
        <v>312</v>
      </c>
      <c r="J752">
        <v>0</v>
      </c>
      <c r="K752" t="s">
        <v>313</v>
      </c>
      <c r="L752">
        <v>0</v>
      </c>
      <c r="M752" t="s">
        <v>342</v>
      </c>
      <c r="N752">
        <v>0</v>
      </c>
      <c r="O752" t="s">
        <v>305</v>
      </c>
      <c r="P752">
        <v>57.027026999999997</v>
      </c>
      <c r="Q752" t="s">
        <v>402</v>
      </c>
      <c r="R752">
        <v>17</v>
      </c>
      <c r="S752" t="s">
        <v>306</v>
      </c>
      <c r="T752">
        <v>22</v>
      </c>
    </row>
    <row r="753" spans="1:20">
      <c r="A753" t="s">
        <v>2</v>
      </c>
      <c r="B753" t="s">
        <v>1111</v>
      </c>
      <c r="C753" t="s">
        <v>302</v>
      </c>
      <c r="D753">
        <v>0.75841700000000001</v>
      </c>
      <c r="E753" t="s">
        <v>303</v>
      </c>
      <c r="F753">
        <v>49</v>
      </c>
      <c r="G753" t="s">
        <v>304</v>
      </c>
      <c r="H753">
        <v>-525</v>
      </c>
      <c r="I753" t="s">
        <v>312</v>
      </c>
      <c r="J753">
        <v>0</v>
      </c>
      <c r="K753" t="s">
        <v>313</v>
      </c>
      <c r="L753">
        <v>0</v>
      </c>
      <c r="M753" t="s">
        <v>342</v>
      </c>
      <c r="N753">
        <v>0</v>
      </c>
      <c r="O753" t="s">
        <v>305</v>
      </c>
      <c r="P753">
        <v>51.224490000000003</v>
      </c>
      <c r="Q753" t="s">
        <v>402</v>
      </c>
      <c r="R753">
        <v>-25</v>
      </c>
      <c r="S753" t="s">
        <v>306</v>
      </c>
      <c r="T753">
        <v>22</v>
      </c>
    </row>
    <row r="754" spans="1:20">
      <c r="A754" t="s">
        <v>2</v>
      </c>
      <c r="B754" t="s">
        <v>1112</v>
      </c>
      <c r="C754" t="s">
        <v>302</v>
      </c>
      <c r="D754">
        <v>0.758386</v>
      </c>
      <c r="E754" t="s">
        <v>303</v>
      </c>
      <c r="F754">
        <v>22</v>
      </c>
      <c r="G754" t="s">
        <v>304</v>
      </c>
      <c r="H754">
        <v>-391</v>
      </c>
      <c r="I754" t="s">
        <v>312</v>
      </c>
      <c r="J754">
        <v>0</v>
      </c>
      <c r="K754" t="s">
        <v>313</v>
      </c>
      <c r="L754">
        <v>0</v>
      </c>
      <c r="M754" t="s">
        <v>342</v>
      </c>
      <c r="N754">
        <v>0</v>
      </c>
      <c r="O754" t="s">
        <v>305</v>
      </c>
      <c r="P754">
        <v>60.909090999999997</v>
      </c>
      <c r="Q754" t="s">
        <v>402</v>
      </c>
      <c r="R754">
        <v>108</v>
      </c>
      <c r="S754" t="s">
        <v>306</v>
      </c>
      <c r="T754">
        <v>22</v>
      </c>
    </row>
    <row r="755" spans="1:20">
      <c r="A755" t="s">
        <v>2</v>
      </c>
      <c r="B755" t="s">
        <v>1113</v>
      </c>
      <c r="C755" t="s">
        <v>302</v>
      </c>
      <c r="D755">
        <v>0.75816700000000004</v>
      </c>
      <c r="E755" t="s">
        <v>303</v>
      </c>
      <c r="F755">
        <v>153</v>
      </c>
      <c r="G755" t="s">
        <v>304</v>
      </c>
      <c r="H755">
        <v>-598</v>
      </c>
      <c r="I755" t="s">
        <v>312</v>
      </c>
      <c r="J755">
        <v>0</v>
      </c>
      <c r="K755" t="s">
        <v>313</v>
      </c>
      <c r="L755">
        <v>0</v>
      </c>
      <c r="M755" t="s">
        <v>342</v>
      </c>
      <c r="N755">
        <v>0</v>
      </c>
      <c r="O755" t="s">
        <v>305</v>
      </c>
      <c r="P755">
        <v>54.444443999999997</v>
      </c>
      <c r="Q755" t="s">
        <v>402</v>
      </c>
      <c r="R755">
        <v>-98</v>
      </c>
      <c r="S755" t="s">
        <v>306</v>
      </c>
      <c r="T755">
        <v>22</v>
      </c>
    </row>
    <row r="756" spans="1:20">
      <c r="A756" t="s">
        <v>2</v>
      </c>
      <c r="B756" t="s">
        <v>1114</v>
      </c>
      <c r="C756" t="s">
        <v>302</v>
      </c>
      <c r="D756">
        <v>0.75812000000000002</v>
      </c>
      <c r="E756" t="s">
        <v>303</v>
      </c>
      <c r="F756">
        <v>33</v>
      </c>
      <c r="G756" t="s">
        <v>304</v>
      </c>
      <c r="H756">
        <v>-544</v>
      </c>
      <c r="I756" t="s">
        <v>312</v>
      </c>
      <c r="J756">
        <v>0</v>
      </c>
      <c r="K756" t="s">
        <v>313</v>
      </c>
      <c r="L756">
        <v>0</v>
      </c>
      <c r="M756" t="s">
        <v>342</v>
      </c>
      <c r="N756">
        <v>0</v>
      </c>
      <c r="O756" t="s">
        <v>305</v>
      </c>
      <c r="P756">
        <v>48.787878999999997</v>
      </c>
      <c r="Q756" t="s">
        <v>402</v>
      </c>
      <c r="R756">
        <v>-44</v>
      </c>
      <c r="S756" t="s">
        <v>306</v>
      </c>
      <c r="T756">
        <v>22</v>
      </c>
    </row>
    <row r="757" spans="1:20">
      <c r="A757" t="s">
        <v>2</v>
      </c>
      <c r="B757" t="s">
        <v>1115</v>
      </c>
      <c r="C757" t="s">
        <v>302</v>
      </c>
      <c r="D757">
        <v>0.75791299999999995</v>
      </c>
      <c r="E757" t="s">
        <v>303</v>
      </c>
      <c r="F757">
        <v>145</v>
      </c>
      <c r="G757" t="s">
        <v>304</v>
      </c>
      <c r="H757">
        <v>-528</v>
      </c>
      <c r="I757" t="s">
        <v>312</v>
      </c>
      <c r="J757">
        <v>0</v>
      </c>
      <c r="K757" t="s">
        <v>313</v>
      </c>
      <c r="L757">
        <v>0</v>
      </c>
      <c r="M757" t="s">
        <v>342</v>
      </c>
      <c r="N757">
        <v>0</v>
      </c>
      <c r="O757" t="s">
        <v>305</v>
      </c>
      <c r="P757">
        <v>57.172414000000003</v>
      </c>
      <c r="Q757" t="s">
        <v>402</v>
      </c>
      <c r="R757">
        <v>-28</v>
      </c>
      <c r="S757" t="s">
        <v>306</v>
      </c>
      <c r="T757">
        <v>22</v>
      </c>
    </row>
    <row r="758" spans="1:20">
      <c r="A758" t="s">
        <v>2</v>
      </c>
      <c r="B758" t="s">
        <v>1116</v>
      </c>
      <c r="C758" t="s">
        <v>302</v>
      </c>
      <c r="D758">
        <v>0.75789399999999996</v>
      </c>
      <c r="E758" t="s">
        <v>303</v>
      </c>
      <c r="F758">
        <v>13</v>
      </c>
      <c r="G758" t="s">
        <v>304</v>
      </c>
      <c r="H758">
        <v>-555</v>
      </c>
      <c r="I758" t="s">
        <v>312</v>
      </c>
      <c r="J758">
        <v>0</v>
      </c>
      <c r="K758" t="s">
        <v>313</v>
      </c>
      <c r="L758">
        <v>0</v>
      </c>
      <c r="M758" t="s">
        <v>342</v>
      </c>
      <c r="N758">
        <v>0</v>
      </c>
      <c r="O758" t="s">
        <v>305</v>
      </c>
      <c r="P758">
        <v>54.615385000000003</v>
      </c>
      <c r="Q758" t="s">
        <v>402</v>
      </c>
      <c r="R758">
        <v>-55</v>
      </c>
      <c r="S758" t="s">
        <v>306</v>
      </c>
      <c r="T758">
        <v>21</v>
      </c>
    </row>
    <row r="759" spans="1:20">
      <c r="A759" t="s">
        <v>2</v>
      </c>
      <c r="B759" t="s">
        <v>1117</v>
      </c>
      <c r="C759" t="s">
        <v>302</v>
      </c>
      <c r="D759">
        <v>0.75789300000000004</v>
      </c>
      <c r="E759" t="s">
        <v>303</v>
      </c>
      <c r="F759">
        <v>1</v>
      </c>
      <c r="G759" t="s">
        <v>304</v>
      </c>
      <c r="H759">
        <v>-500</v>
      </c>
      <c r="I759" t="s">
        <v>312</v>
      </c>
      <c r="J759">
        <v>0</v>
      </c>
      <c r="K759" t="s">
        <v>313</v>
      </c>
      <c r="L759">
        <v>0</v>
      </c>
      <c r="M759" t="s">
        <v>342</v>
      </c>
      <c r="N759">
        <v>0</v>
      </c>
      <c r="O759" t="s">
        <v>305</v>
      </c>
      <c r="P759">
        <v>70</v>
      </c>
      <c r="Q759" t="s">
        <v>402</v>
      </c>
      <c r="R759">
        <v>0</v>
      </c>
      <c r="S759" t="s">
        <v>306</v>
      </c>
      <c r="T759">
        <v>17</v>
      </c>
    </row>
    <row r="760" spans="1:20">
      <c r="A760" t="s">
        <v>2</v>
      </c>
      <c r="B760" t="s">
        <v>1118</v>
      </c>
      <c r="C760" t="s">
        <v>302</v>
      </c>
      <c r="D760">
        <v>0.75774600000000003</v>
      </c>
      <c r="E760" t="s">
        <v>303</v>
      </c>
      <c r="F760">
        <v>103</v>
      </c>
      <c r="G760" t="s">
        <v>304</v>
      </c>
      <c r="H760">
        <v>-457</v>
      </c>
      <c r="I760" t="s">
        <v>312</v>
      </c>
      <c r="J760">
        <v>0</v>
      </c>
      <c r="K760" t="s">
        <v>313</v>
      </c>
      <c r="L760">
        <v>0</v>
      </c>
      <c r="M760" t="s">
        <v>342</v>
      </c>
      <c r="N760">
        <v>0</v>
      </c>
      <c r="O760" t="s">
        <v>305</v>
      </c>
      <c r="P760">
        <v>59.514563000000003</v>
      </c>
      <c r="Q760" t="s">
        <v>402</v>
      </c>
      <c r="R760">
        <v>42</v>
      </c>
      <c r="S760" t="s">
        <v>306</v>
      </c>
      <c r="T760">
        <v>20</v>
      </c>
    </row>
    <row r="761" spans="1:20">
      <c r="A761" t="s">
        <v>2</v>
      </c>
      <c r="B761" t="s">
        <v>1119</v>
      </c>
      <c r="C761" t="s">
        <v>302</v>
      </c>
      <c r="D761">
        <v>0.75774399999999997</v>
      </c>
      <c r="E761" t="s">
        <v>303</v>
      </c>
      <c r="F761">
        <v>1</v>
      </c>
      <c r="G761" t="s">
        <v>304</v>
      </c>
      <c r="H761">
        <v>-500</v>
      </c>
      <c r="I761" t="s">
        <v>312</v>
      </c>
      <c r="J761">
        <v>0</v>
      </c>
      <c r="K761" t="s">
        <v>313</v>
      </c>
      <c r="L761">
        <v>0</v>
      </c>
      <c r="M761" t="s">
        <v>342</v>
      </c>
      <c r="N761">
        <v>0</v>
      </c>
      <c r="O761" t="s">
        <v>305</v>
      </c>
      <c r="P761">
        <v>50</v>
      </c>
      <c r="Q761" t="s">
        <v>402</v>
      </c>
      <c r="R761">
        <v>0</v>
      </c>
      <c r="S761" t="s">
        <v>306</v>
      </c>
      <c r="T761">
        <v>19</v>
      </c>
    </row>
    <row r="762" spans="1:20">
      <c r="A762" t="s">
        <v>2</v>
      </c>
      <c r="B762" t="s">
        <v>1120</v>
      </c>
      <c r="C762" t="s">
        <v>302</v>
      </c>
      <c r="D762">
        <v>0.75738399999999995</v>
      </c>
      <c r="E762" t="s">
        <v>303</v>
      </c>
      <c r="F762">
        <v>252</v>
      </c>
      <c r="G762" t="s">
        <v>304</v>
      </c>
      <c r="H762">
        <v>-402</v>
      </c>
      <c r="I762" t="s">
        <v>312</v>
      </c>
      <c r="J762">
        <v>0</v>
      </c>
      <c r="K762" t="s">
        <v>313</v>
      </c>
      <c r="L762">
        <v>0</v>
      </c>
      <c r="M762" t="s">
        <v>342</v>
      </c>
      <c r="N762">
        <v>0</v>
      </c>
      <c r="O762" t="s">
        <v>305</v>
      </c>
      <c r="P762">
        <v>59.126984</v>
      </c>
      <c r="Q762" t="s">
        <v>402</v>
      </c>
      <c r="R762">
        <v>97</v>
      </c>
      <c r="S762" t="s">
        <v>306</v>
      </c>
      <c r="T762">
        <v>22</v>
      </c>
    </row>
    <row r="763" spans="1:20">
      <c r="A763" t="s">
        <v>2</v>
      </c>
      <c r="B763" t="s">
        <v>1121</v>
      </c>
      <c r="C763" t="s">
        <v>302</v>
      </c>
      <c r="D763">
        <v>0.75718099999999999</v>
      </c>
      <c r="E763" t="s">
        <v>303</v>
      </c>
      <c r="F763">
        <v>142</v>
      </c>
      <c r="G763" t="s">
        <v>304</v>
      </c>
      <c r="H763">
        <v>-456</v>
      </c>
      <c r="I763" t="s">
        <v>312</v>
      </c>
      <c r="J763">
        <v>0</v>
      </c>
      <c r="K763" t="s">
        <v>313</v>
      </c>
      <c r="L763">
        <v>0</v>
      </c>
      <c r="M763" t="s">
        <v>342</v>
      </c>
      <c r="N763">
        <v>0</v>
      </c>
      <c r="O763" t="s">
        <v>305</v>
      </c>
      <c r="P763">
        <v>59.295774999999999</v>
      </c>
      <c r="Q763" t="s">
        <v>402</v>
      </c>
      <c r="R763">
        <v>43</v>
      </c>
      <c r="S763" t="s">
        <v>306</v>
      </c>
      <c r="T763">
        <v>22</v>
      </c>
    </row>
    <row r="764" spans="1:20">
      <c r="A764" t="s">
        <v>2</v>
      </c>
      <c r="B764" t="s">
        <v>1122</v>
      </c>
      <c r="C764" t="s">
        <v>302</v>
      </c>
      <c r="D764">
        <v>0.75695900000000005</v>
      </c>
      <c r="E764" t="s">
        <v>303</v>
      </c>
      <c r="F764">
        <v>156</v>
      </c>
      <c r="G764" t="s">
        <v>304</v>
      </c>
      <c r="H764">
        <v>-577</v>
      </c>
      <c r="I764" t="s">
        <v>312</v>
      </c>
      <c r="J764">
        <v>0</v>
      </c>
      <c r="K764" t="s">
        <v>313</v>
      </c>
      <c r="L764">
        <v>0</v>
      </c>
      <c r="M764" t="s">
        <v>342</v>
      </c>
      <c r="N764">
        <v>0</v>
      </c>
      <c r="O764" t="s">
        <v>305</v>
      </c>
      <c r="P764">
        <v>58.717948999999997</v>
      </c>
      <c r="Q764" t="s">
        <v>402</v>
      </c>
      <c r="R764">
        <v>-77</v>
      </c>
      <c r="S764" t="s">
        <v>306</v>
      </c>
      <c r="T764">
        <v>21</v>
      </c>
    </row>
    <row r="765" spans="1:20">
      <c r="A765" t="s">
        <v>2</v>
      </c>
      <c r="B765" t="s">
        <v>1123</v>
      </c>
      <c r="C765" t="s">
        <v>302</v>
      </c>
      <c r="D765">
        <v>0.75682899999999997</v>
      </c>
      <c r="E765" t="s">
        <v>303</v>
      </c>
      <c r="F765">
        <v>91</v>
      </c>
      <c r="G765" t="s">
        <v>304</v>
      </c>
      <c r="H765">
        <v>-379</v>
      </c>
      <c r="I765" t="s">
        <v>312</v>
      </c>
      <c r="J765">
        <v>0</v>
      </c>
      <c r="K765" t="s">
        <v>313</v>
      </c>
      <c r="L765">
        <v>0</v>
      </c>
      <c r="M765" t="s">
        <v>342</v>
      </c>
      <c r="N765">
        <v>0</v>
      </c>
      <c r="O765" t="s">
        <v>305</v>
      </c>
      <c r="P765">
        <v>61.208790999999998</v>
      </c>
      <c r="Q765" t="s">
        <v>402</v>
      </c>
      <c r="R765">
        <v>120</v>
      </c>
      <c r="S765" t="s">
        <v>306</v>
      </c>
      <c r="T765">
        <v>22</v>
      </c>
    </row>
    <row r="766" spans="1:20">
      <c r="A766" t="s">
        <v>2</v>
      </c>
      <c r="B766" t="s">
        <v>1124</v>
      </c>
      <c r="C766" t="s">
        <v>302</v>
      </c>
      <c r="D766">
        <v>0.75641000000000003</v>
      </c>
      <c r="E766" t="s">
        <v>303</v>
      </c>
      <c r="F766">
        <v>293</v>
      </c>
      <c r="G766" t="s">
        <v>304</v>
      </c>
      <c r="H766">
        <v>-879</v>
      </c>
      <c r="I766" t="s">
        <v>312</v>
      </c>
      <c r="J766">
        <v>0</v>
      </c>
      <c r="K766" t="s">
        <v>313</v>
      </c>
      <c r="L766">
        <v>0</v>
      </c>
      <c r="M766" t="s">
        <v>342</v>
      </c>
      <c r="N766">
        <v>0</v>
      </c>
      <c r="O766" t="s">
        <v>305</v>
      </c>
      <c r="P766">
        <v>60.580204999999999</v>
      </c>
      <c r="Q766" t="s">
        <v>402</v>
      </c>
      <c r="R766">
        <v>-379</v>
      </c>
      <c r="S766" t="s">
        <v>306</v>
      </c>
      <c r="T766">
        <v>21</v>
      </c>
    </row>
    <row r="767" spans="1:20">
      <c r="A767" t="s">
        <v>2</v>
      </c>
      <c r="B767" t="s">
        <v>1125</v>
      </c>
      <c r="C767" t="s">
        <v>302</v>
      </c>
      <c r="D767">
        <v>0.75640600000000002</v>
      </c>
      <c r="E767" t="s">
        <v>303</v>
      </c>
      <c r="F767">
        <v>3</v>
      </c>
      <c r="G767" t="s">
        <v>304</v>
      </c>
      <c r="H767">
        <v>-508</v>
      </c>
      <c r="I767" t="s">
        <v>312</v>
      </c>
      <c r="J767">
        <v>0</v>
      </c>
      <c r="K767" t="s">
        <v>313</v>
      </c>
      <c r="L767">
        <v>0</v>
      </c>
      <c r="M767" t="s">
        <v>342</v>
      </c>
      <c r="N767">
        <v>0</v>
      </c>
      <c r="O767" t="s">
        <v>305</v>
      </c>
      <c r="P767">
        <v>56.666666999999997</v>
      </c>
      <c r="Q767" t="s">
        <v>402</v>
      </c>
      <c r="R767">
        <v>-8</v>
      </c>
      <c r="S767" t="s">
        <v>306</v>
      </c>
      <c r="T767">
        <v>21</v>
      </c>
    </row>
    <row r="768" spans="1:20">
      <c r="A768" t="s">
        <v>2</v>
      </c>
      <c r="B768" t="s">
        <v>1126</v>
      </c>
      <c r="C768" t="s">
        <v>302</v>
      </c>
      <c r="D768">
        <v>0.75608399999999998</v>
      </c>
      <c r="E768" t="s">
        <v>303</v>
      </c>
      <c r="F768">
        <v>225</v>
      </c>
      <c r="G768" t="s">
        <v>304</v>
      </c>
      <c r="H768">
        <v>-528</v>
      </c>
      <c r="I768" t="s">
        <v>312</v>
      </c>
      <c r="J768">
        <v>0</v>
      </c>
      <c r="K768" t="s">
        <v>313</v>
      </c>
      <c r="L768">
        <v>0</v>
      </c>
      <c r="M768" t="s">
        <v>342</v>
      </c>
      <c r="N768">
        <v>0</v>
      </c>
      <c r="O768" t="s">
        <v>305</v>
      </c>
      <c r="P768">
        <v>59.6</v>
      </c>
      <c r="Q768" t="s">
        <v>402</v>
      </c>
      <c r="R768">
        <v>-28</v>
      </c>
      <c r="S768" t="s">
        <v>306</v>
      </c>
      <c r="T768">
        <v>22</v>
      </c>
    </row>
    <row r="769" spans="1:20">
      <c r="A769" t="s">
        <v>2</v>
      </c>
      <c r="B769" t="s">
        <v>1127</v>
      </c>
      <c r="C769" t="s">
        <v>302</v>
      </c>
      <c r="D769">
        <v>0.75583400000000001</v>
      </c>
      <c r="E769" t="s">
        <v>303</v>
      </c>
      <c r="F769">
        <v>175</v>
      </c>
      <c r="G769" t="s">
        <v>304</v>
      </c>
      <c r="H769">
        <v>-46</v>
      </c>
      <c r="I769" t="s">
        <v>312</v>
      </c>
      <c r="J769">
        <v>0</v>
      </c>
      <c r="K769" t="s">
        <v>313</v>
      </c>
      <c r="L769">
        <v>0</v>
      </c>
      <c r="M769" t="s">
        <v>342</v>
      </c>
      <c r="N769">
        <v>0</v>
      </c>
      <c r="O769" t="s">
        <v>305</v>
      </c>
      <c r="P769">
        <v>58.114286</v>
      </c>
      <c r="Q769" t="s">
        <v>402</v>
      </c>
      <c r="R769">
        <v>453</v>
      </c>
      <c r="S769" t="s">
        <v>306</v>
      </c>
      <c r="T769">
        <v>22</v>
      </c>
    </row>
    <row r="770" spans="1:20">
      <c r="A770" t="s">
        <v>404</v>
      </c>
    </row>
    <row r="771" spans="1:20">
      <c r="A771" t="s">
        <v>2</v>
      </c>
      <c r="B771" t="s">
        <v>1128</v>
      </c>
      <c r="C771" t="s">
        <v>302</v>
      </c>
      <c r="D771">
        <v>0.75566900000000004</v>
      </c>
      <c r="E771" t="s">
        <v>303</v>
      </c>
      <c r="F771">
        <v>116</v>
      </c>
      <c r="G771" t="s">
        <v>304</v>
      </c>
      <c r="H771">
        <v>94</v>
      </c>
      <c r="I771" t="s">
        <v>312</v>
      </c>
      <c r="J771">
        <v>0</v>
      </c>
      <c r="K771" t="s">
        <v>313</v>
      </c>
      <c r="L771">
        <v>1000</v>
      </c>
      <c r="M771" t="s">
        <v>342</v>
      </c>
      <c r="N771">
        <v>0</v>
      </c>
      <c r="O771" t="s">
        <v>305</v>
      </c>
      <c r="P771">
        <v>54.655172</v>
      </c>
      <c r="Q771" t="s">
        <v>402</v>
      </c>
      <c r="R771">
        <v>594</v>
      </c>
      <c r="S771" t="s">
        <v>306</v>
      </c>
      <c r="T771">
        <v>22</v>
      </c>
    </row>
    <row r="772" spans="1:20">
      <c r="A772" t="s">
        <v>2</v>
      </c>
      <c r="B772" t="s">
        <v>1129</v>
      </c>
      <c r="C772" t="s">
        <v>302</v>
      </c>
      <c r="D772">
        <v>0.75566699999999998</v>
      </c>
      <c r="E772" t="s">
        <v>303</v>
      </c>
      <c r="F772">
        <v>1</v>
      </c>
      <c r="G772" t="s">
        <v>304</v>
      </c>
      <c r="H772">
        <v>-500</v>
      </c>
      <c r="I772" t="s">
        <v>312</v>
      </c>
      <c r="J772">
        <v>0</v>
      </c>
      <c r="K772" t="s">
        <v>313</v>
      </c>
      <c r="L772">
        <v>0</v>
      </c>
      <c r="M772" t="s">
        <v>342</v>
      </c>
      <c r="N772">
        <v>0</v>
      </c>
      <c r="O772" t="s">
        <v>305</v>
      </c>
      <c r="P772">
        <v>30</v>
      </c>
      <c r="Q772" t="s">
        <v>402</v>
      </c>
      <c r="R772">
        <v>0</v>
      </c>
      <c r="S772" t="s">
        <v>306</v>
      </c>
      <c r="T772">
        <v>19</v>
      </c>
    </row>
    <row r="773" spans="1:20">
      <c r="A773" t="s">
        <v>2</v>
      </c>
      <c r="B773" t="s">
        <v>1130</v>
      </c>
      <c r="C773" t="s">
        <v>302</v>
      </c>
      <c r="D773">
        <v>0.75561</v>
      </c>
      <c r="E773" t="s">
        <v>303</v>
      </c>
      <c r="F773">
        <v>40</v>
      </c>
      <c r="G773" t="s">
        <v>304</v>
      </c>
      <c r="H773">
        <v>-407</v>
      </c>
      <c r="I773" t="s">
        <v>312</v>
      </c>
      <c r="J773">
        <v>0</v>
      </c>
      <c r="K773" t="s">
        <v>313</v>
      </c>
      <c r="L773">
        <v>0</v>
      </c>
      <c r="M773" t="s">
        <v>342</v>
      </c>
      <c r="N773">
        <v>0</v>
      </c>
      <c r="O773" t="s">
        <v>305</v>
      </c>
      <c r="P773">
        <v>60</v>
      </c>
      <c r="Q773" t="s">
        <v>402</v>
      </c>
      <c r="R773">
        <v>92</v>
      </c>
      <c r="S773" t="s">
        <v>306</v>
      </c>
      <c r="T773">
        <v>22</v>
      </c>
    </row>
    <row r="774" spans="1:20">
      <c r="A774" t="s">
        <v>2</v>
      </c>
      <c r="B774" t="s">
        <v>1131</v>
      </c>
      <c r="C774" t="s">
        <v>302</v>
      </c>
      <c r="D774">
        <v>0.755471</v>
      </c>
      <c r="E774" t="s">
        <v>303</v>
      </c>
      <c r="F774">
        <v>97</v>
      </c>
      <c r="G774" t="s">
        <v>304</v>
      </c>
      <c r="H774">
        <v>-599</v>
      </c>
      <c r="I774" t="s">
        <v>312</v>
      </c>
      <c r="J774">
        <v>0</v>
      </c>
      <c r="K774" t="s">
        <v>313</v>
      </c>
      <c r="L774">
        <v>0</v>
      </c>
      <c r="M774" t="s">
        <v>342</v>
      </c>
      <c r="N774">
        <v>0</v>
      </c>
      <c r="O774" t="s">
        <v>305</v>
      </c>
      <c r="P774">
        <v>57.010308999999999</v>
      </c>
      <c r="Q774" t="s">
        <v>402</v>
      </c>
      <c r="R774">
        <v>-99</v>
      </c>
      <c r="S774" t="s">
        <v>306</v>
      </c>
      <c r="T774">
        <v>22</v>
      </c>
    </row>
    <row r="775" spans="1:20">
      <c r="A775" t="s">
        <v>2</v>
      </c>
      <c r="B775" t="s">
        <v>1132</v>
      </c>
      <c r="C775" t="s">
        <v>302</v>
      </c>
      <c r="D775">
        <v>0.75539699999999999</v>
      </c>
      <c r="E775" t="s">
        <v>303</v>
      </c>
      <c r="F775">
        <v>52</v>
      </c>
      <c r="G775" t="s">
        <v>304</v>
      </c>
      <c r="H775">
        <v>-499</v>
      </c>
      <c r="I775" t="s">
        <v>312</v>
      </c>
      <c r="J775">
        <v>0</v>
      </c>
      <c r="K775" t="s">
        <v>313</v>
      </c>
      <c r="L775">
        <v>0</v>
      </c>
      <c r="M775" t="s">
        <v>342</v>
      </c>
      <c r="N775">
        <v>0</v>
      </c>
      <c r="O775" t="s">
        <v>305</v>
      </c>
      <c r="P775">
        <v>65</v>
      </c>
      <c r="Q775" t="s">
        <v>402</v>
      </c>
      <c r="R775">
        <v>0</v>
      </c>
      <c r="S775" t="s">
        <v>306</v>
      </c>
      <c r="T775">
        <v>22</v>
      </c>
    </row>
    <row r="776" spans="1:20">
      <c r="A776" t="s">
        <v>2</v>
      </c>
      <c r="B776" t="s">
        <v>1133</v>
      </c>
      <c r="C776" t="s">
        <v>302</v>
      </c>
      <c r="D776">
        <v>0.75529100000000005</v>
      </c>
      <c r="E776" t="s">
        <v>303</v>
      </c>
      <c r="F776">
        <v>74</v>
      </c>
      <c r="G776" t="s">
        <v>304</v>
      </c>
      <c r="H776">
        <v>-425</v>
      </c>
      <c r="I776" t="s">
        <v>312</v>
      </c>
      <c r="J776">
        <v>0</v>
      </c>
      <c r="K776" t="s">
        <v>313</v>
      </c>
      <c r="L776">
        <v>0</v>
      </c>
      <c r="M776" t="s">
        <v>342</v>
      </c>
      <c r="N776">
        <v>0</v>
      </c>
      <c r="O776" t="s">
        <v>305</v>
      </c>
      <c r="P776">
        <v>57.837837999999998</v>
      </c>
      <c r="Q776" t="s">
        <v>402</v>
      </c>
      <c r="R776">
        <v>74</v>
      </c>
      <c r="S776" t="s">
        <v>306</v>
      </c>
      <c r="T776">
        <v>22</v>
      </c>
    </row>
    <row r="777" spans="1:20">
      <c r="A777" t="s">
        <v>2</v>
      </c>
      <c r="B777" t="s">
        <v>1134</v>
      </c>
      <c r="C777" t="s">
        <v>302</v>
      </c>
      <c r="D777">
        <v>0.75481299999999996</v>
      </c>
      <c r="E777" t="s">
        <v>303</v>
      </c>
      <c r="F777">
        <v>335</v>
      </c>
      <c r="G777" t="s">
        <v>304</v>
      </c>
      <c r="H777">
        <v>-481</v>
      </c>
      <c r="I777" t="s">
        <v>312</v>
      </c>
      <c r="J777">
        <v>0</v>
      </c>
      <c r="K777" t="s">
        <v>313</v>
      </c>
      <c r="L777">
        <v>0</v>
      </c>
      <c r="M777" t="s">
        <v>342</v>
      </c>
      <c r="N777">
        <v>0</v>
      </c>
      <c r="O777" t="s">
        <v>305</v>
      </c>
      <c r="P777">
        <v>58.895522</v>
      </c>
      <c r="Q777" t="s">
        <v>402</v>
      </c>
      <c r="R777">
        <v>18</v>
      </c>
      <c r="S777" t="s">
        <v>306</v>
      </c>
      <c r="T777">
        <v>22</v>
      </c>
    </row>
    <row r="778" spans="1:20">
      <c r="A778" t="s">
        <v>2</v>
      </c>
      <c r="B778" t="s">
        <v>1135</v>
      </c>
      <c r="C778" t="s">
        <v>302</v>
      </c>
      <c r="D778">
        <v>0.75480700000000001</v>
      </c>
      <c r="E778" t="s">
        <v>303</v>
      </c>
      <c r="F778">
        <v>4</v>
      </c>
      <c r="G778" t="s">
        <v>304</v>
      </c>
      <c r="H778">
        <v>-517</v>
      </c>
      <c r="I778" t="s">
        <v>312</v>
      </c>
      <c r="J778">
        <v>0</v>
      </c>
      <c r="K778" t="s">
        <v>313</v>
      </c>
      <c r="L778">
        <v>0</v>
      </c>
      <c r="M778" t="s">
        <v>342</v>
      </c>
      <c r="N778">
        <v>0</v>
      </c>
      <c r="O778" t="s">
        <v>305</v>
      </c>
      <c r="P778">
        <v>50</v>
      </c>
      <c r="Q778" t="s">
        <v>402</v>
      </c>
      <c r="R778">
        <v>-17</v>
      </c>
      <c r="S778" t="s">
        <v>306</v>
      </c>
      <c r="T778">
        <v>21</v>
      </c>
    </row>
    <row r="779" spans="1:20">
      <c r="A779" t="s">
        <v>2</v>
      </c>
      <c r="B779" t="s">
        <v>1136</v>
      </c>
      <c r="C779" t="s">
        <v>302</v>
      </c>
      <c r="D779">
        <v>0.75454100000000002</v>
      </c>
      <c r="E779" t="s">
        <v>303</v>
      </c>
      <c r="F779">
        <v>186</v>
      </c>
      <c r="G779" t="s">
        <v>304</v>
      </c>
      <c r="H779">
        <v>-542</v>
      </c>
      <c r="I779" t="s">
        <v>312</v>
      </c>
      <c r="J779">
        <v>0</v>
      </c>
      <c r="K779" t="s">
        <v>313</v>
      </c>
      <c r="L779">
        <v>0</v>
      </c>
      <c r="M779" t="s">
        <v>342</v>
      </c>
      <c r="N779">
        <v>0</v>
      </c>
      <c r="O779" t="s">
        <v>305</v>
      </c>
      <c r="P779">
        <v>58.494624000000002</v>
      </c>
      <c r="Q779" t="s">
        <v>402</v>
      </c>
      <c r="R779">
        <v>-42</v>
      </c>
      <c r="S779" t="s">
        <v>306</v>
      </c>
      <c r="T779">
        <v>22</v>
      </c>
    </row>
    <row r="780" spans="1:20">
      <c r="A780" t="s">
        <v>2</v>
      </c>
      <c r="B780" t="s">
        <v>1137</v>
      </c>
      <c r="C780" t="s">
        <v>302</v>
      </c>
      <c r="D780">
        <v>0.75453999999999999</v>
      </c>
      <c r="E780" t="s">
        <v>303</v>
      </c>
      <c r="F780">
        <v>1</v>
      </c>
      <c r="G780" t="s">
        <v>304</v>
      </c>
      <c r="H780">
        <v>-500</v>
      </c>
      <c r="I780" t="s">
        <v>312</v>
      </c>
      <c r="J780">
        <v>0</v>
      </c>
      <c r="K780" t="s">
        <v>313</v>
      </c>
      <c r="L780">
        <v>0</v>
      </c>
      <c r="M780" t="s">
        <v>342</v>
      </c>
      <c r="N780">
        <v>0</v>
      </c>
      <c r="O780" t="s">
        <v>305</v>
      </c>
      <c r="P780">
        <v>70</v>
      </c>
      <c r="Q780" t="s">
        <v>402</v>
      </c>
      <c r="R780">
        <v>0</v>
      </c>
      <c r="S780" t="s">
        <v>306</v>
      </c>
      <c r="T780">
        <v>18</v>
      </c>
    </row>
    <row r="781" spans="1:20">
      <c r="A781" t="s">
        <v>2</v>
      </c>
      <c r="B781" t="s">
        <v>1138</v>
      </c>
      <c r="C781" t="s">
        <v>302</v>
      </c>
      <c r="D781">
        <v>0.75422599999999995</v>
      </c>
      <c r="E781" t="s">
        <v>303</v>
      </c>
      <c r="F781">
        <v>220</v>
      </c>
      <c r="G781" t="s">
        <v>304</v>
      </c>
      <c r="H781">
        <v>-550</v>
      </c>
      <c r="I781" t="s">
        <v>312</v>
      </c>
      <c r="J781">
        <v>0</v>
      </c>
      <c r="K781" t="s">
        <v>313</v>
      </c>
      <c r="L781">
        <v>0</v>
      </c>
      <c r="M781" t="s">
        <v>342</v>
      </c>
      <c r="N781">
        <v>0</v>
      </c>
      <c r="O781" t="s">
        <v>305</v>
      </c>
      <c r="P781">
        <v>60.636364</v>
      </c>
      <c r="Q781" t="s">
        <v>402</v>
      </c>
      <c r="R781">
        <v>-50</v>
      </c>
      <c r="S781" t="s">
        <v>306</v>
      </c>
      <c r="T781">
        <v>22</v>
      </c>
    </row>
    <row r="782" spans="1:20">
      <c r="A782" t="s">
        <v>2</v>
      </c>
      <c r="B782" t="s">
        <v>1139</v>
      </c>
      <c r="C782" t="s">
        <v>302</v>
      </c>
      <c r="D782">
        <v>0.754193</v>
      </c>
      <c r="E782" t="s">
        <v>303</v>
      </c>
      <c r="F782">
        <v>23</v>
      </c>
      <c r="G782" t="s">
        <v>304</v>
      </c>
      <c r="H782">
        <v>-530</v>
      </c>
      <c r="I782" t="s">
        <v>312</v>
      </c>
      <c r="J782">
        <v>0</v>
      </c>
      <c r="K782" t="s">
        <v>313</v>
      </c>
      <c r="L782">
        <v>0</v>
      </c>
      <c r="M782" t="s">
        <v>342</v>
      </c>
      <c r="N782">
        <v>0</v>
      </c>
      <c r="O782" t="s">
        <v>305</v>
      </c>
      <c r="P782">
        <v>44.782609000000001</v>
      </c>
      <c r="Q782" t="s">
        <v>402</v>
      </c>
      <c r="R782">
        <v>-30</v>
      </c>
      <c r="S782" t="s">
        <v>306</v>
      </c>
      <c r="T782">
        <v>22</v>
      </c>
    </row>
    <row r="783" spans="1:20">
      <c r="A783" t="s">
        <v>2</v>
      </c>
      <c r="B783" t="s">
        <v>1140</v>
      </c>
      <c r="C783" t="s">
        <v>302</v>
      </c>
      <c r="D783">
        <v>0.75419099999999994</v>
      </c>
      <c r="E783" t="s">
        <v>303</v>
      </c>
      <c r="F783">
        <v>1</v>
      </c>
      <c r="G783" t="s">
        <v>304</v>
      </c>
      <c r="H783">
        <v>-500</v>
      </c>
      <c r="I783" t="s">
        <v>312</v>
      </c>
      <c r="J783">
        <v>0</v>
      </c>
      <c r="K783" t="s">
        <v>313</v>
      </c>
      <c r="L783">
        <v>0</v>
      </c>
      <c r="M783" t="s">
        <v>342</v>
      </c>
      <c r="N783">
        <v>0</v>
      </c>
      <c r="O783" t="s">
        <v>305</v>
      </c>
      <c r="P783">
        <v>30</v>
      </c>
      <c r="Q783" t="s">
        <v>402</v>
      </c>
      <c r="R783">
        <v>0</v>
      </c>
      <c r="S783" t="s">
        <v>306</v>
      </c>
      <c r="T783">
        <v>19</v>
      </c>
    </row>
    <row r="784" spans="1:20">
      <c r="A784" t="s">
        <v>2</v>
      </c>
      <c r="B784" t="s">
        <v>1141</v>
      </c>
      <c r="C784" t="s">
        <v>302</v>
      </c>
      <c r="D784">
        <v>0.75402599999999997</v>
      </c>
      <c r="E784" t="s">
        <v>303</v>
      </c>
      <c r="F784">
        <v>116</v>
      </c>
      <c r="G784" t="s">
        <v>304</v>
      </c>
      <c r="H784">
        <v>-620</v>
      </c>
      <c r="I784" t="s">
        <v>312</v>
      </c>
      <c r="J784">
        <v>0</v>
      </c>
      <c r="K784" t="s">
        <v>313</v>
      </c>
      <c r="L784">
        <v>0</v>
      </c>
      <c r="M784" t="s">
        <v>342</v>
      </c>
      <c r="N784">
        <v>0</v>
      </c>
      <c r="O784" t="s">
        <v>305</v>
      </c>
      <c r="P784">
        <v>57.241379000000002</v>
      </c>
      <c r="Q784" t="s">
        <v>402</v>
      </c>
      <c r="R784">
        <v>-120</v>
      </c>
      <c r="S784" t="s">
        <v>306</v>
      </c>
      <c r="T784">
        <v>22</v>
      </c>
    </row>
    <row r="785" spans="1:20">
      <c r="A785" t="s">
        <v>2</v>
      </c>
      <c r="B785" t="s">
        <v>1142</v>
      </c>
      <c r="C785" t="s">
        <v>302</v>
      </c>
      <c r="D785">
        <v>0.75356299999999998</v>
      </c>
      <c r="E785" t="s">
        <v>303</v>
      </c>
      <c r="F785">
        <v>324</v>
      </c>
      <c r="G785" t="s">
        <v>304</v>
      </c>
      <c r="H785">
        <v>-515</v>
      </c>
      <c r="I785" t="s">
        <v>312</v>
      </c>
      <c r="J785">
        <v>0</v>
      </c>
      <c r="K785" t="s">
        <v>313</v>
      </c>
      <c r="L785">
        <v>0</v>
      </c>
      <c r="M785" t="s">
        <v>342</v>
      </c>
      <c r="N785">
        <v>0</v>
      </c>
      <c r="O785" t="s">
        <v>305</v>
      </c>
      <c r="P785">
        <v>55.185184999999997</v>
      </c>
      <c r="Q785" t="s">
        <v>402</v>
      </c>
      <c r="R785">
        <v>-15</v>
      </c>
      <c r="S785" t="s">
        <v>306</v>
      </c>
      <c r="T785">
        <v>22</v>
      </c>
    </row>
    <row r="786" spans="1:20">
      <c r="A786" t="s">
        <v>2</v>
      </c>
      <c r="B786" t="s">
        <v>1143</v>
      </c>
      <c r="C786" t="s">
        <v>302</v>
      </c>
      <c r="D786">
        <v>0.75355099999999997</v>
      </c>
      <c r="E786" t="s">
        <v>303</v>
      </c>
      <c r="F786">
        <v>8</v>
      </c>
      <c r="G786" t="s">
        <v>304</v>
      </c>
      <c r="H786">
        <v>-474</v>
      </c>
      <c r="I786" t="s">
        <v>312</v>
      </c>
      <c r="J786">
        <v>0</v>
      </c>
      <c r="K786" t="s">
        <v>313</v>
      </c>
      <c r="L786">
        <v>0</v>
      </c>
      <c r="M786" t="s">
        <v>342</v>
      </c>
      <c r="N786">
        <v>0</v>
      </c>
      <c r="O786" t="s">
        <v>305</v>
      </c>
      <c r="P786">
        <v>47.5</v>
      </c>
      <c r="Q786" t="s">
        <v>402</v>
      </c>
      <c r="R786">
        <v>25</v>
      </c>
      <c r="S786" t="s">
        <v>306</v>
      </c>
      <c r="T786">
        <v>21</v>
      </c>
    </row>
    <row r="787" spans="1:20">
      <c r="A787" t="s">
        <v>2</v>
      </c>
      <c r="B787" t="s">
        <v>1144</v>
      </c>
      <c r="C787" t="s">
        <v>302</v>
      </c>
      <c r="D787">
        <v>0.75333000000000006</v>
      </c>
      <c r="E787" t="s">
        <v>303</v>
      </c>
      <c r="F787">
        <v>155</v>
      </c>
      <c r="G787" t="s">
        <v>304</v>
      </c>
      <c r="H787">
        <v>-528</v>
      </c>
      <c r="I787" t="s">
        <v>312</v>
      </c>
      <c r="J787">
        <v>0</v>
      </c>
      <c r="K787" t="s">
        <v>313</v>
      </c>
      <c r="L787">
        <v>0</v>
      </c>
      <c r="M787" t="s">
        <v>342</v>
      </c>
      <c r="N787">
        <v>0</v>
      </c>
      <c r="O787" t="s">
        <v>305</v>
      </c>
      <c r="P787">
        <v>58</v>
      </c>
      <c r="Q787" t="s">
        <v>402</v>
      </c>
      <c r="R787">
        <v>-28</v>
      </c>
      <c r="S787" t="s">
        <v>306</v>
      </c>
      <c r="T787">
        <v>22</v>
      </c>
    </row>
    <row r="788" spans="1:20">
      <c r="A788" t="s">
        <v>2</v>
      </c>
      <c r="B788" t="s">
        <v>1145</v>
      </c>
      <c r="C788" t="s">
        <v>302</v>
      </c>
      <c r="D788">
        <v>0.75321700000000003</v>
      </c>
      <c r="E788" t="s">
        <v>303</v>
      </c>
      <c r="F788">
        <v>79</v>
      </c>
      <c r="G788" t="s">
        <v>304</v>
      </c>
      <c r="H788">
        <v>-140</v>
      </c>
      <c r="I788" t="s">
        <v>312</v>
      </c>
      <c r="J788">
        <v>0</v>
      </c>
      <c r="K788" t="s">
        <v>313</v>
      </c>
      <c r="L788">
        <v>0</v>
      </c>
      <c r="M788" t="s">
        <v>342</v>
      </c>
      <c r="N788">
        <v>0</v>
      </c>
      <c r="O788" t="s">
        <v>305</v>
      </c>
      <c r="P788">
        <v>60.126581999999999</v>
      </c>
      <c r="Q788" t="s">
        <v>402</v>
      </c>
      <c r="R788">
        <v>359</v>
      </c>
      <c r="S788" t="s">
        <v>306</v>
      </c>
      <c r="T788">
        <v>22</v>
      </c>
    </row>
    <row r="789" spans="1:20">
      <c r="A789" t="s">
        <v>2</v>
      </c>
      <c r="B789" t="s">
        <v>1146</v>
      </c>
      <c r="C789" t="s">
        <v>302</v>
      </c>
      <c r="D789">
        <v>0.75303299999999995</v>
      </c>
      <c r="E789" t="s">
        <v>303</v>
      </c>
      <c r="F789">
        <v>129</v>
      </c>
      <c r="G789" t="s">
        <v>304</v>
      </c>
      <c r="H789">
        <v>-518</v>
      </c>
      <c r="I789" t="s">
        <v>312</v>
      </c>
      <c r="J789">
        <v>0</v>
      </c>
      <c r="K789" t="s">
        <v>313</v>
      </c>
      <c r="L789">
        <v>0</v>
      </c>
      <c r="M789" t="s">
        <v>342</v>
      </c>
      <c r="N789">
        <v>0</v>
      </c>
      <c r="O789" t="s">
        <v>305</v>
      </c>
      <c r="P789">
        <v>58.682170999999997</v>
      </c>
      <c r="Q789" t="s">
        <v>402</v>
      </c>
      <c r="R789">
        <v>-18</v>
      </c>
      <c r="S789" t="s">
        <v>306</v>
      </c>
      <c r="T789">
        <v>22</v>
      </c>
    </row>
    <row r="790" spans="1:20">
      <c r="A790" t="s">
        <v>2</v>
      </c>
      <c r="B790" t="s">
        <v>1147</v>
      </c>
      <c r="C790" t="s">
        <v>302</v>
      </c>
      <c r="D790">
        <v>0.75279300000000005</v>
      </c>
      <c r="E790" t="s">
        <v>303</v>
      </c>
      <c r="F790">
        <v>168</v>
      </c>
      <c r="G790" t="s">
        <v>304</v>
      </c>
      <c r="H790">
        <v>-605</v>
      </c>
      <c r="I790" t="s">
        <v>312</v>
      </c>
      <c r="J790">
        <v>0</v>
      </c>
      <c r="K790" t="s">
        <v>313</v>
      </c>
      <c r="L790">
        <v>0</v>
      </c>
      <c r="M790" t="s">
        <v>342</v>
      </c>
      <c r="N790">
        <v>0</v>
      </c>
      <c r="O790" t="s">
        <v>305</v>
      </c>
      <c r="P790">
        <v>59.285713999999999</v>
      </c>
      <c r="Q790" t="s">
        <v>402</v>
      </c>
      <c r="R790">
        <v>-105</v>
      </c>
      <c r="S790" t="s">
        <v>306</v>
      </c>
      <c r="T790">
        <v>22</v>
      </c>
    </row>
    <row r="791" spans="1:20">
      <c r="A791" t="s">
        <v>2</v>
      </c>
      <c r="B791" t="s">
        <v>1148</v>
      </c>
      <c r="C791" t="s">
        <v>302</v>
      </c>
      <c r="D791">
        <v>0.75249900000000003</v>
      </c>
      <c r="E791" t="s">
        <v>303</v>
      </c>
      <c r="F791">
        <v>206</v>
      </c>
      <c r="G791" t="s">
        <v>304</v>
      </c>
      <c r="H791">
        <v>-533</v>
      </c>
      <c r="I791" t="s">
        <v>312</v>
      </c>
      <c r="J791">
        <v>0</v>
      </c>
      <c r="K791" t="s">
        <v>313</v>
      </c>
      <c r="L791">
        <v>0</v>
      </c>
      <c r="M791" t="s">
        <v>342</v>
      </c>
      <c r="N791">
        <v>0</v>
      </c>
      <c r="O791" t="s">
        <v>305</v>
      </c>
      <c r="P791">
        <v>58.834950999999997</v>
      </c>
      <c r="Q791" t="s">
        <v>402</v>
      </c>
      <c r="R791">
        <v>-33</v>
      </c>
      <c r="S791" t="s">
        <v>306</v>
      </c>
      <c r="T791">
        <v>22</v>
      </c>
    </row>
    <row r="792" spans="1:20">
      <c r="A792" t="s">
        <v>2</v>
      </c>
      <c r="B792" t="s">
        <v>1149</v>
      </c>
      <c r="C792" t="s">
        <v>302</v>
      </c>
      <c r="D792">
        <v>0.75249699999999997</v>
      </c>
      <c r="E792" t="s">
        <v>303</v>
      </c>
      <c r="F792">
        <v>1</v>
      </c>
      <c r="G792" t="s">
        <v>304</v>
      </c>
      <c r="H792">
        <v>-500</v>
      </c>
      <c r="I792" t="s">
        <v>312</v>
      </c>
      <c r="J792">
        <v>0</v>
      </c>
      <c r="K792" t="s">
        <v>313</v>
      </c>
      <c r="L792">
        <v>0</v>
      </c>
      <c r="M792" t="s">
        <v>342</v>
      </c>
      <c r="N792">
        <v>0</v>
      </c>
      <c r="O792" t="s">
        <v>305</v>
      </c>
      <c r="P792">
        <v>70</v>
      </c>
      <c r="Q792" t="s">
        <v>402</v>
      </c>
      <c r="R792">
        <v>0</v>
      </c>
      <c r="S792" t="s">
        <v>306</v>
      </c>
      <c r="T792">
        <v>17</v>
      </c>
    </row>
    <row r="793" spans="1:20">
      <c r="A793" t="s">
        <v>2</v>
      </c>
      <c r="B793" t="s">
        <v>1150</v>
      </c>
      <c r="C793" t="s">
        <v>302</v>
      </c>
      <c r="D793">
        <v>0.75219899999999995</v>
      </c>
      <c r="E793" t="s">
        <v>303</v>
      </c>
      <c r="F793">
        <v>209</v>
      </c>
      <c r="G793" t="s">
        <v>304</v>
      </c>
      <c r="H793">
        <v>-436</v>
      </c>
      <c r="I793" t="s">
        <v>312</v>
      </c>
      <c r="J793">
        <v>0</v>
      </c>
      <c r="K793" t="s">
        <v>313</v>
      </c>
      <c r="L793">
        <v>0</v>
      </c>
      <c r="M793" t="s">
        <v>342</v>
      </c>
      <c r="N793">
        <v>0</v>
      </c>
      <c r="O793" t="s">
        <v>305</v>
      </c>
      <c r="P793">
        <v>58.229664999999997</v>
      </c>
      <c r="Q793" t="s">
        <v>402</v>
      </c>
      <c r="R793">
        <v>63</v>
      </c>
      <c r="S793" t="s">
        <v>306</v>
      </c>
      <c r="T793">
        <v>21</v>
      </c>
    </row>
    <row r="794" spans="1:20">
      <c r="A794" t="s">
        <v>2</v>
      </c>
      <c r="B794" t="s">
        <v>1151</v>
      </c>
      <c r="C794" t="s">
        <v>302</v>
      </c>
      <c r="D794">
        <v>0.75163999999999997</v>
      </c>
      <c r="E794" t="s">
        <v>303</v>
      </c>
      <c r="F794">
        <v>391</v>
      </c>
      <c r="G794" t="s">
        <v>304</v>
      </c>
      <c r="H794">
        <v>-638</v>
      </c>
      <c r="I794" t="s">
        <v>312</v>
      </c>
      <c r="J794">
        <v>0</v>
      </c>
      <c r="K794" t="s">
        <v>313</v>
      </c>
      <c r="L794">
        <v>0</v>
      </c>
      <c r="M794" t="s">
        <v>342</v>
      </c>
      <c r="N794">
        <v>0</v>
      </c>
      <c r="O794" t="s">
        <v>305</v>
      </c>
      <c r="P794">
        <v>59.411765000000003</v>
      </c>
      <c r="Q794" t="s">
        <v>402</v>
      </c>
      <c r="R794">
        <v>-138</v>
      </c>
      <c r="S794" t="s">
        <v>306</v>
      </c>
      <c r="T794">
        <v>22</v>
      </c>
    </row>
    <row r="795" spans="1:20">
      <c r="A795" t="s">
        <v>2</v>
      </c>
      <c r="B795" t="s">
        <v>1152</v>
      </c>
      <c r="C795" t="s">
        <v>302</v>
      </c>
      <c r="D795">
        <v>0.75141599999999997</v>
      </c>
      <c r="E795" t="s">
        <v>303</v>
      </c>
      <c r="F795">
        <v>157</v>
      </c>
      <c r="G795" t="s">
        <v>304</v>
      </c>
      <c r="H795">
        <v>-254</v>
      </c>
      <c r="I795" t="s">
        <v>312</v>
      </c>
      <c r="J795">
        <v>0</v>
      </c>
      <c r="K795" t="s">
        <v>313</v>
      </c>
      <c r="L795">
        <v>0</v>
      </c>
      <c r="M795" t="s">
        <v>342</v>
      </c>
      <c r="N795">
        <v>0</v>
      </c>
      <c r="O795" t="s">
        <v>305</v>
      </c>
      <c r="P795">
        <v>60.318471000000002</v>
      </c>
      <c r="Q795" t="s">
        <v>402</v>
      </c>
      <c r="R795">
        <v>245</v>
      </c>
      <c r="S795" t="s">
        <v>306</v>
      </c>
      <c r="T795">
        <v>22</v>
      </c>
    </row>
    <row r="796" spans="1:20">
      <c r="A796" t="s">
        <v>2</v>
      </c>
      <c r="B796" t="s">
        <v>1153</v>
      </c>
      <c r="C796" t="s">
        <v>302</v>
      </c>
      <c r="D796">
        <v>0.75105299999999997</v>
      </c>
      <c r="E796" t="s">
        <v>303</v>
      </c>
      <c r="F796">
        <v>254</v>
      </c>
      <c r="G796" t="s">
        <v>304</v>
      </c>
      <c r="H796">
        <v>-649</v>
      </c>
      <c r="I796" t="s">
        <v>312</v>
      </c>
      <c r="J796">
        <v>0</v>
      </c>
      <c r="K796" t="s">
        <v>313</v>
      </c>
      <c r="L796">
        <v>0</v>
      </c>
      <c r="M796" t="s">
        <v>342</v>
      </c>
      <c r="N796">
        <v>0</v>
      </c>
      <c r="O796" t="s">
        <v>305</v>
      </c>
      <c r="P796">
        <v>60.708660999999999</v>
      </c>
      <c r="Q796" t="s">
        <v>402</v>
      </c>
      <c r="R796">
        <v>-149</v>
      </c>
      <c r="S796" t="s">
        <v>306</v>
      </c>
      <c r="T796">
        <v>22</v>
      </c>
    </row>
    <row r="797" spans="1:20">
      <c r="A797" t="s">
        <v>2</v>
      </c>
      <c r="B797" t="s">
        <v>1154</v>
      </c>
      <c r="C797" t="s">
        <v>302</v>
      </c>
      <c r="D797">
        <v>0.75095100000000004</v>
      </c>
      <c r="E797" t="s">
        <v>303</v>
      </c>
      <c r="F797">
        <v>71</v>
      </c>
      <c r="G797" t="s">
        <v>304</v>
      </c>
      <c r="H797">
        <v>-410</v>
      </c>
      <c r="I797" t="s">
        <v>312</v>
      </c>
      <c r="J797">
        <v>0</v>
      </c>
      <c r="K797" t="s">
        <v>313</v>
      </c>
      <c r="L797">
        <v>0</v>
      </c>
      <c r="M797" t="s">
        <v>342</v>
      </c>
      <c r="N797">
        <v>0</v>
      </c>
      <c r="O797" t="s">
        <v>305</v>
      </c>
      <c r="P797">
        <v>57.323943999999997</v>
      </c>
      <c r="Q797" t="s">
        <v>402</v>
      </c>
      <c r="R797">
        <v>89</v>
      </c>
      <c r="S797" t="s">
        <v>306</v>
      </c>
      <c r="T797">
        <v>22</v>
      </c>
    </row>
    <row r="798" spans="1:20">
      <c r="A798" t="s">
        <v>2</v>
      </c>
      <c r="B798" t="s">
        <v>1155</v>
      </c>
      <c r="C798" t="s">
        <v>302</v>
      </c>
      <c r="D798">
        <v>0.75085100000000005</v>
      </c>
      <c r="E798" t="s">
        <v>303</v>
      </c>
      <c r="F798">
        <v>70</v>
      </c>
      <c r="G798" t="s">
        <v>304</v>
      </c>
      <c r="H798">
        <v>-505</v>
      </c>
      <c r="I798" t="s">
        <v>312</v>
      </c>
      <c r="J798">
        <v>0</v>
      </c>
      <c r="K798" t="s">
        <v>313</v>
      </c>
      <c r="L798">
        <v>0</v>
      </c>
      <c r="M798" t="s">
        <v>342</v>
      </c>
      <c r="N798">
        <v>0</v>
      </c>
      <c r="O798" t="s">
        <v>305</v>
      </c>
      <c r="P798">
        <v>60.857143000000001</v>
      </c>
      <c r="Q798" t="s">
        <v>402</v>
      </c>
      <c r="R798">
        <v>-5</v>
      </c>
      <c r="S798" t="s">
        <v>306</v>
      </c>
      <c r="T798">
        <v>22</v>
      </c>
    </row>
    <row r="799" spans="1:20">
      <c r="A799" t="s">
        <v>2</v>
      </c>
      <c r="B799" t="s">
        <v>1156</v>
      </c>
      <c r="C799" t="s">
        <v>302</v>
      </c>
      <c r="D799">
        <v>0.750556</v>
      </c>
      <c r="E799" t="s">
        <v>303</v>
      </c>
      <c r="F799">
        <v>207</v>
      </c>
      <c r="G799" t="s">
        <v>304</v>
      </c>
      <c r="H799">
        <v>-603</v>
      </c>
      <c r="I799" t="s">
        <v>312</v>
      </c>
      <c r="J799">
        <v>0</v>
      </c>
      <c r="K799" t="s">
        <v>313</v>
      </c>
      <c r="L799">
        <v>0</v>
      </c>
      <c r="M799" t="s">
        <v>342</v>
      </c>
      <c r="N799">
        <v>0</v>
      </c>
      <c r="O799" t="s">
        <v>305</v>
      </c>
      <c r="P799">
        <v>58.695652000000003</v>
      </c>
      <c r="Q799" t="s">
        <v>402</v>
      </c>
      <c r="R799">
        <v>-103</v>
      </c>
      <c r="S799" t="s">
        <v>306</v>
      </c>
      <c r="T799">
        <v>23</v>
      </c>
    </row>
    <row r="800" spans="1:20">
      <c r="A800" t="s">
        <v>2</v>
      </c>
      <c r="B800" t="s">
        <v>1157</v>
      </c>
      <c r="C800" t="s">
        <v>302</v>
      </c>
      <c r="D800">
        <v>0.75052300000000005</v>
      </c>
      <c r="E800" t="s">
        <v>303</v>
      </c>
      <c r="F800">
        <v>23</v>
      </c>
      <c r="G800" t="s">
        <v>304</v>
      </c>
      <c r="H800">
        <v>-497</v>
      </c>
      <c r="I800" t="s">
        <v>312</v>
      </c>
      <c r="J800">
        <v>0</v>
      </c>
      <c r="K800" t="s">
        <v>313</v>
      </c>
      <c r="L800">
        <v>0</v>
      </c>
      <c r="M800" t="s">
        <v>342</v>
      </c>
      <c r="N800">
        <v>0</v>
      </c>
      <c r="O800" t="s">
        <v>305</v>
      </c>
      <c r="P800">
        <v>48.260869999999997</v>
      </c>
      <c r="Q800" t="s">
        <v>402</v>
      </c>
      <c r="R800">
        <v>2</v>
      </c>
      <c r="S800" t="s">
        <v>306</v>
      </c>
      <c r="T800">
        <v>22</v>
      </c>
    </row>
    <row r="801" spans="1:20">
      <c r="A801" t="s">
        <v>2</v>
      </c>
      <c r="B801" t="s">
        <v>1158</v>
      </c>
      <c r="C801" t="s">
        <v>302</v>
      </c>
      <c r="D801">
        <v>0.75052099999999999</v>
      </c>
      <c r="E801" t="s">
        <v>303</v>
      </c>
      <c r="F801">
        <v>1</v>
      </c>
      <c r="G801" t="s">
        <v>304</v>
      </c>
      <c r="H801">
        <v>-500</v>
      </c>
      <c r="I801" t="s">
        <v>312</v>
      </c>
      <c r="J801">
        <v>0</v>
      </c>
      <c r="K801" t="s">
        <v>313</v>
      </c>
      <c r="L801">
        <v>0</v>
      </c>
      <c r="M801" t="s">
        <v>342</v>
      </c>
      <c r="N801">
        <v>0</v>
      </c>
      <c r="O801" t="s">
        <v>305</v>
      </c>
      <c r="P801">
        <v>70</v>
      </c>
      <c r="Q801" t="s">
        <v>402</v>
      </c>
      <c r="R801">
        <v>0</v>
      </c>
      <c r="S801" t="s">
        <v>306</v>
      </c>
      <c r="T801">
        <v>17</v>
      </c>
    </row>
    <row r="802" spans="1:20">
      <c r="A802" t="s">
        <v>2</v>
      </c>
      <c r="B802" t="s">
        <v>1159</v>
      </c>
      <c r="C802" t="s">
        <v>302</v>
      </c>
      <c r="D802">
        <v>0.75051999999999996</v>
      </c>
      <c r="E802" t="s">
        <v>303</v>
      </c>
      <c r="F802">
        <v>1</v>
      </c>
      <c r="G802" t="s">
        <v>304</v>
      </c>
      <c r="H802">
        <v>-500</v>
      </c>
      <c r="I802" t="s">
        <v>312</v>
      </c>
      <c r="J802">
        <v>0</v>
      </c>
      <c r="K802" t="s">
        <v>313</v>
      </c>
      <c r="L802">
        <v>0</v>
      </c>
      <c r="M802" t="s">
        <v>342</v>
      </c>
      <c r="N802">
        <v>0</v>
      </c>
      <c r="O802" t="s">
        <v>305</v>
      </c>
      <c r="P802">
        <v>70</v>
      </c>
      <c r="Q802" t="s">
        <v>402</v>
      </c>
      <c r="R802">
        <v>0</v>
      </c>
      <c r="S802" t="s">
        <v>306</v>
      </c>
      <c r="T802">
        <v>18</v>
      </c>
    </row>
    <row r="803" spans="1:20">
      <c r="A803" t="s">
        <v>2</v>
      </c>
      <c r="B803" t="s">
        <v>1160</v>
      </c>
      <c r="C803" t="s">
        <v>302</v>
      </c>
      <c r="D803">
        <v>0.75049900000000003</v>
      </c>
      <c r="E803" t="s">
        <v>303</v>
      </c>
      <c r="F803">
        <v>15</v>
      </c>
      <c r="G803" t="s">
        <v>304</v>
      </c>
      <c r="H803">
        <v>-470</v>
      </c>
      <c r="I803" t="s">
        <v>312</v>
      </c>
      <c r="J803">
        <v>0</v>
      </c>
      <c r="K803" t="s">
        <v>313</v>
      </c>
      <c r="L803">
        <v>0</v>
      </c>
      <c r="M803" t="s">
        <v>342</v>
      </c>
      <c r="N803">
        <v>0</v>
      </c>
      <c r="O803" t="s">
        <v>305</v>
      </c>
      <c r="P803">
        <v>40.666666999999997</v>
      </c>
      <c r="Q803" t="s">
        <v>402</v>
      </c>
      <c r="R803">
        <v>29</v>
      </c>
      <c r="S803" t="s">
        <v>306</v>
      </c>
      <c r="T803">
        <v>22</v>
      </c>
    </row>
    <row r="804" spans="1:20">
      <c r="A804" t="s">
        <v>2</v>
      </c>
      <c r="B804" t="s">
        <v>1161</v>
      </c>
      <c r="C804" t="s">
        <v>302</v>
      </c>
      <c r="D804">
        <v>0.75010399999999999</v>
      </c>
      <c r="E804" t="s">
        <v>303</v>
      </c>
      <c r="F804">
        <v>276</v>
      </c>
      <c r="G804" t="s">
        <v>304</v>
      </c>
      <c r="H804">
        <v>-339</v>
      </c>
      <c r="I804" t="s">
        <v>312</v>
      </c>
      <c r="J804">
        <v>0</v>
      </c>
      <c r="K804" t="s">
        <v>313</v>
      </c>
      <c r="L804">
        <v>0</v>
      </c>
      <c r="M804" t="s">
        <v>342</v>
      </c>
      <c r="N804">
        <v>0</v>
      </c>
      <c r="O804" t="s">
        <v>305</v>
      </c>
      <c r="P804">
        <v>55.144928</v>
      </c>
      <c r="Q804" t="s">
        <v>402</v>
      </c>
      <c r="R804">
        <v>160</v>
      </c>
      <c r="S804" t="s">
        <v>306</v>
      </c>
      <c r="T804">
        <v>22</v>
      </c>
    </row>
    <row r="805" spans="1:20">
      <c r="A805" t="s">
        <v>2</v>
      </c>
      <c r="B805" t="s">
        <v>1162</v>
      </c>
      <c r="C805" t="s">
        <v>302</v>
      </c>
      <c r="D805">
        <v>0.74978100000000003</v>
      </c>
      <c r="E805" t="s">
        <v>303</v>
      </c>
      <c r="F805">
        <v>226</v>
      </c>
      <c r="G805" t="s">
        <v>304</v>
      </c>
      <c r="H805">
        <v>-609</v>
      </c>
      <c r="I805" t="s">
        <v>312</v>
      </c>
      <c r="J805">
        <v>0</v>
      </c>
      <c r="K805" t="s">
        <v>313</v>
      </c>
      <c r="L805">
        <v>0</v>
      </c>
      <c r="M805" t="s">
        <v>342</v>
      </c>
      <c r="N805">
        <v>0</v>
      </c>
      <c r="O805" t="s">
        <v>305</v>
      </c>
      <c r="P805">
        <v>57.787610999999998</v>
      </c>
      <c r="Q805" t="s">
        <v>402</v>
      </c>
      <c r="R805">
        <v>-109</v>
      </c>
      <c r="S805" t="s">
        <v>306</v>
      </c>
      <c r="T805">
        <v>22</v>
      </c>
    </row>
    <row r="806" spans="1:20">
      <c r="A806" t="s">
        <v>2</v>
      </c>
      <c r="B806" t="s">
        <v>1163</v>
      </c>
      <c r="C806" t="s">
        <v>302</v>
      </c>
      <c r="D806">
        <v>0.74937600000000004</v>
      </c>
      <c r="E806" t="s">
        <v>303</v>
      </c>
      <c r="F806">
        <v>284</v>
      </c>
      <c r="G806" t="s">
        <v>304</v>
      </c>
      <c r="H806">
        <v>-261</v>
      </c>
      <c r="I806" t="s">
        <v>312</v>
      </c>
      <c r="J806">
        <v>0</v>
      </c>
      <c r="K806" t="s">
        <v>313</v>
      </c>
      <c r="L806">
        <v>0</v>
      </c>
      <c r="M806" t="s">
        <v>342</v>
      </c>
      <c r="N806">
        <v>0</v>
      </c>
      <c r="O806" t="s">
        <v>305</v>
      </c>
      <c r="P806">
        <v>60.211267999999997</v>
      </c>
      <c r="Q806" t="s">
        <v>402</v>
      </c>
      <c r="R806">
        <v>238</v>
      </c>
      <c r="S806" t="s">
        <v>306</v>
      </c>
      <c r="T806">
        <v>22</v>
      </c>
    </row>
    <row r="807" spans="1:20">
      <c r="A807" t="s">
        <v>2</v>
      </c>
      <c r="B807" t="s">
        <v>1164</v>
      </c>
      <c r="C807" t="s">
        <v>302</v>
      </c>
      <c r="D807">
        <v>0.74922699999999998</v>
      </c>
      <c r="E807" t="s">
        <v>303</v>
      </c>
      <c r="F807">
        <v>104</v>
      </c>
      <c r="G807" t="s">
        <v>304</v>
      </c>
      <c r="H807">
        <v>-495</v>
      </c>
      <c r="I807" t="s">
        <v>312</v>
      </c>
      <c r="J807">
        <v>0</v>
      </c>
      <c r="K807" t="s">
        <v>313</v>
      </c>
      <c r="L807">
        <v>0</v>
      </c>
      <c r="M807" t="s">
        <v>342</v>
      </c>
      <c r="N807">
        <v>0</v>
      </c>
      <c r="O807" t="s">
        <v>305</v>
      </c>
      <c r="P807">
        <v>59.038462000000003</v>
      </c>
      <c r="Q807" t="s">
        <v>402</v>
      </c>
      <c r="R807">
        <v>4</v>
      </c>
      <c r="S807" t="s">
        <v>306</v>
      </c>
      <c r="T807">
        <v>22</v>
      </c>
    </row>
    <row r="808" spans="1:20">
      <c r="A808" t="s">
        <v>2</v>
      </c>
      <c r="B808" t="s">
        <v>1165</v>
      </c>
      <c r="C808" t="s">
        <v>302</v>
      </c>
      <c r="D808">
        <v>0.74917</v>
      </c>
      <c r="E808" t="s">
        <v>303</v>
      </c>
      <c r="F808">
        <v>40</v>
      </c>
      <c r="G808" t="s">
        <v>304</v>
      </c>
      <c r="H808">
        <v>-459</v>
      </c>
      <c r="I808" t="s">
        <v>312</v>
      </c>
      <c r="J808">
        <v>0</v>
      </c>
      <c r="K808" t="s">
        <v>313</v>
      </c>
      <c r="L808">
        <v>0</v>
      </c>
      <c r="M808" t="s">
        <v>342</v>
      </c>
      <c r="N808">
        <v>0</v>
      </c>
      <c r="O808" t="s">
        <v>305</v>
      </c>
      <c r="P808">
        <v>56</v>
      </c>
      <c r="Q808" t="s">
        <v>402</v>
      </c>
      <c r="R808">
        <v>40</v>
      </c>
      <c r="S808" t="s">
        <v>306</v>
      </c>
      <c r="T808">
        <v>22</v>
      </c>
    </row>
    <row r="809" spans="1:20">
      <c r="A809" t="s">
        <v>2</v>
      </c>
      <c r="B809" t="s">
        <v>1166</v>
      </c>
      <c r="C809" t="s">
        <v>302</v>
      </c>
      <c r="D809">
        <v>0.74910100000000002</v>
      </c>
      <c r="E809" t="s">
        <v>303</v>
      </c>
      <c r="F809">
        <v>48</v>
      </c>
      <c r="G809" t="s">
        <v>304</v>
      </c>
      <c r="H809">
        <v>-598</v>
      </c>
      <c r="I809" t="s">
        <v>312</v>
      </c>
      <c r="J809">
        <v>0</v>
      </c>
      <c r="K809" t="s">
        <v>313</v>
      </c>
      <c r="L809">
        <v>0</v>
      </c>
      <c r="M809" t="s">
        <v>342</v>
      </c>
      <c r="N809">
        <v>0</v>
      </c>
      <c r="O809" t="s">
        <v>305</v>
      </c>
      <c r="P809">
        <v>54.583333000000003</v>
      </c>
      <c r="Q809" t="s">
        <v>402</v>
      </c>
      <c r="R809">
        <v>-98</v>
      </c>
      <c r="S809" t="s">
        <v>306</v>
      </c>
      <c r="T809">
        <v>22</v>
      </c>
    </row>
    <row r="810" spans="1:20">
      <c r="A810" t="s">
        <v>2</v>
      </c>
      <c r="B810" t="s">
        <v>1167</v>
      </c>
      <c r="C810" t="s">
        <v>302</v>
      </c>
      <c r="D810">
        <v>0.74899700000000002</v>
      </c>
      <c r="E810" t="s">
        <v>303</v>
      </c>
      <c r="F810">
        <v>73</v>
      </c>
      <c r="G810" t="s">
        <v>304</v>
      </c>
      <c r="H810">
        <v>-375</v>
      </c>
      <c r="I810" t="s">
        <v>312</v>
      </c>
      <c r="J810">
        <v>0</v>
      </c>
      <c r="K810" t="s">
        <v>313</v>
      </c>
      <c r="L810">
        <v>0</v>
      </c>
      <c r="M810" t="s">
        <v>342</v>
      </c>
      <c r="N810">
        <v>0</v>
      </c>
      <c r="O810" t="s">
        <v>305</v>
      </c>
      <c r="P810">
        <v>60.410958999999998</v>
      </c>
      <c r="Q810" t="s">
        <v>402</v>
      </c>
      <c r="R810">
        <v>124</v>
      </c>
      <c r="S810" t="s">
        <v>306</v>
      </c>
      <c r="T810">
        <v>22</v>
      </c>
    </row>
    <row r="811" spans="1:20">
      <c r="A811" t="s">
        <v>2</v>
      </c>
      <c r="B811" t="s">
        <v>1168</v>
      </c>
      <c r="C811" t="s">
        <v>302</v>
      </c>
      <c r="D811">
        <v>0.74874399999999997</v>
      </c>
      <c r="E811" t="s">
        <v>303</v>
      </c>
      <c r="F811">
        <v>177</v>
      </c>
      <c r="G811" t="s">
        <v>304</v>
      </c>
      <c r="H811">
        <v>-388</v>
      </c>
      <c r="I811" t="s">
        <v>312</v>
      </c>
      <c r="J811">
        <v>0</v>
      </c>
      <c r="K811" t="s">
        <v>313</v>
      </c>
      <c r="L811">
        <v>0</v>
      </c>
      <c r="M811" t="s">
        <v>342</v>
      </c>
      <c r="N811">
        <v>0</v>
      </c>
      <c r="O811" t="s">
        <v>305</v>
      </c>
      <c r="P811">
        <v>57.118644000000003</v>
      </c>
      <c r="Q811" t="s">
        <v>402</v>
      </c>
      <c r="R811">
        <v>111</v>
      </c>
      <c r="S811" t="s">
        <v>306</v>
      </c>
      <c r="T811">
        <v>22</v>
      </c>
    </row>
    <row r="812" spans="1:20">
      <c r="A812" t="s">
        <v>2</v>
      </c>
      <c r="B812" t="s">
        <v>1169</v>
      </c>
      <c r="C812" t="s">
        <v>302</v>
      </c>
      <c r="D812">
        <v>0.74847300000000005</v>
      </c>
      <c r="E812" t="s">
        <v>303</v>
      </c>
      <c r="F812">
        <v>190</v>
      </c>
      <c r="G812" t="s">
        <v>304</v>
      </c>
      <c r="H812">
        <v>-760</v>
      </c>
      <c r="I812" t="s">
        <v>312</v>
      </c>
      <c r="J812">
        <v>0</v>
      </c>
      <c r="K812" t="s">
        <v>313</v>
      </c>
      <c r="L812">
        <v>0</v>
      </c>
      <c r="M812" t="s">
        <v>342</v>
      </c>
      <c r="N812">
        <v>0</v>
      </c>
      <c r="O812" t="s">
        <v>305</v>
      </c>
      <c r="P812">
        <v>57.052632000000003</v>
      </c>
      <c r="Q812" t="s">
        <v>402</v>
      </c>
      <c r="R812">
        <v>-260</v>
      </c>
      <c r="S812" t="s">
        <v>306</v>
      </c>
      <c r="T812">
        <v>22</v>
      </c>
    </row>
    <row r="813" spans="1:20">
      <c r="A813" t="s">
        <v>2</v>
      </c>
      <c r="B813" t="s">
        <v>1170</v>
      </c>
      <c r="C813" t="s">
        <v>302</v>
      </c>
      <c r="D813">
        <v>0.74830600000000003</v>
      </c>
      <c r="E813" t="s">
        <v>303</v>
      </c>
      <c r="F813">
        <v>117</v>
      </c>
      <c r="G813" t="s">
        <v>304</v>
      </c>
      <c r="H813">
        <v>-476</v>
      </c>
      <c r="I813" t="s">
        <v>312</v>
      </c>
      <c r="J813">
        <v>0</v>
      </c>
      <c r="K813" t="s">
        <v>313</v>
      </c>
      <c r="L813">
        <v>0</v>
      </c>
      <c r="M813" t="s">
        <v>342</v>
      </c>
      <c r="N813">
        <v>0</v>
      </c>
      <c r="O813" t="s">
        <v>305</v>
      </c>
      <c r="P813">
        <v>60.256410000000002</v>
      </c>
      <c r="Q813" t="s">
        <v>402</v>
      </c>
      <c r="R813">
        <v>23</v>
      </c>
      <c r="S813" t="s">
        <v>306</v>
      </c>
      <c r="T813">
        <v>22</v>
      </c>
    </row>
    <row r="814" spans="1:20">
      <c r="A814" t="s">
        <v>2</v>
      </c>
      <c r="B814" t="s">
        <v>1171</v>
      </c>
      <c r="C814" t="s">
        <v>302</v>
      </c>
      <c r="D814">
        <v>0.74828099999999997</v>
      </c>
      <c r="E814" t="s">
        <v>303</v>
      </c>
      <c r="F814">
        <v>17</v>
      </c>
      <c r="G814" t="s">
        <v>304</v>
      </c>
      <c r="H814">
        <v>-412</v>
      </c>
      <c r="I814" t="s">
        <v>312</v>
      </c>
      <c r="J814">
        <v>0</v>
      </c>
      <c r="K814" t="s">
        <v>313</v>
      </c>
      <c r="L814">
        <v>0</v>
      </c>
      <c r="M814" t="s">
        <v>342</v>
      </c>
      <c r="N814">
        <v>0</v>
      </c>
      <c r="O814" t="s">
        <v>305</v>
      </c>
      <c r="P814">
        <v>52.352941000000001</v>
      </c>
      <c r="Q814" t="s">
        <v>402</v>
      </c>
      <c r="R814">
        <v>87</v>
      </c>
      <c r="S814" t="s">
        <v>306</v>
      </c>
      <c r="T814">
        <v>21</v>
      </c>
    </row>
    <row r="815" spans="1:20">
      <c r="A815" t="s">
        <v>2</v>
      </c>
      <c r="B815" t="s">
        <v>1172</v>
      </c>
      <c r="C815" t="s">
        <v>302</v>
      </c>
      <c r="D815">
        <v>0.74798600000000004</v>
      </c>
      <c r="E815" t="s">
        <v>303</v>
      </c>
      <c r="F815">
        <v>207</v>
      </c>
      <c r="G815" t="s">
        <v>304</v>
      </c>
      <c r="H815">
        <v>-736</v>
      </c>
      <c r="I815" t="s">
        <v>312</v>
      </c>
      <c r="J815">
        <v>0</v>
      </c>
      <c r="K815" t="s">
        <v>313</v>
      </c>
      <c r="L815">
        <v>0</v>
      </c>
      <c r="M815" t="s">
        <v>342</v>
      </c>
      <c r="N815">
        <v>0</v>
      </c>
      <c r="O815" t="s">
        <v>305</v>
      </c>
      <c r="P815">
        <v>58.888888999999999</v>
      </c>
      <c r="Q815" t="s">
        <v>402</v>
      </c>
      <c r="R815">
        <v>-236</v>
      </c>
      <c r="S815" t="s">
        <v>306</v>
      </c>
      <c r="T815">
        <v>21</v>
      </c>
    </row>
    <row r="816" spans="1:20">
      <c r="A816" t="s">
        <v>2</v>
      </c>
      <c r="B816" t="s">
        <v>1173</v>
      </c>
      <c r="C816" t="s">
        <v>302</v>
      </c>
      <c r="D816">
        <v>0.74795599999999995</v>
      </c>
      <c r="E816" t="s">
        <v>303</v>
      </c>
      <c r="F816">
        <v>21</v>
      </c>
      <c r="G816" t="s">
        <v>304</v>
      </c>
      <c r="H816">
        <v>-562</v>
      </c>
      <c r="I816" t="s">
        <v>312</v>
      </c>
      <c r="J816">
        <v>0</v>
      </c>
      <c r="K816" t="s">
        <v>313</v>
      </c>
      <c r="L816">
        <v>0</v>
      </c>
      <c r="M816" t="s">
        <v>342</v>
      </c>
      <c r="N816">
        <v>0</v>
      </c>
      <c r="O816" t="s">
        <v>305</v>
      </c>
      <c r="P816">
        <v>56.666666999999997</v>
      </c>
      <c r="Q816" t="s">
        <v>402</v>
      </c>
      <c r="R816">
        <v>-62</v>
      </c>
      <c r="S816" t="s">
        <v>306</v>
      </c>
      <c r="T816">
        <v>22</v>
      </c>
    </row>
    <row r="817" spans="1:20">
      <c r="A817" t="s">
        <v>2</v>
      </c>
      <c r="B817" t="s">
        <v>1174</v>
      </c>
      <c r="C817" t="s">
        <v>302</v>
      </c>
      <c r="D817">
        <v>0.747861</v>
      </c>
      <c r="E817" t="s">
        <v>303</v>
      </c>
      <c r="F817">
        <v>66</v>
      </c>
      <c r="G817" t="s">
        <v>304</v>
      </c>
      <c r="H817">
        <v>-383</v>
      </c>
      <c r="I817" t="s">
        <v>312</v>
      </c>
      <c r="J817">
        <v>0</v>
      </c>
      <c r="K817" t="s">
        <v>313</v>
      </c>
      <c r="L817">
        <v>0</v>
      </c>
      <c r="M817" t="s">
        <v>342</v>
      </c>
      <c r="N817">
        <v>0</v>
      </c>
      <c r="O817" t="s">
        <v>305</v>
      </c>
      <c r="P817">
        <v>64.242424</v>
      </c>
      <c r="Q817" t="s">
        <v>402</v>
      </c>
      <c r="R817">
        <v>116</v>
      </c>
      <c r="S817" t="s">
        <v>306</v>
      </c>
      <c r="T817">
        <v>22</v>
      </c>
    </row>
    <row r="818" spans="1:20">
      <c r="A818" t="s">
        <v>2</v>
      </c>
      <c r="B818" t="s">
        <v>1175</v>
      </c>
      <c r="C818" t="s">
        <v>302</v>
      </c>
      <c r="D818">
        <v>0.74722699999999997</v>
      </c>
      <c r="E818" t="s">
        <v>303</v>
      </c>
      <c r="F818">
        <v>444</v>
      </c>
      <c r="G818" t="s">
        <v>304</v>
      </c>
      <c r="H818">
        <v>-433</v>
      </c>
      <c r="I818" t="s">
        <v>312</v>
      </c>
      <c r="J818">
        <v>0</v>
      </c>
      <c r="K818" t="s">
        <v>313</v>
      </c>
      <c r="L818">
        <v>0</v>
      </c>
      <c r="M818" t="s">
        <v>342</v>
      </c>
      <c r="N818">
        <v>0</v>
      </c>
      <c r="O818" t="s">
        <v>305</v>
      </c>
      <c r="P818">
        <v>58.063063</v>
      </c>
      <c r="Q818" t="s">
        <v>402</v>
      </c>
      <c r="R818">
        <v>66</v>
      </c>
      <c r="S818" t="s">
        <v>306</v>
      </c>
      <c r="T818">
        <v>22</v>
      </c>
    </row>
    <row r="819" spans="1:20">
      <c r="A819" t="s">
        <v>2</v>
      </c>
      <c r="B819" t="s">
        <v>1176</v>
      </c>
      <c r="C819" t="s">
        <v>302</v>
      </c>
      <c r="D819">
        <v>0.74719400000000002</v>
      </c>
      <c r="E819" t="s">
        <v>303</v>
      </c>
      <c r="F819">
        <v>23</v>
      </c>
      <c r="G819" t="s">
        <v>304</v>
      </c>
      <c r="H819">
        <v>-323</v>
      </c>
      <c r="I819" t="s">
        <v>312</v>
      </c>
      <c r="J819">
        <v>0</v>
      </c>
      <c r="K819" t="s">
        <v>313</v>
      </c>
      <c r="L819">
        <v>0</v>
      </c>
      <c r="M819" t="s">
        <v>342</v>
      </c>
      <c r="N819">
        <v>0</v>
      </c>
      <c r="O819" t="s">
        <v>305</v>
      </c>
      <c r="P819">
        <v>50</v>
      </c>
      <c r="Q819" t="s">
        <v>402</v>
      </c>
      <c r="R819">
        <v>176</v>
      </c>
      <c r="S819" t="s">
        <v>306</v>
      </c>
      <c r="T819">
        <v>22</v>
      </c>
    </row>
    <row r="820" spans="1:20">
      <c r="A820" t="s">
        <v>2</v>
      </c>
      <c r="B820" t="s">
        <v>1177</v>
      </c>
      <c r="C820" t="s">
        <v>302</v>
      </c>
      <c r="D820">
        <v>0.747166</v>
      </c>
      <c r="E820" t="s">
        <v>303</v>
      </c>
      <c r="F820">
        <v>20</v>
      </c>
      <c r="G820" t="s">
        <v>304</v>
      </c>
      <c r="H820">
        <v>-626</v>
      </c>
      <c r="I820" t="s">
        <v>312</v>
      </c>
      <c r="J820">
        <v>0</v>
      </c>
      <c r="K820" t="s">
        <v>313</v>
      </c>
      <c r="L820">
        <v>0</v>
      </c>
      <c r="M820" t="s">
        <v>342</v>
      </c>
      <c r="N820">
        <v>0</v>
      </c>
      <c r="O820" t="s">
        <v>305</v>
      </c>
      <c r="P820">
        <v>57</v>
      </c>
      <c r="Q820" t="s">
        <v>402</v>
      </c>
      <c r="R820">
        <v>-126</v>
      </c>
      <c r="S820" t="s">
        <v>306</v>
      </c>
      <c r="T820">
        <v>22</v>
      </c>
    </row>
    <row r="821" spans="1:20">
      <c r="A821" t="s">
        <v>2</v>
      </c>
      <c r="B821" t="s">
        <v>1178</v>
      </c>
      <c r="C821" t="s">
        <v>302</v>
      </c>
      <c r="D821">
        <v>0.74674099999999999</v>
      </c>
      <c r="E821" t="s">
        <v>303</v>
      </c>
      <c r="F821">
        <v>297</v>
      </c>
      <c r="G821" t="s">
        <v>304</v>
      </c>
      <c r="H821">
        <v>-349</v>
      </c>
      <c r="I821" t="s">
        <v>312</v>
      </c>
      <c r="J821">
        <v>0</v>
      </c>
      <c r="K821" t="s">
        <v>313</v>
      </c>
      <c r="L821">
        <v>0</v>
      </c>
      <c r="M821" t="s">
        <v>342</v>
      </c>
      <c r="N821">
        <v>0</v>
      </c>
      <c r="O821" t="s">
        <v>305</v>
      </c>
      <c r="P821">
        <v>55.319865</v>
      </c>
      <c r="Q821" t="s">
        <v>402</v>
      </c>
      <c r="R821">
        <v>150</v>
      </c>
      <c r="S821" t="s">
        <v>306</v>
      </c>
      <c r="T821">
        <v>22</v>
      </c>
    </row>
    <row r="822" spans="1:20">
      <c r="A822" t="s">
        <v>2</v>
      </c>
      <c r="B822" t="s">
        <v>1179</v>
      </c>
      <c r="C822" t="s">
        <v>302</v>
      </c>
      <c r="D822">
        <v>0.74668599999999996</v>
      </c>
      <c r="E822" t="s">
        <v>303</v>
      </c>
      <c r="F822">
        <v>39</v>
      </c>
      <c r="G822" t="s">
        <v>304</v>
      </c>
      <c r="H822">
        <v>-648</v>
      </c>
      <c r="I822" t="s">
        <v>312</v>
      </c>
      <c r="J822">
        <v>0</v>
      </c>
      <c r="K822" t="s">
        <v>313</v>
      </c>
      <c r="L822">
        <v>0</v>
      </c>
      <c r="M822" t="s">
        <v>342</v>
      </c>
      <c r="N822">
        <v>0</v>
      </c>
      <c r="O822" t="s">
        <v>305</v>
      </c>
      <c r="P822">
        <v>57.179487000000002</v>
      </c>
      <c r="Q822" t="s">
        <v>402</v>
      </c>
      <c r="R822">
        <v>-148</v>
      </c>
      <c r="S822" t="s">
        <v>306</v>
      </c>
      <c r="T822">
        <v>22</v>
      </c>
    </row>
    <row r="823" spans="1:20">
      <c r="A823" t="s">
        <v>2</v>
      </c>
      <c r="B823" t="s">
        <v>1180</v>
      </c>
      <c r="C823" t="s">
        <v>302</v>
      </c>
      <c r="D823">
        <v>0.74667899999999998</v>
      </c>
      <c r="E823" t="s">
        <v>303</v>
      </c>
      <c r="F823">
        <v>5</v>
      </c>
      <c r="G823" t="s">
        <v>304</v>
      </c>
      <c r="H823">
        <v>-414</v>
      </c>
      <c r="I823" t="s">
        <v>312</v>
      </c>
      <c r="J823">
        <v>0</v>
      </c>
      <c r="K823" t="s">
        <v>313</v>
      </c>
      <c r="L823">
        <v>0</v>
      </c>
      <c r="M823" t="s">
        <v>342</v>
      </c>
      <c r="N823">
        <v>0</v>
      </c>
      <c r="O823" t="s">
        <v>305</v>
      </c>
      <c r="P823">
        <v>46</v>
      </c>
      <c r="Q823" t="s">
        <v>402</v>
      </c>
      <c r="R823">
        <v>85</v>
      </c>
      <c r="S823" t="s">
        <v>306</v>
      </c>
      <c r="T823">
        <v>22</v>
      </c>
    </row>
    <row r="824" spans="1:20">
      <c r="A824" t="s">
        <v>2</v>
      </c>
      <c r="B824" t="s">
        <v>1181</v>
      </c>
      <c r="C824" t="s">
        <v>302</v>
      </c>
      <c r="D824">
        <v>0.74667700000000004</v>
      </c>
      <c r="E824" t="s">
        <v>303</v>
      </c>
      <c r="F824">
        <v>1</v>
      </c>
      <c r="G824" t="s">
        <v>304</v>
      </c>
      <c r="H824">
        <v>-500</v>
      </c>
      <c r="I824" t="s">
        <v>312</v>
      </c>
      <c r="J824">
        <v>0</v>
      </c>
      <c r="K824" t="s">
        <v>313</v>
      </c>
      <c r="L824">
        <v>0</v>
      </c>
      <c r="M824" t="s">
        <v>342</v>
      </c>
      <c r="N824">
        <v>0</v>
      </c>
      <c r="O824" t="s">
        <v>305</v>
      </c>
      <c r="P824">
        <v>30</v>
      </c>
      <c r="Q824" t="s">
        <v>402</v>
      </c>
      <c r="R824">
        <v>0</v>
      </c>
      <c r="S824" t="s">
        <v>306</v>
      </c>
      <c r="T824">
        <v>19</v>
      </c>
    </row>
    <row r="825" spans="1:20">
      <c r="A825" t="s">
        <v>2</v>
      </c>
      <c r="B825" t="s">
        <v>1182</v>
      </c>
      <c r="C825" t="s">
        <v>302</v>
      </c>
      <c r="D825">
        <v>0.74667600000000001</v>
      </c>
      <c r="E825" t="s">
        <v>303</v>
      </c>
      <c r="F825">
        <v>1</v>
      </c>
      <c r="G825" t="s">
        <v>304</v>
      </c>
      <c r="H825">
        <v>-500</v>
      </c>
      <c r="I825" t="s">
        <v>312</v>
      </c>
      <c r="J825">
        <v>0</v>
      </c>
      <c r="K825" t="s">
        <v>313</v>
      </c>
      <c r="L825">
        <v>0</v>
      </c>
      <c r="M825" t="s">
        <v>342</v>
      </c>
      <c r="N825">
        <v>0</v>
      </c>
      <c r="O825" t="s">
        <v>305</v>
      </c>
      <c r="P825">
        <v>30</v>
      </c>
      <c r="Q825" t="s">
        <v>402</v>
      </c>
      <c r="R825">
        <v>0</v>
      </c>
      <c r="S825" t="s">
        <v>306</v>
      </c>
      <c r="T825">
        <v>18</v>
      </c>
    </row>
    <row r="826" spans="1:20">
      <c r="A826" t="s">
        <v>2</v>
      </c>
      <c r="B826" t="s">
        <v>1183</v>
      </c>
      <c r="C826" t="s">
        <v>302</v>
      </c>
      <c r="D826">
        <v>0.74653999999999998</v>
      </c>
      <c r="E826" t="s">
        <v>303</v>
      </c>
      <c r="F826">
        <v>95</v>
      </c>
      <c r="G826" t="s">
        <v>304</v>
      </c>
      <c r="H826">
        <v>-492</v>
      </c>
      <c r="I826" t="s">
        <v>312</v>
      </c>
      <c r="J826">
        <v>0</v>
      </c>
      <c r="K826" t="s">
        <v>313</v>
      </c>
      <c r="L826">
        <v>0</v>
      </c>
      <c r="M826" t="s">
        <v>342</v>
      </c>
      <c r="N826">
        <v>0</v>
      </c>
      <c r="O826" t="s">
        <v>305</v>
      </c>
      <c r="P826">
        <v>61.578946999999999</v>
      </c>
      <c r="Q826" t="s">
        <v>402</v>
      </c>
      <c r="R826">
        <v>7</v>
      </c>
      <c r="S826" t="s">
        <v>306</v>
      </c>
      <c r="T826">
        <v>22</v>
      </c>
    </row>
    <row r="827" spans="1:20">
      <c r="A827" t="s">
        <v>2</v>
      </c>
      <c r="B827" t="s">
        <v>1184</v>
      </c>
      <c r="C827" t="s">
        <v>302</v>
      </c>
      <c r="D827">
        <v>0.74653899999999995</v>
      </c>
      <c r="E827" t="s">
        <v>303</v>
      </c>
      <c r="F827">
        <v>1</v>
      </c>
      <c r="G827" t="s">
        <v>304</v>
      </c>
      <c r="H827">
        <v>-500</v>
      </c>
      <c r="I827" t="s">
        <v>312</v>
      </c>
      <c r="J827">
        <v>0</v>
      </c>
      <c r="K827" t="s">
        <v>313</v>
      </c>
      <c r="L827">
        <v>0</v>
      </c>
      <c r="M827" t="s">
        <v>342</v>
      </c>
      <c r="N827">
        <v>0</v>
      </c>
      <c r="O827" t="s">
        <v>305</v>
      </c>
      <c r="P827">
        <v>30</v>
      </c>
      <c r="Q827" t="s">
        <v>402</v>
      </c>
      <c r="R827">
        <v>0</v>
      </c>
      <c r="S827" t="s">
        <v>306</v>
      </c>
      <c r="T827">
        <v>18</v>
      </c>
    </row>
    <row r="828" spans="1:20">
      <c r="A828" t="s">
        <v>2</v>
      </c>
      <c r="B828" t="s">
        <v>1185</v>
      </c>
      <c r="C828" t="s">
        <v>302</v>
      </c>
      <c r="D828">
        <v>0.74653000000000003</v>
      </c>
      <c r="E828" t="s">
        <v>303</v>
      </c>
      <c r="F828">
        <v>6</v>
      </c>
      <c r="G828" t="s">
        <v>304</v>
      </c>
      <c r="H828">
        <v>-415</v>
      </c>
      <c r="I828" t="s">
        <v>312</v>
      </c>
      <c r="J828">
        <v>0</v>
      </c>
      <c r="K828" t="s">
        <v>313</v>
      </c>
      <c r="L828">
        <v>0</v>
      </c>
      <c r="M828" t="s">
        <v>342</v>
      </c>
      <c r="N828">
        <v>0</v>
      </c>
      <c r="O828" t="s">
        <v>305</v>
      </c>
      <c r="P828">
        <v>56.666666999999997</v>
      </c>
      <c r="Q828" t="s">
        <v>402</v>
      </c>
      <c r="R828">
        <v>84</v>
      </c>
      <c r="S828" t="s">
        <v>306</v>
      </c>
      <c r="T828">
        <v>21</v>
      </c>
    </row>
    <row r="829" spans="1:20">
      <c r="A829" t="s">
        <v>2</v>
      </c>
      <c r="B829" t="s">
        <v>1186</v>
      </c>
      <c r="C829" t="s">
        <v>302</v>
      </c>
      <c r="D829">
        <v>0.74617699999999998</v>
      </c>
      <c r="E829" t="s">
        <v>303</v>
      </c>
      <c r="F829">
        <v>247</v>
      </c>
      <c r="G829" t="s">
        <v>304</v>
      </c>
      <c r="H829">
        <v>-580</v>
      </c>
      <c r="I829" t="s">
        <v>312</v>
      </c>
      <c r="J829">
        <v>0</v>
      </c>
      <c r="K829" t="s">
        <v>313</v>
      </c>
      <c r="L829">
        <v>0</v>
      </c>
      <c r="M829" t="s">
        <v>342</v>
      </c>
      <c r="N829">
        <v>0</v>
      </c>
      <c r="O829" t="s">
        <v>305</v>
      </c>
      <c r="P829">
        <v>59.230769000000002</v>
      </c>
      <c r="Q829" t="s">
        <v>402</v>
      </c>
      <c r="R829">
        <v>-80</v>
      </c>
      <c r="S829" t="s">
        <v>306</v>
      </c>
      <c r="T829">
        <v>22</v>
      </c>
    </row>
    <row r="830" spans="1:20">
      <c r="A830" t="s">
        <v>2</v>
      </c>
      <c r="B830" t="s">
        <v>1187</v>
      </c>
      <c r="C830" t="s">
        <v>302</v>
      </c>
      <c r="D830">
        <v>0.74613700000000005</v>
      </c>
      <c r="E830" t="s">
        <v>303</v>
      </c>
      <c r="F830">
        <v>28</v>
      </c>
      <c r="G830" t="s">
        <v>304</v>
      </c>
      <c r="H830">
        <v>-590</v>
      </c>
      <c r="I830" t="s">
        <v>312</v>
      </c>
      <c r="J830">
        <v>0</v>
      </c>
      <c r="K830" t="s">
        <v>313</v>
      </c>
      <c r="L830">
        <v>0</v>
      </c>
      <c r="M830" t="s">
        <v>342</v>
      </c>
      <c r="N830">
        <v>0</v>
      </c>
      <c r="O830" t="s">
        <v>305</v>
      </c>
      <c r="P830">
        <v>47.857143000000001</v>
      </c>
      <c r="Q830" t="s">
        <v>402</v>
      </c>
      <c r="R830">
        <v>-90</v>
      </c>
      <c r="S830" t="s">
        <v>306</v>
      </c>
      <c r="T830">
        <v>22</v>
      </c>
    </row>
    <row r="831" spans="1:20">
      <c r="A831" t="s">
        <v>2</v>
      </c>
      <c r="B831" t="s">
        <v>1188</v>
      </c>
      <c r="C831" t="s">
        <v>302</v>
      </c>
      <c r="D831">
        <v>0.74596700000000005</v>
      </c>
      <c r="E831" t="s">
        <v>303</v>
      </c>
      <c r="F831">
        <v>119</v>
      </c>
      <c r="G831" t="s">
        <v>304</v>
      </c>
      <c r="H831">
        <v>-462</v>
      </c>
      <c r="I831" t="s">
        <v>312</v>
      </c>
      <c r="J831">
        <v>0</v>
      </c>
      <c r="K831" t="s">
        <v>313</v>
      </c>
      <c r="L831">
        <v>0</v>
      </c>
      <c r="M831" t="s">
        <v>342</v>
      </c>
      <c r="N831">
        <v>0</v>
      </c>
      <c r="O831" t="s">
        <v>305</v>
      </c>
      <c r="P831">
        <v>54.873950000000001</v>
      </c>
      <c r="Q831" t="s">
        <v>402</v>
      </c>
      <c r="R831">
        <v>37</v>
      </c>
      <c r="S831" t="s">
        <v>306</v>
      </c>
      <c r="T831">
        <v>22</v>
      </c>
    </row>
    <row r="832" spans="1:20">
      <c r="A832" t="s">
        <v>2</v>
      </c>
      <c r="B832" t="s">
        <v>1189</v>
      </c>
      <c r="C832" t="s">
        <v>302</v>
      </c>
      <c r="D832">
        <v>0.74594700000000003</v>
      </c>
      <c r="E832" t="s">
        <v>303</v>
      </c>
      <c r="F832">
        <v>14</v>
      </c>
      <c r="G832" t="s">
        <v>304</v>
      </c>
      <c r="H832">
        <v>-443</v>
      </c>
      <c r="I832" t="s">
        <v>312</v>
      </c>
      <c r="J832">
        <v>0</v>
      </c>
      <c r="K832" t="s">
        <v>313</v>
      </c>
      <c r="L832">
        <v>0</v>
      </c>
      <c r="M832" t="s">
        <v>342</v>
      </c>
      <c r="N832">
        <v>0</v>
      </c>
      <c r="O832" t="s">
        <v>305</v>
      </c>
      <c r="P832">
        <v>54.285713999999999</v>
      </c>
      <c r="Q832" t="s">
        <v>402</v>
      </c>
      <c r="R832">
        <v>56</v>
      </c>
      <c r="S832" t="s">
        <v>306</v>
      </c>
      <c r="T832">
        <v>22</v>
      </c>
    </row>
    <row r="833" spans="1:20">
      <c r="A833" t="s">
        <v>2</v>
      </c>
      <c r="B833" t="s">
        <v>1190</v>
      </c>
      <c r="C833" t="s">
        <v>302</v>
      </c>
      <c r="D833">
        <v>0.74581699999999995</v>
      </c>
      <c r="E833" t="s">
        <v>303</v>
      </c>
      <c r="F833">
        <v>91</v>
      </c>
      <c r="G833" t="s">
        <v>304</v>
      </c>
      <c r="H833">
        <v>-525</v>
      </c>
      <c r="I833" t="s">
        <v>312</v>
      </c>
      <c r="J833">
        <v>0</v>
      </c>
      <c r="K833" t="s">
        <v>313</v>
      </c>
      <c r="L833">
        <v>0</v>
      </c>
      <c r="M833" t="s">
        <v>342</v>
      </c>
      <c r="N833">
        <v>0</v>
      </c>
      <c r="O833" t="s">
        <v>305</v>
      </c>
      <c r="P833">
        <v>54.175823999999999</v>
      </c>
      <c r="Q833" t="s">
        <v>402</v>
      </c>
      <c r="R833">
        <v>-25</v>
      </c>
      <c r="S833" t="s">
        <v>306</v>
      </c>
      <c r="T833">
        <v>22</v>
      </c>
    </row>
    <row r="834" spans="1:20">
      <c r="A834" t="s">
        <v>2</v>
      </c>
      <c r="B834" t="s">
        <v>1191</v>
      </c>
      <c r="C834" t="s">
        <v>302</v>
      </c>
      <c r="D834">
        <v>0.74579399999999996</v>
      </c>
      <c r="E834" t="s">
        <v>303</v>
      </c>
      <c r="F834">
        <v>16</v>
      </c>
      <c r="G834" t="s">
        <v>304</v>
      </c>
      <c r="H834">
        <v>-473</v>
      </c>
      <c r="I834" t="s">
        <v>312</v>
      </c>
      <c r="J834">
        <v>0</v>
      </c>
      <c r="K834" t="s">
        <v>313</v>
      </c>
      <c r="L834">
        <v>0</v>
      </c>
      <c r="M834" t="s">
        <v>342</v>
      </c>
      <c r="N834">
        <v>0</v>
      </c>
      <c r="O834" t="s">
        <v>305</v>
      </c>
      <c r="P834">
        <v>60</v>
      </c>
      <c r="Q834" t="s">
        <v>402</v>
      </c>
      <c r="R834">
        <v>26</v>
      </c>
      <c r="S834" t="s">
        <v>306</v>
      </c>
      <c r="T834">
        <v>22</v>
      </c>
    </row>
    <row r="835" spans="1:20">
      <c r="A835" t="s">
        <v>2</v>
      </c>
      <c r="B835" t="s">
        <v>1192</v>
      </c>
      <c r="C835" t="s">
        <v>302</v>
      </c>
      <c r="D835">
        <v>0.74577400000000005</v>
      </c>
      <c r="E835" t="s">
        <v>303</v>
      </c>
      <c r="F835">
        <v>14</v>
      </c>
      <c r="G835" t="s">
        <v>304</v>
      </c>
      <c r="H835">
        <v>-523</v>
      </c>
      <c r="I835" t="s">
        <v>312</v>
      </c>
      <c r="J835">
        <v>0</v>
      </c>
      <c r="K835" t="s">
        <v>313</v>
      </c>
      <c r="L835">
        <v>0</v>
      </c>
      <c r="M835" t="s">
        <v>342</v>
      </c>
      <c r="N835">
        <v>0</v>
      </c>
      <c r="O835" t="s">
        <v>305</v>
      </c>
      <c r="P835">
        <v>58.571429000000002</v>
      </c>
      <c r="Q835" t="s">
        <v>402</v>
      </c>
      <c r="R835">
        <v>-23</v>
      </c>
      <c r="S835" t="s">
        <v>306</v>
      </c>
      <c r="T835">
        <v>22</v>
      </c>
    </row>
    <row r="836" spans="1:20">
      <c r="A836" t="s">
        <v>2</v>
      </c>
      <c r="B836" t="s">
        <v>1193</v>
      </c>
      <c r="C836" t="s">
        <v>302</v>
      </c>
      <c r="D836">
        <v>0.74577000000000004</v>
      </c>
      <c r="E836" t="s">
        <v>303</v>
      </c>
      <c r="F836">
        <v>3</v>
      </c>
      <c r="G836" t="s">
        <v>304</v>
      </c>
      <c r="H836">
        <v>-549</v>
      </c>
      <c r="I836" t="s">
        <v>312</v>
      </c>
      <c r="J836">
        <v>0</v>
      </c>
      <c r="K836" t="s">
        <v>313</v>
      </c>
      <c r="L836">
        <v>0</v>
      </c>
      <c r="M836" t="s">
        <v>342</v>
      </c>
      <c r="N836">
        <v>0</v>
      </c>
      <c r="O836" t="s">
        <v>305</v>
      </c>
      <c r="P836">
        <v>56.666666999999997</v>
      </c>
      <c r="Q836" t="s">
        <v>402</v>
      </c>
      <c r="R836">
        <v>-49</v>
      </c>
      <c r="S836" t="s">
        <v>306</v>
      </c>
      <c r="T836">
        <v>20</v>
      </c>
    </row>
    <row r="837" spans="1:20">
      <c r="A837" t="s">
        <v>2</v>
      </c>
      <c r="B837" t="s">
        <v>1194</v>
      </c>
      <c r="C837" t="s">
        <v>302</v>
      </c>
      <c r="D837">
        <v>0.74575899999999995</v>
      </c>
      <c r="E837" t="s">
        <v>303</v>
      </c>
      <c r="F837">
        <v>8</v>
      </c>
      <c r="G837" t="s">
        <v>304</v>
      </c>
      <c r="H837">
        <v>-507</v>
      </c>
      <c r="I837" t="s">
        <v>312</v>
      </c>
      <c r="J837">
        <v>0</v>
      </c>
      <c r="K837" t="s">
        <v>313</v>
      </c>
      <c r="L837">
        <v>0</v>
      </c>
      <c r="M837" t="s">
        <v>342</v>
      </c>
      <c r="N837">
        <v>0</v>
      </c>
      <c r="O837" t="s">
        <v>305</v>
      </c>
      <c r="P837">
        <v>55</v>
      </c>
      <c r="Q837" t="s">
        <v>402</v>
      </c>
      <c r="R837">
        <v>-7</v>
      </c>
      <c r="S837" t="s">
        <v>306</v>
      </c>
      <c r="T837">
        <v>22</v>
      </c>
    </row>
    <row r="838" spans="1:20">
      <c r="A838" t="s">
        <v>403</v>
      </c>
      <c r="B838" t="s">
        <v>1195</v>
      </c>
      <c r="C838">
        <v>3796</v>
      </c>
    </row>
  </sheetData>
  <mergeCells count="5">
    <mergeCell ref="C30:D30"/>
    <mergeCell ref="F30:G30"/>
    <mergeCell ref="I30:J30"/>
    <mergeCell ref="L30:M30"/>
    <mergeCell ref="O30:P3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2"/>
  <sheetViews>
    <sheetView tabSelected="1" topLeftCell="E57" workbookViewId="0">
      <selection activeCell="G64" sqref="G64"/>
    </sheetView>
  </sheetViews>
  <sheetFormatPr baseColWidth="10" defaultRowHeight="15" x14ac:dyDescent="0"/>
  <cols>
    <col min="2" max="2" width="13.33203125" customWidth="1"/>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11">
      <c r="A1" t="s">
        <v>17</v>
      </c>
    </row>
    <row r="2" spans="1:11">
      <c r="B2" t="s">
        <v>332</v>
      </c>
      <c r="C2" t="s">
        <v>1269</v>
      </c>
      <c r="J2" t="s">
        <v>112</v>
      </c>
      <c r="K2" t="s">
        <v>1280</v>
      </c>
    </row>
    <row r="3" spans="1:11">
      <c r="C3" s="48" t="s">
        <v>1270</v>
      </c>
    </row>
    <row r="4" spans="1:11">
      <c r="C4" t="s">
        <v>1271</v>
      </c>
      <c r="K4" t="s">
        <v>1289</v>
      </c>
    </row>
    <row r="5" spans="1:11">
      <c r="C5" t="s">
        <v>1273</v>
      </c>
      <c r="K5" t="s">
        <v>1290</v>
      </c>
    </row>
    <row r="6" spans="1:11">
      <c r="C6" t="s">
        <v>1272</v>
      </c>
      <c r="K6" t="s">
        <v>1291</v>
      </c>
    </row>
    <row r="7" spans="1:11">
      <c r="C7" t="s">
        <v>1279</v>
      </c>
      <c r="K7" t="s">
        <v>1292</v>
      </c>
    </row>
    <row r="8" spans="1:11">
      <c r="K8" t="s">
        <v>1293</v>
      </c>
    </row>
    <row r="9" spans="1:11">
      <c r="K9" t="s">
        <v>1294</v>
      </c>
    </row>
    <row r="10" spans="1:11">
      <c r="B10" t="s">
        <v>333</v>
      </c>
      <c r="C10" t="s">
        <v>1281</v>
      </c>
      <c r="K10" t="s">
        <v>1295</v>
      </c>
    </row>
    <row r="12" spans="1:11">
      <c r="B12" t="s">
        <v>1218</v>
      </c>
      <c r="C12" t="s">
        <v>1287</v>
      </c>
      <c r="K12" t="s">
        <v>1296</v>
      </c>
    </row>
    <row r="13" spans="1:11">
      <c r="K13" t="s">
        <v>1297</v>
      </c>
    </row>
    <row r="14" spans="1:11">
      <c r="C14" t="s">
        <v>1274</v>
      </c>
      <c r="K14" t="s">
        <v>1298</v>
      </c>
    </row>
    <row r="15" spans="1:11">
      <c r="C15" t="s">
        <v>1275</v>
      </c>
      <c r="K15" t="s">
        <v>1299</v>
      </c>
    </row>
    <row r="16" spans="1:11">
      <c r="K16" t="s">
        <v>1300</v>
      </c>
    </row>
    <row r="17" spans="2:11">
      <c r="B17" t="s">
        <v>398</v>
      </c>
      <c r="C17" t="s">
        <v>1307</v>
      </c>
      <c r="K17" t="s">
        <v>1301</v>
      </c>
    </row>
    <row r="18" spans="2:11">
      <c r="C18" t="s">
        <v>1308</v>
      </c>
      <c r="K18" t="s">
        <v>1302</v>
      </c>
    </row>
    <row r="19" spans="2:11">
      <c r="C19" t="s">
        <v>1309</v>
      </c>
    </row>
    <row r="20" spans="2:11">
      <c r="K20" t="s">
        <v>1303</v>
      </c>
    </row>
    <row r="21" spans="2:11">
      <c r="B21" t="s">
        <v>1253</v>
      </c>
      <c r="C21" t="s">
        <v>1310</v>
      </c>
      <c r="K21" t="s">
        <v>1304</v>
      </c>
    </row>
    <row r="22" spans="2:11">
      <c r="C22" t="s">
        <v>1311</v>
      </c>
      <c r="K22" t="s">
        <v>1305</v>
      </c>
    </row>
    <row r="23" spans="2:11">
      <c r="C23" t="s">
        <v>1312</v>
      </c>
      <c r="K23" t="s">
        <v>1306</v>
      </c>
    </row>
    <row r="24" spans="2:11">
      <c r="D24" t="s">
        <v>1313</v>
      </c>
    </row>
    <row r="26" spans="2:11">
      <c r="B26" t="s">
        <v>1314</v>
      </c>
      <c r="C26" t="s">
        <v>1315</v>
      </c>
      <c r="K26" t="s">
        <v>1317</v>
      </c>
    </row>
    <row r="27" spans="2:11">
      <c r="C27" t="s">
        <v>1316</v>
      </c>
      <c r="K27" t="s">
        <v>1318</v>
      </c>
    </row>
    <row r="28" spans="2:11">
      <c r="K28" t="s">
        <v>1319</v>
      </c>
    </row>
    <row r="29" spans="2:11">
      <c r="K29" t="s">
        <v>1320</v>
      </c>
    </row>
    <row r="30" spans="2:11">
      <c r="K30" t="s">
        <v>1321</v>
      </c>
    </row>
    <row r="31" spans="2:11">
      <c r="K31" t="s">
        <v>1322</v>
      </c>
    </row>
    <row r="32" spans="2:11">
      <c r="K32" t="s">
        <v>1323</v>
      </c>
    </row>
    <row r="33" spans="11:11">
      <c r="K33" t="s">
        <v>1324</v>
      </c>
    </row>
    <row r="35" spans="11:11">
      <c r="K35" t="s">
        <v>1325</v>
      </c>
    </row>
    <row r="36" spans="11:11">
      <c r="K36" t="s">
        <v>1326</v>
      </c>
    </row>
    <row r="38" spans="11:11">
      <c r="K38" t="s">
        <v>1337</v>
      </c>
    </row>
    <row r="39" spans="11:11">
      <c r="K39" t="s">
        <v>1327</v>
      </c>
    </row>
    <row r="40" spans="11:11">
      <c r="K40" t="s">
        <v>1328</v>
      </c>
    </row>
    <row r="41" spans="11:11">
      <c r="K41" t="s">
        <v>1329</v>
      </c>
    </row>
    <row r="43" spans="11:11">
      <c r="K43" t="s">
        <v>1330</v>
      </c>
    </row>
    <row r="44" spans="11:11">
      <c r="K44" t="s">
        <v>1331</v>
      </c>
    </row>
    <row r="46" spans="11:11">
      <c r="K46" s="48" t="s">
        <v>1332</v>
      </c>
    </row>
    <row r="47" spans="11:11">
      <c r="K47" t="s">
        <v>1333</v>
      </c>
    </row>
    <row r="48" spans="11:11">
      <c r="K48" t="s">
        <v>1334</v>
      </c>
    </row>
    <row r="49" spans="11:12">
      <c r="K49" t="s">
        <v>1335</v>
      </c>
    </row>
    <row r="50" spans="11:12">
      <c r="L50" t="s">
        <v>1336</v>
      </c>
    </row>
    <row r="51" spans="11:12">
      <c r="L51" t="s">
        <v>1338</v>
      </c>
    </row>
    <row r="52" spans="11:12">
      <c r="L52" t="s">
        <v>1341</v>
      </c>
    </row>
    <row r="53" spans="11:12">
      <c r="L53" t="s">
        <v>1342</v>
      </c>
    </row>
    <row r="54" spans="11:12">
      <c r="L54" t="s">
        <v>1339</v>
      </c>
    </row>
    <row r="55" spans="11:12">
      <c r="K55" t="s">
        <v>1340</v>
      </c>
    </row>
    <row r="57" spans="11:12">
      <c r="K57" t="s">
        <v>1345</v>
      </c>
    </row>
    <row r="58" spans="11:12">
      <c r="K58" t="s">
        <v>1343</v>
      </c>
    </row>
    <row r="59" spans="11:12">
      <c r="K59" t="s">
        <v>1344</v>
      </c>
    </row>
    <row r="61" spans="11:12">
      <c r="K61" t="s">
        <v>1346</v>
      </c>
    </row>
    <row r="62" spans="11:12">
      <c r="K62" t="s">
        <v>1347</v>
      </c>
    </row>
    <row r="63" spans="11:12">
      <c r="K63" t="s">
        <v>1348</v>
      </c>
    </row>
    <row r="64" spans="11:12">
      <c r="K64" t="s">
        <v>1349</v>
      </c>
    </row>
    <row r="66" spans="11:11">
      <c r="K66" t="s">
        <v>1350</v>
      </c>
    </row>
    <row r="68" spans="11:11">
      <c r="K68" t="s">
        <v>1351</v>
      </c>
    </row>
    <row r="69" spans="11:11">
      <c r="K69" t="s">
        <v>1352</v>
      </c>
    </row>
    <row r="71" spans="11:11">
      <c r="K71" t="s">
        <v>1353</v>
      </c>
    </row>
    <row r="72" spans="11:11">
      <c r="K72" t="s">
        <v>1354</v>
      </c>
    </row>
    <row r="74" spans="11:11">
      <c r="K74" t="s">
        <v>1355</v>
      </c>
    </row>
    <row r="75" spans="11:11">
      <c r="K75" t="s">
        <v>1356</v>
      </c>
    </row>
    <row r="77" spans="11:11">
      <c r="K77" t="s">
        <v>1357</v>
      </c>
    </row>
    <row r="78" spans="11:11">
      <c r="K78" t="s">
        <v>1358</v>
      </c>
    </row>
    <row r="79" spans="11:11">
      <c r="K79" t="s">
        <v>1359</v>
      </c>
    </row>
    <row r="80" spans="11:11">
      <c r="K80" t="s">
        <v>1360</v>
      </c>
    </row>
    <row r="82" spans="1:22">
      <c r="B82" s="45" t="s">
        <v>1283</v>
      </c>
      <c r="C82" s="45"/>
      <c r="E82" s="45" t="s">
        <v>1284</v>
      </c>
      <c r="F82" s="45"/>
      <c r="H82" s="45" t="s">
        <v>1282</v>
      </c>
      <c r="I82" s="45"/>
      <c r="J82" s="31"/>
      <c r="K82" s="29" t="s">
        <v>399</v>
      </c>
      <c r="L82" s="29"/>
      <c r="M82" s="31"/>
      <c r="N82" s="29" t="s">
        <v>400</v>
      </c>
      <c r="O82" s="29"/>
      <c r="Q82" s="29" t="s">
        <v>408</v>
      </c>
      <c r="R82" s="29"/>
      <c r="T82" s="29" t="s">
        <v>1285</v>
      </c>
      <c r="U82" s="29"/>
    </row>
    <row r="83" spans="1:22">
      <c r="B83" t="s">
        <v>333</v>
      </c>
      <c r="C83" t="s">
        <v>1218</v>
      </c>
      <c r="E83" t="s">
        <v>333</v>
      </c>
      <c r="H83" t="s">
        <v>333</v>
      </c>
      <c r="K83" t="s">
        <v>333</v>
      </c>
      <c r="N83" t="s">
        <v>333</v>
      </c>
      <c r="Q83" t="s">
        <v>77</v>
      </c>
      <c r="R83" t="s">
        <v>389</v>
      </c>
      <c r="S83" t="s">
        <v>4</v>
      </c>
      <c r="T83" t="s">
        <v>77</v>
      </c>
      <c r="U83" t="s">
        <v>389</v>
      </c>
      <c r="V83" t="s">
        <v>1286</v>
      </c>
    </row>
    <row r="84" spans="1:22" s="4" customFormat="1">
      <c r="A84" s="4" t="s">
        <v>405</v>
      </c>
      <c r="B84" s="6">
        <v>5</v>
      </c>
      <c r="C84" s="6">
        <v>4</v>
      </c>
      <c r="E84" s="6">
        <f>1476-160</f>
        <v>1316</v>
      </c>
      <c r="F84" s="6">
        <v>1279</v>
      </c>
      <c r="H84" s="6">
        <f>100000/E84</f>
        <v>75.98784194528875</v>
      </c>
      <c r="I84" s="6">
        <f>100000/F84</f>
        <v>78.186082877247856</v>
      </c>
      <c r="K84" s="6">
        <f>E84/B84</f>
        <v>263.2</v>
      </c>
      <c r="L84" s="6">
        <f>F84/C84</f>
        <v>319.75</v>
      </c>
      <c r="N84" s="6">
        <f>100000/B84</f>
        <v>20000</v>
      </c>
      <c r="O84" s="6">
        <f>100000/C84</f>
        <v>25000</v>
      </c>
      <c r="Q84" s="6">
        <v>5627</v>
      </c>
      <c r="R84" s="6">
        <v>4373</v>
      </c>
      <c r="S84" s="49">
        <v>0.85975999999999997</v>
      </c>
      <c r="T84" s="4">
        <f>Q84-(S84/2*10000)</f>
        <v>1328.1999999999998</v>
      </c>
      <c r="U84" s="4">
        <f>R84-(S84/2*10000)</f>
        <v>74.199999999999818</v>
      </c>
      <c r="V84" s="51">
        <f>T84/U84</f>
        <v>17.900269541779018</v>
      </c>
    </row>
    <row r="85" spans="1:22" s="4" customFormat="1">
      <c r="A85" s="4" t="s">
        <v>301</v>
      </c>
      <c r="B85" s="6">
        <v>3</v>
      </c>
      <c r="C85" s="6">
        <v>8</v>
      </c>
      <c r="E85" s="6">
        <v>521</v>
      </c>
      <c r="F85" s="6">
        <v>615</v>
      </c>
      <c r="H85" s="6">
        <f>100000/E85</f>
        <v>191.93857965451056</v>
      </c>
      <c r="I85" s="6">
        <f>100000/F85</f>
        <v>162.60162601626016</v>
      </c>
      <c r="K85" s="6">
        <f>E85/B85</f>
        <v>173.66666666666666</v>
      </c>
      <c r="L85" s="6">
        <f>F85/C85</f>
        <v>76.875</v>
      </c>
      <c r="N85" s="6">
        <f>100000/B85</f>
        <v>33333.333333333336</v>
      </c>
      <c r="O85" s="6">
        <f>100000/C85</f>
        <v>12500</v>
      </c>
      <c r="Q85" s="6">
        <v>6352</v>
      </c>
      <c r="R85" s="6">
        <v>3648</v>
      </c>
      <c r="S85" s="49">
        <v>0.71676399999999996</v>
      </c>
      <c r="T85" s="4">
        <f>Q85-(S85/2*10000)</f>
        <v>2768.1800000000003</v>
      </c>
      <c r="U85" s="4">
        <f>R85-(S85/2*10000)</f>
        <v>64.180000000000291</v>
      </c>
      <c r="V85" s="51">
        <f>T85/U85</f>
        <v>43.13150514178853</v>
      </c>
    </row>
    <row r="86" spans="1:22" s="4" customFormat="1">
      <c r="A86" s="4" t="s">
        <v>1258</v>
      </c>
      <c r="B86" s="6"/>
      <c r="C86" s="6">
        <v>3</v>
      </c>
      <c r="E86" s="6"/>
      <c r="F86" s="6">
        <v>270</v>
      </c>
      <c r="H86" s="6"/>
      <c r="I86" s="6">
        <f>100000/F86</f>
        <v>370.37037037037038</v>
      </c>
      <c r="K86" s="6"/>
      <c r="L86" s="6">
        <f>F86/C86</f>
        <v>90</v>
      </c>
      <c r="N86" s="6"/>
      <c r="O86" s="6">
        <f>100000/C86</f>
        <v>33333.333333333336</v>
      </c>
      <c r="Q86" s="6">
        <v>7065</v>
      </c>
      <c r="R86" s="6">
        <v>2935</v>
      </c>
      <c r="S86" s="49">
        <v>0.57203000000000004</v>
      </c>
      <c r="T86" s="4">
        <f>Q86-(S86/2*10000)</f>
        <v>4204.8500000000004</v>
      </c>
      <c r="U86" s="4">
        <f>R86-(S86/2*10000)</f>
        <v>74.849999999999909</v>
      </c>
      <c r="V86" s="51">
        <f>T86/U86</f>
        <v>56.177020708082907</v>
      </c>
    </row>
    <row r="87" spans="1:22" s="4" customFormat="1">
      <c r="A87" s="4" t="s">
        <v>322</v>
      </c>
      <c r="B87" s="6"/>
      <c r="C87" s="6"/>
      <c r="E87" s="6"/>
      <c r="F87" s="6"/>
      <c r="H87" s="6"/>
      <c r="I87" s="6"/>
      <c r="K87" s="6"/>
      <c r="L87" s="6"/>
      <c r="N87" s="6"/>
      <c r="O87" s="6"/>
      <c r="Q87" s="6">
        <v>1935</v>
      </c>
      <c r="R87" s="6">
        <v>8065</v>
      </c>
      <c r="S87" s="49">
        <v>5.8546000000000001E-2</v>
      </c>
      <c r="T87" s="4">
        <f>Q87-(S87/2*10000)</f>
        <v>1642.27</v>
      </c>
      <c r="U87" s="4">
        <f>R87-(S87/2*10000)</f>
        <v>7772.27</v>
      </c>
      <c r="V87" s="51">
        <f>T87/U87</f>
        <v>0.21129862961528612</v>
      </c>
    </row>
    <row r="88" spans="1:22" s="4" customFormat="1">
      <c r="A88" s="4" t="s">
        <v>309</v>
      </c>
      <c r="B88" s="6"/>
      <c r="C88" s="6"/>
      <c r="E88" s="6"/>
      <c r="F88" s="6"/>
      <c r="H88" s="6"/>
      <c r="I88" s="6"/>
      <c r="K88" s="6"/>
      <c r="L88" s="6"/>
      <c r="N88" s="6"/>
      <c r="O88" s="6"/>
      <c r="Q88" s="6">
        <v>2266</v>
      </c>
      <c r="R88" s="6">
        <v>7734</v>
      </c>
      <c r="S88" s="49">
        <v>2.9794000000000001E-2</v>
      </c>
      <c r="T88" s="4">
        <f>Q88-(S88/2*10000)</f>
        <v>2117.0300000000002</v>
      </c>
      <c r="U88" s="4">
        <f>R88-(S88/2*10000)</f>
        <v>7585.03</v>
      </c>
      <c r="V88" s="51">
        <f>T88/U88</f>
        <v>0.27910634499797632</v>
      </c>
    </row>
    <row r="89" spans="1:22" s="4" customFormat="1">
      <c r="A89" s="4" t="s">
        <v>48</v>
      </c>
      <c r="B89" s="6"/>
      <c r="C89" s="6"/>
      <c r="E89" s="6"/>
      <c r="F89" s="6"/>
      <c r="H89" s="6"/>
      <c r="I89" s="6"/>
      <c r="K89" s="6"/>
      <c r="L89" s="6"/>
      <c r="N89" s="6"/>
      <c r="O89" s="6"/>
      <c r="Q89" s="6">
        <v>2716</v>
      </c>
      <c r="R89" s="6">
        <v>7284</v>
      </c>
      <c r="S89" s="49">
        <v>1.3569999999999999E-3</v>
      </c>
      <c r="T89" s="4">
        <f>Q89-(S89/2*10000)</f>
        <v>2709.2150000000001</v>
      </c>
      <c r="U89" s="4">
        <f>R89-(S89/2*10000)</f>
        <v>7277.2150000000001</v>
      </c>
      <c r="V89" s="51">
        <f>T89/U89</f>
        <v>0.37228733794452962</v>
      </c>
    </row>
    <row r="90" spans="1:22" s="4" customFormat="1">
      <c r="A90" s="4" t="s">
        <v>321</v>
      </c>
      <c r="B90" s="6"/>
      <c r="C90" s="6"/>
      <c r="E90" s="6"/>
      <c r="F90" s="6"/>
      <c r="H90" s="6"/>
      <c r="I90" s="6"/>
      <c r="K90" s="6"/>
      <c r="L90" s="6"/>
      <c r="N90" s="6"/>
      <c r="O90" s="6"/>
      <c r="Q90" s="6">
        <v>3881</v>
      </c>
      <c r="R90" s="6">
        <v>6119</v>
      </c>
      <c r="S90" s="49">
        <v>-3.0000000000000001E-6</v>
      </c>
      <c r="T90" s="4">
        <f>Q90-(S90/2*10000)</f>
        <v>3881.0149999999999</v>
      </c>
      <c r="U90" s="4">
        <f>R90-(S90/2*10000)</f>
        <v>6119.0150000000003</v>
      </c>
      <c r="V90" s="51">
        <f>T90/U90</f>
        <v>0.63425485964652806</v>
      </c>
    </row>
    <row r="91" spans="1:22" s="4" customFormat="1">
      <c r="A91" s="4" t="s">
        <v>319</v>
      </c>
      <c r="B91" s="6"/>
      <c r="C91" s="6"/>
      <c r="E91" s="6"/>
      <c r="F91" s="6"/>
      <c r="H91" s="6"/>
      <c r="I91" s="6"/>
      <c r="K91" s="6"/>
      <c r="L91" s="6"/>
      <c r="N91" s="6"/>
      <c r="O91" s="6"/>
      <c r="Q91" s="6">
        <v>4171</v>
      </c>
      <c r="R91" s="6">
        <v>5829</v>
      </c>
      <c r="S91" s="49">
        <v>-3.0000000000000001E-6</v>
      </c>
      <c r="T91" s="4">
        <f>Q91-(S91/2*10000)</f>
        <v>4171.0150000000003</v>
      </c>
      <c r="U91" s="4">
        <f>R91-(S91/2*10000)</f>
        <v>5829.0150000000003</v>
      </c>
      <c r="V91" s="51">
        <f>T91/U91</f>
        <v>0.71556086234123606</v>
      </c>
    </row>
    <row r="92" spans="1:22" s="4" customFormat="1">
      <c r="A92" s="4" t="s">
        <v>320</v>
      </c>
      <c r="B92" s="6"/>
      <c r="C92" s="6"/>
      <c r="E92" s="6"/>
      <c r="F92" s="6"/>
      <c r="H92" s="6"/>
      <c r="I92" s="6"/>
      <c r="K92" s="6"/>
      <c r="L92" s="6"/>
      <c r="N92" s="6"/>
      <c r="O92" s="6"/>
      <c r="Q92" s="6"/>
      <c r="R92" s="6"/>
      <c r="S92" s="49"/>
      <c r="V92" s="51"/>
    </row>
    <row r="93" spans="1:22" s="4" customFormat="1">
      <c r="A93" s="4" t="s">
        <v>323</v>
      </c>
      <c r="B93" s="6"/>
      <c r="C93" s="6"/>
      <c r="E93" s="6"/>
      <c r="F93" s="6"/>
      <c r="H93" s="6"/>
      <c r="I93" s="6"/>
      <c r="K93" s="6"/>
      <c r="L93" s="6"/>
      <c r="N93" s="6"/>
      <c r="O93" s="6"/>
      <c r="Q93" s="6"/>
      <c r="R93" s="6"/>
      <c r="S93" s="49"/>
      <c r="V93" s="51"/>
    </row>
    <row r="94" spans="1:22" s="4" customFormat="1">
      <c r="A94" s="4" t="s">
        <v>49</v>
      </c>
      <c r="B94" s="6"/>
      <c r="C94" s="6"/>
      <c r="E94" s="6"/>
      <c r="F94" s="6"/>
      <c r="H94" s="6"/>
      <c r="I94" s="6"/>
      <c r="K94" s="6"/>
      <c r="L94" s="6"/>
      <c r="N94" s="6"/>
      <c r="O94" s="6"/>
      <c r="Q94" s="6"/>
      <c r="R94" s="6"/>
      <c r="S94" s="49"/>
      <c r="V94" s="51"/>
    </row>
    <row r="95" spans="1:22">
      <c r="E95" s="30" t="s">
        <v>310</v>
      </c>
    </row>
    <row r="96" spans="1:22">
      <c r="U96" t="s">
        <v>406</v>
      </c>
    </row>
    <row r="97" spans="1:22">
      <c r="B97" s="45" t="s">
        <v>1283</v>
      </c>
      <c r="C97" s="45"/>
      <c r="E97" s="45" t="s">
        <v>1284</v>
      </c>
      <c r="F97" s="45"/>
      <c r="H97" s="45" t="s">
        <v>1282</v>
      </c>
      <c r="I97" s="45"/>
      <c r="J97" s="31"/>
      <c r="K97" s="29" t="s">
        <v>399</v>
      </c>
      <c r="L97" s="29"/>
      <c r="M97" s="31"/>
      <c r="N97" s="29" t="s">
        <v>400</v>
      </c>
      <c r="O97" s="29"/>
      <c r="Q97" s="29" t="s">
        <v>408</v>
      </c>
      <c r="R97" s="29"/>
      <c r="T97" s="29" t="s">
        <v>1285</v>
      </c>
      <c r="U97" s="29"/>
    </row>
    <row r="98" spans="1:22">
      <c r="B98" t="s">
        <v>398</v>
      </c>
      <c r="C98" t="s">
        <v>1253</v>
      </c>
      <c r="E98" t="s">
        <v>333</v>
      </c>
      <c r="H98" t="s">
        <v>333</v>
      </c>
      <c r="K98" t="s">
        <v>333</v>
      </c>
      <c r="N98" t="s">
        <v>333</v>
      </c>
      <c r="Q98" t="s">
        <v>77</v>
      </c>
      <c r="R98" t="s">
        <v>389</v>
      </c>
      <c r="S98" t="s">
        <v>4</v>
      </c>
      <c r="T98" t="s">
        <v>77</v>
      </c>
      <c r="U98" t="s">
        <v>389</v>
      </c>
      <c r="V98" t="s">
        <v>1286</v>
      </c>
    </row>
    <row r="99" spans="1:22" s="4" customFormat="1">
      <c r="A99" s="4" t="s">
        <v>405</v>
      </c>
      <c r="B99" s="6"/>
      <c r="C99" s="6"/>
      <c r="E99" s="6"/>
      <c r="F99" s="6"/>
      <c r="H99" s="6"/>
      <c r="I99" s="6"/>
      <c r="K99" s="6"/>
      <c r="L99" s="6"/>
      <c r="N99" s="6"/>
      <c r="O99" s="6"/>
      <c r="Q99" s="6"/>
      <c r="R99" s="6"/>
      <c r="S99" s="49"/>
      <c r="T99" s="4">
        <f>Q99-(S99/2*10000)</f>
        <v>0</v>
      </c>
      <c r="U99" s="4">
        <f>R99-(S99/2*10000)</f>
        <v>0</v>
      </c>
      <c r="V99" s="51" t="e">
        <f>T99/U99</f>
        <v>#DIV/0!</v>
      </c>
    </row>
    <row r="100" spans="1:22" s="4" customFormat="1">
      <c r="A100" s="4" t="s">
        <v>301</v>
      </c>
      <c r="B100" s="6"/>
      <c r="C100" s="6"/>
      <c r="E100" s="6"/>
      <c r="F100" s="6"/>
      <c r="H100" s="6"/>
      <c r="I100" s="6"/>
      <c r="K100" s="6"/>
      <c r="L100" s="6"/>
      <c r="N100" s="6"/>
      <c r="O100" s="6"/>
      <c r="Q100" s="6"/>
      <c r="R100" s="6"/>
      <c r="S100" s="49"/>
      <c r="T100" s="4">
        <f>Q100-(S100/2*10000)</f>
        <v>0</v>
      </c>
      <c r="U100" s="4">
        <f>R100-(S100/2*10000)</f>
        <v>0</v>
      </c>
      <c r="V100" s="51" t="e">
        <f>T100/U100</f>
        <v>#DIV/0!</v>
      </c>
    </row>
    <row r="101" spans="1:22" s="4" customFormat="1">
      <c r="A101" s="4" t="s">
        <v>1258</v>
      </c>
      <c r="B101" s="6"/>
      <c r="C101" s="6"/>
      <c r="E101" s="6"/>
      <c r="F101" s="6"/>
      <c r="H101" s="6"/>
      <c r="I101" s="6"/>
      <c r="K101" s="6"/>
      <c r="L101" s="6"/>
      <c r="N101" s="6"/>
      <c r="O101" s="6"/>
      <c r="Q101" s="6"/>
      <c r="R101" s="6"/>
      <c r="S101" s="49"/>
      <c r="T101" s="4">
        <f>Q101-(S101/2*10000)</f>
        <v>0</v>
      </c>
      <c r="U101" s="4">
        <f>R101-(S101/2*10000)</f>
        <v>0</v>
      </c>
      <c r="V101" s="51" t="e">
        <f>T101/U101</f>
        <v>#DIV/0!</v>
      </c>
    </row>
    <row r="102" spans="1:22" s="4" customFormat="1">
      <c r="A102" s="4" t="s">
        <v>322</v>
      </c>
      <c r="B102" s="6"/>
      <c r="C102" s="6"/>
      <c r="E102" s="6"/>
      <c r="F102" s="6"/>
      <c r="H102" s="6"/>
      <c r="I102" s="6"/>
      <c r="K102" s="6"/>
      <c r="L102" s="6"/>
      <c r="N102" s="6"/>
      <c r="O102" s="6"/>
      <c r="Q102" s="6"/>
      <c r="R102" s="6"/>
      <c r="S102" s="49"/>
      <c r="T102" s="4">
        <f>Q102-(S102/2*10000)</f>
        <v>0</v>
      </c>
      <c r="U102" s="4">
        <f>R102-(S102/2*10000)</f>
        <v>0</v>
      </c>
      <c r="V102" s="51" t="e">
        <f>T102/U102</f>
        <v>#DIV/0!</v>
      </c>
    </row>
    <row r="103" spans="1:22" s="4" customFormat="1">
      <c r="A103" s="4" t="s">
        <v>309</v>
      </c>
      <c r="B103" s="6"/>
      <c r="C103" s="6"/>
      <c r="E103" s="6"/>
      <c r="F103" s="6"/>
      <c r="H103" s="6"/>
      <c r="I103" s="6"/>
      <c r="K103" s="6"/>
      <c r="L103" s="6"/>
      <c r="N103" s="6"/>
      <c r="O103" s="6"/>
      <c r="Q103" s="6"/>
      <c r="R103" s="6"/>
      <c r="S103" s="49"/>
    </row>
    <row r="104" spans="1:22" s="4" customFormat="1">
      <c r="A104" s="4" t="s">
        <v>48</v>
      </c>
      <c r="B104" s="6"/>
      <c r="C104" s="6"/>
      <c r="E104" s="6"/>
      <c r="F104" s="6"/>
      <c r="H104" s="6"/>
      <c r="I104" s="6"/>
      <c r="K104" s="6"/>
      <c r="L104" s="6"/>
      <c r="N104" s="6"/>
      <c r="O104" s="6"/>
      <c r="Q104" s="6"/>
      <c r="R104" s="6"/>
      <c r="S104" s="49"/>
    </row>
    <row r="105" spans="1:22" s="4" customFormat="1">
      <c r="A105" s="4" t="s">
        <v>321</v>
      </c>
      <c r="B105" s="6"/>
      <c r="C105" s="6"/>
      <c r="E105" s="6"/>
      <c r="F105" s="6"/>
      <c r="H105" s="6"/>
      <c r="I105" s="6"/>
      <c r="K105" s="6"/>
      <c r="L105" s="6"/>
      <c r="N105" s="6"/>
      <c r="O105" s="6"/>
      <c r="Q105" s="6"/>
      <c r="R105" s="6"/>
      <c r="S105" s="49"/>
    </row>
    <row r="106" spans="1:22" s="4" customFormat="1">
      <c r="A106" s="4" t="s">
        <v>319</v>
      </c>
      <c r="B106" s="6"/>
      <c r="C106" s="6"/>
      <c r="E106" s="6"/>
      <c r="F106" s="6"/>
      <c r="H106" s="6"/>
      <c r="I106" s="6"/>
      <c r="K106" s="6"/>
      <c r="L106" s="6"/>
      <c r="N106" s="6"/>
      <c r="O106" s="6"/>
      <c r="Q106" s="6"/>
      <c r="R106" s="6"/>
      <c r="S106" s="49"/>
    </row>
    <row r="107" spans="1:22" s="4" customFormat="1">
      <c r="A107" s="4" t="s">
        <v>320</v>
      </c>
      <c r="B107" s="6"/>
      <c r="C107" s="6"/>
      <c r="E107" s="6"/>
      <c r="F107" s="6"/>
      <c r="H107" s="6"/>
      <c r="I107" s="6"/>
      <c r="K107" s="6"/>
      <c r="L107" s="6"/>
      <c r="N107" s="6"/>
      <c r="O107" s="6"/>
      <c r="Q107" s="6"/>
      <c r="R107" s="6"/>
      <c r="S107" s="49"/>
    </row>
    <row r="108" spans="1:22" s="4" customFormat="1">
      <c r="A108" s="4" t="s">
        <v>323</v>
      </c>
      <c r="B108" s="6"/>
      <c r="C108" s="6"/>
      <c r="E108" s="6"/>
      <c r="F108" s="6"/>
      <c r="H108" s="6"/>
      <c r="I108" s="6"/>
      <c r="K108" s="6"/>
      <c r="L108" s="6"/>
      <c r="N108" s="6"/>
      <c r="O108" s="6"/>
      <c r="Q108" s="6"/>
      <c r="R108" s="6"/>
      <c r="S108" s="49"/>
    </row>
    <row r="109" spans="1:22" s="4" customFormat="1">
      <c r="A109" s="4" t="s">
        <v>49</v>
      </c>
      <c r="B109" s="6"/>
      <c r="C109" s="6"/>
      <c r="E109" s="6"/>
      <c r="F109" s="6"/>
      <c r="H109" s="6"/>
      <c r="I109" s="6"/>
      <c r="K109" s="6"/>
      <c r="L109" s="6"/>
      <c r="N109" s="6"/>
      <c r="O109" s="6"/>
      <c r="Q109" s="6"/>
      <c r="R109" s="6"/>
      <c r="S109" s="49"/>
    </row>
    <row r="110" spans="1:22">
      <c r="E110" s="30" t="s">
        <v>310</v>
      </c>
    </row>
    <row r="111" spans="1:22">
      <c r="T111" s="8"/>
    </row>
    <row r="112" spans="1:22">
      <c r="A112" t="s">
        <v>2</v>
      </c>
      <c r="B112" t="s">
        <v>1288</v>
      </c>
      <c r="C112" t="s">
        <v>302</v>
      </c>
      <c r="D112">
        <v>0.71676399999999996</v>
      </c>
      <c r="E112" t="s">
        <v>303</v>
      </c>
      <c r="F112">
        <v>559</v>
      </c>
      <c r="G112" t="s">
        <v>304</v>
      </c>
      <c r="H112">
        <v>-640</v>
      </c>
      <c r="I112" t="s">
        <v>312</v>
      </c>
      <c r="J112">
        <v>0</v>
      </c>
      <c r="K112" t="s">
        <v>313</v>
      </c>
      <c r="L112">
        <v>0</v>
      </c>
      <c r="M112" t="s">
        <v>342</v>
      </c>
      <c r="N112">
        <v>0</v>
      </c>
      <c r="O112" t="s">
        <v>305</v>
      </c>
      <c r="P112">
        <v>54.400716000000003</v>
      </c>
      <c r="Q112" t="s">
        <v>402</v>
      </c>
      <c r="R112">
        <v>-140</v>
      </c>
      <c r="S112" t="s">
        <v>306</v>
      </c>
      <c r="T112">
        <v>19</v>
      </c>
    </row>
  </sheetData>
  <mergeCells count="6">
    <mergeCell ref="H82:I82"/>
    <mergeCell ref="B82:C82"/>
    <mergeCell ref="E82:F82"/>
    <mergeCell ref="B97:C97"/>
    <mergeCell ref="E97:F97"/>
    <mergeCell ref="H97:I9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5" sqref="I25"/>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1"/>
  <sheetViews>
    <sheetView workbookViewId="0">
      <selection activeCell="B3" sqref="B3"/>
    </sheetView>
  </sheetViews>
  <sheetFormatPr baseColWidth="10" defaultRowHeight="15" x14ac:dyDescent="0"/>
  <sheetData>
    <row r="1" spans="1:19">
      <c r="A1" t="s">
        <v>17</v>
      </c>
    </row>
    <row r="2" spans="1:19">
      <c r="B2" t="s">
        <v>29</v>
      </c>
    </row>
    <row r="3" spans="1:19">
      <c r="H3" t="s">
        <v>5</v>
      </c>
      <c r="I3" t="s">
        <v>20</v>
      </c>
      <c r="J3" t="s">
        <v>18</v>
      </c>
      <c r="L3" t="s">
        <v>19</v>
      </c>
    </row>
    <row r="4" spans="1:19" s="1" customFormat="1">
      <c r="A4" s="1" t="s">
        <v>1</v>
      </c>
      <c r="H4" s="3">
        <v>46.243827160493829</v>
      </c>
      <c r="I4" s="3">
        <v>3.2951092117758805</v>
      </c>
      <c r="J4" s="3">
        <v>215.21296296296296</v>
      </c>
      <c r="K4" s="3">
        <v>-273.40811965811963</v>
      </c>
      <c r="L4" s="3">
        <v>725.6141975308642</v>
      </c>
      <c r="S4" s="3">
        <v>46.549382716049379</v>
      </c>
    </row>
    <row r="5" spans="1:19" s="1" customFormat="1">
      <c r="A5" s="1" t="s">
        <v>12</v>
      </c>
      <c r="H5" s="3">
        <v>53.529729729729731</v>
      </c>
      <c r="I5" s="3">
        <v>8.7932027836219433</v>
      </c>
      <c r="J5" s="3">
        <v>305.28108108108108</v>
      </c>
      <c r="K5" s="3">
        <v>-151.71992856392478</v>
      </c>
      <c r="L5" s="3">
        <v>815.00540540540544</v>
      </c>
      <c r="S5" s="3">
        <v>46.135135135135137</v>
      </c>
    </row>
    <row r="6" spans="1:19" s="1" customFormat="1">
      <c r="A6" s="1" t="s">
        <v>13</v>
      </c>
      <c r="H6" s="3">
        <v>53.155477031802121</v>
      </c>
      <c r="I6" s="3">
        <v>1.3638103651354569</v>
      </c>
      <c r="J6" s="3">
        <v>272.65724381625444</v>
      </c>
      <c r="K6" s="3">
        <v>-435.08928396152339</v>
      </c>
      <c r="L6" s="3">
        <v>782.53710247349818</v>
      </c>
      <c r="S6" s="3">
        <v>46.508833922261481</v>
      </c>
    </row>
    <row r="7" spans="1:19" s="1" customFormat="1">
      <c r="A7" s="1" t="s">
        <v>14</v>
      </c>
      <c r="H7" s="3">
        <v>70.592592592592595</v>
      </c>
      <c r="I7" s="3">
        <v>26.454762680569132</v>
      </c>
      <c r="J7" s="3">
        <v>625.03240740740739</v>
      </c>
      <c r="K7" s="3">
        <v>154.08812588248071</v>
      </c>
      <c r="L7" s="3">
        <v>1134.1203703703704</v>
      </c>
      <c r="S7" s="3">
        <v>41.75925925925926</v>
      </c>
    </row>
    <row r="8" spans="1:19" s="1" customFormat="1">
      <c r="A8" s="1" t="s">
        <v>15</v>
      </c>
      <c r="H8" s="3">
        <v>83.183333333333337</v>
      </c>
      <c r="I8" s="3">
        <v>33.070512820512825</v>
      </c>
      <c r="J8" s="3">
        <v>802.25833333333333</v>
      </c>
      <c r="K8" s="3">
        <v>206.70448717948716</v>
      </c>
      <c r="L8" s="3">
        <v>1312.6166666666666</v>
      </c>
      <c r="S8" s="3">
        <v>42.475000000000001</v>
      </c>
    </row>
    <row r="9" spans="1:19" s="1" customFormat="1">
      <c r="A9" s="1" t="s">
        <v>21</v>
      </c>
      <c r="H9" s="3">
        <v>104.74739039665971</v>
      </c>
      <c r="I9" s="3">
        <v>21.942921122916701</v>
      </c>
      <c r="J9" s="3">
        <v>1091.0459290187891</v>
      </c>
      <c r="K9" s="3">
        <v>-60.082562601322707</v>
      </c>
      <c r="L9" s="3">
        <v>1601.5386221294364</v>
      </c>
      <c r="S9" s="3">
        <v>43.227557411273487</v>
      </c>
    </row>
    <row r="10" spans="1:19" s="1" customFormat="1">
      <c r="A10" s="1" t="s">
        <v>22</v>
      </c>
      <c r="H10" s="3">
        <f>AVERAGE(H12:H381)</f>
        <v>134.58378378378379</v>
      </c>
      <c r="I10" s="3">
        <f>H10-'turn 1'!H10</f>
        <v>51.779314510040777</v>
      </c>
      <c r="J10" s="3">
        <f>AVERAGE(J12:J381)</f>
        <v>1516.9027027027028</v>
      </c>
      <c r="L10" s="3">
        <f>AVERAGE(L12:L381)</f>
        <v>2026.4864864864865</v>
      </c>
      <c r="S10" s="3">
        <f>AVERAGE(S12:S381)</f>
        <v>44.11351351351351</v>
      </c>
    </row>
    <row r="12" spans="1:19">
      <c r="A12" t="s">
        <v>2</v>
      </c>
      <c r="B12">
        <v>1338</v>
      </c>
      <c r="C12" t="s">
        <v>3</v>
      </c>
      <c r="D12">
        <v>450328</v>
      </c>
      <c r="E12" t="s">
        <v>4</v>
      </c>
      <c r="F12">
        <v>0.101344</v>
      </c>
      <c r="G12" t="s">
        <v>5</v>
      </c>
      <c r="H12">
        <v>401</v>
      </c>
      <c r="I12" t="s">
        <v>6</v>
      </c>
      <c r="J12">
        <v>5504</v>
      </c>
      <c r="K12" t="s">
        <v>7</v>
      </c>
      <c r="L12">
        <v>6017</v>
      </c>
      <c r="M12" t="s">
        <v>8</v>
      </c>
      <c r="N12">
        <v>0</v>
      </c>
      <c r="O12" t="s">
        <v>9</v>
      </c>
      <c r="P12" t="s">
        <v>10</v>
      </c>
      <c r="Q12">
        <v>0</v>
      </c>
      <c r="R12" t="s">
        <v>11</v>
      </c>
      <c r="S12">
        <v>48</v>
      </c>
    </row>
    <row r="13" spans="1:19">
      <c r="A13" t="s">
        <v>2</v>
      </c>
      <c r="B13">
        <v>1338</v>
      </c>
      <c r="C13" t="s">
        <v>3</v>
      </c>
      <c r="D13">
        <v>450811</v>
      </c>
      <c r="E13" t="s">
        <v>4</v>
      </c>
      <c r="F13">
        <v>0.100378</v>
      </c>
      <c r="G13" t="s">
        <v>5</v>
      </c>
      <c r="H13">
        <v>483</v>
      </c>
      <c r="I13" t="s">
        <v>6</v>
      </c>
      <c r="J13">
        <v>6770</v>
      </c>
      <c r="K13" t="s">
        <v>7</v>
      </c>
      <c r="L13">
        <v>7282</v>
      </c>
      <c r="M13" t="s">
        <v>8</v>
      </c>
      <c r="N13">
        <v>0</v>
      </c>
      <c r="O13" t="s">
        <v>9</v>
      </c>
      <c r="P13" t="s">
        <v>10</v>
      </c>
      <c r="Q13">
        <v>0</v>
      </c>
      <c r="R13" t="s">
        <v>11</v>
      </c>
      <c r="S13">
        <v>49</v>
      </c>
    </row>
    <row r="14" spans="1:19">
      <c r="A14" t="s">
        <v>2</v>
      </c>
      <c r="B14">
        <v>1338</v>
      </c>
      <c r="C14" t="s">
        <v>3</v>
      </c>
      <c r="D14">
        <v>450976</v>
      </c>
      <c r="E14" t="s">
        <v>4</v>
      </c>
      <c r="F14">
        <v>0.100048</v>
      </c>
      <c r="G14" t="s">
        <v>5</v>
      </c>
      <c r="H14">
        <v>165</v>
      </c>
      <c r="I14" t="s">
        <v>6</v>
      </c>
      <c r="J14">
        <v>2168</v>
      </c>
      <c r="K14" t="s">
        <v>7</v>
      </c>
      <c r="L14">
        <v>2673</v>
      </c>
      <c r="M14" t="s">
        <v>8</v>
      </c>
      <c r="N14">
        <v>0</v>
      </c>
      <c r="O14" t="s">
        <v>9</v>
      </c>
      <c r="P14" t="s">
        <v>10</v>
      </c>
      <c r="Q14">
        <v>0</v>
      </c>
      <c r="R14" t="s">
        <v>11</v>
      </c>
      <c r="S14">
        <v>49</v>
      </c>
    </row>
    <row r="15" spans="1:19">
      <c r="A15" t="s">
        <v>2</v>
      </c>
      <c r="B15">
        <v>1338</v>
      </c>
      <c r="C15" t="s">
        <v>3</v>
      </c>
      <c r="D15">
        <v>450979</v>
      </c>
      <c r="E15" t="s">
        <v>4</v>
      </c>
      <c r="F15">
        <v>0.10004200000000001</v>
      </c>
      <c r="G15" t="s">
        <v>5</v>
      </c>
      <c r="H15">
        <v>3</v>
      </c>
      <c r="I15" t="s">
        <v>6</v>
      </c>
      <c r="J15">
        <v>-472</v>
      </c>
      <c r="K15" t="s">
        <v>7</v>
      </c>
      <c r="L15">
        <v>42</v>
      </c>
      <c r="M15" t="s">
        <v>8</v>
      </c>
      <c r="N15">
        <v>0</v>
      </c>
      <c r="O15" t="s">
        <v>9</v>
      </c>
      <c r="P15" t="s">
        <v>10</v>
      </c>
      <c r="Q15">
        <v>0</v>
      </c>
      <c r="R15" t="s">
        <v>11</v>
      </c>
      <c r="S15">
        <v>41</v>
      </c>
    </row>
    <row r="16" spans="1:19">
      <c r="A16" t="s">
        <v>2</v>
      </c>
      <c r="B16">
        <v>1338</v>
      </c>
      <c r="C16" t="s">
        <v>3</v>
      </c>
      <c r="D16">
        <v>451155</v>
      </c>
      <c r="E16" t="s">
        <v>4</v>
      </c>
      <c r="F16">
        <v>9.9998000000000004E-2</v>
      </c>
      <c r="G16" t="s">
        <v>5</v>
      </c>
      <c r="H16">
        <v>176</v>
      </c>
      <c r="I16" t="s">
        <v>6</v>
      </c>
      <c r="J16">
        <v>2154</v>
      </c>
      <c r="K16" t="s">
        <v>7</v>
      </c>
      <c r="L16">
        <v>2660</v>
      </c>
      <c r="M16" t="s">
        <v>8</v>
      </c>
      <c r="N16">
        <v>0</v>
      </c>
      <c r="O16" t="s">
        <v>9</v>
      </c>
      <c r="P16" t="s">
        <v>10</v>
      </c>
      <c r="Q16">
        <v>0</v>
      </c>
      <c r="R16" t="s">
        <v>11</v>
      </c>
      <c r="S16">
        <v>49</v>
      </c>
    </row>
    <row r="17" spans="1:19">
      <c r="A17" t="s">
        <v>2</v>
      </c>
      <c r="B17">
        <v>1338</v>
      </c>
      <c r="C17" t="s">
        <v>3</v>
      </c>
      <c r="D17">
        <v>451156</v>
      </c>
      <c r="E17" t="s">
        <v>4</v>
      </c>
      <c r="F17">
        <v>9.9998000000000004E-2</v>
      </c>
      <c r="G17" t="s">
        <v>5</v>
      </c>
      <c r="H17">
        <v>1</v>
      </c>
      <c r="I17" t="s">
        <v>6</v>
      </c>
      <c r="J17">
        <v>-500</v>
      </c>
      <c r="K17" t="s">
        <v>7</v>
      </c>
      <c r="L17">
        <v>6</v>
      </c>
      <c r="M17" t="s">
        <v>8</v>
      </c>
      <c r="N17">
        <v>0</v>
      </c>
      <c r="O17" t="s">
        <v>9</v>
      </c>
      <c r="P17" t="s">
        <v>10</v>
      </c>
      <c r="Q17">
        <v>0</v>
      </c>
      <c r="R17" t="s">
        <v>11</v>
      </c>
      <c r="S17">
        <v>38</v>
      </c>
    </row>
    <row r="18" spans="1:19">
      <c r="A18" t="s">
        <v>2</v>
      </c>
      <c r="B18">
        <v>1338</v>
      </c>
      <c r="C18" t="s">
        <v>3</v>
      </c>
      <c r="D18">
        <v>451202</v>
      </c>
      <c r="E18" t="s">
        <v>4</v>
      </c>
      <c r="F18">
        <v>9.9998000000000004E-2</v>
      </c>
      <c r="G18" t="s">
        <v>5</v>
      </c>
      <c r="H18">
        <v>46</v>
      </c>
      <c r="I18" t="s">
        <v>6</v>
      </c>
      <c r="J18">
        <v>255</v>
      </c>
      <c r="K18" t="s">
        <v>7</v>
      </c>
      <c r="L18">
        <v>769</v>
      </c>
      <c r="M18" t="s">
        <v>8</v>
      </c>
      <c r="N18">
        <v>0</v>
      </c>
      <c r="O18" t="s">
        <v>9</v>
      </c>
      <c r="P18" t="s">
        <v>10</v>
      </c>
      <c r="Q18">
        <v>0</v>
      </c>
      <c r="R18" t="s">
        <v>11</v>
      </c>
      <c r="S18">
        <v>44</v>
      </c>
    </row>
    <row r="19" spans="1:19">
      <c r="A19" t="s">
        <v>2</v>
      </c>
      <c r="B19">
        <v>1338</v>
      </c>
      <c r="C19" t="s">
        <v>3</v>
      </c>
      <c r="D19">
        <v>451257</v>
      </c>
      <c r="E19" t="s">
        <v>4</v>
      </c>
      <c r="F19">
        <v>9.9998000000000004E-2</v>
      </c>
      <c r="G19" t="s">
        <v>5</v>
      </c>
      <c r="H19">
        <v>55</v>
      </c>
      <c r="I19" t="s">
        <v>6</v>
      </c>
      <c r="J19">
        <v>310</v>
      </c>
      <c r="K19" t="s">
        <v>7</v>
      </c>
      <c r="L19">
        <v>819</v>
      </c>
      <c r="M19" t="s">
        <v>8</v>
      </c>
      <c r="N19">
        <v>0</v>
      </c>
      <c r="O19" t="s">
        <v>9</v>
      </c>
      <c r="P19" t="s">
        <v>10</v>
      </c>
      <c r="Q19">
        <v>0</v>
      </c>
      <c r="R19" t="s">
        <v>11</v>
      </c>
      <c r="S19">
        <v>46</v>
      </c>
    </row>
    <row r="20" spans="1:19">
      <c r="A20" t="s">
        <v>2</v>
      </c>
      <c r="B20">
        <v>1338</v>
      </c>
      <c r="C20" t="s">
        <v>3</v>
      </c>
      <c r="D20">
        <v>451325</v>
      </c>
      <c r="E20" t="s">
        <v>4</v>
      </c>
      <c r="F20">
        <v>9.9998000000000004E-2</v>
      </c>
      <c r="G20" t="s">
        <v>5</v>
      </c>
      <c r="H20">
        <v>68</v>
      </c>
      <c r="I20" t="s">
        <v>6</v>
      </c>
      <c r="J20">
        <v>562</v>
      </c>
      <c r="K20" t="s">
        <v>7</v>
      </c>
      <c r="L20">
        <v>1076</v>
      </c>
      <c r="M20" t="s">
        <v>8</v>
      </c>
      <c r="N20">
        <v>0</v>
      </c>
      <c r="O20" t="s">
        <v>9</v>
      </c>
      <c r="P20" t="s">
        <v>10</v>
      </c>
      <c r="Q20">
        <v>0</v>
      </c>
      <c r="R20" t="s">
        <v>11</v>
      </c>
      <c r="S20">
        <v>47</v>
      </c>
    </row>
    <row r="21" spans="1:19">
      <c r="A21" t="s">
        <v>2</v>
      </c>
      <c r="B21">
        <v>1338</v>
      </c>
      <c r="C21" t="s">
        <v>3</v>
      </c>
      <c r="D21">
        <v>451424</v>
      </c>
      <c r="E21" t="s">
        <v>4</v>
      </c>
      <c r="F21">
        <v>9.9998000000000004E-2</v>
      </c>
      <c r="G21" t="s">
        <v>5</v>
      </c>
      <c r="H21">
        <v>99</v>
      </c>
      <c r="I21" t="s">
        <v>6</v>
      </c>
      <c r="J21">
        <v>870</v>
      </c>
      <c r="K21" t="s">
        <v>7</v>
      </c>
      <c r="L21">
        <v>1374</v>
      </c>
      <c r="M21" t="s">
        <v>8</v>
      </c>
      <c r="N21">
        <v>0</v>
      </c>
      <c r="O21" t="s">
        <v>9</v>
      </c>
      <c r="P21" t="s">
        <v>10</v>
      </c>
      <c r="Q21">
        <v>0</v>
      </c>
      <c r="R21" t="s">
        <v>11</v>
      </c>
      <c r="S21">
        <v>49</v>
      </c>
    </row>
    <row r="22" spans="1:19">
      <c r="A22" t="s">
        <v>2</v>
      </c>
      <c r="B22">
        <v>1338</v>
      </c>
      <c r="C22" t="s">
        <v>3</v>
      </c>
      <c r="D22">
        <v>451466</v>
      </c>
      <c r="E22" t="s">
        <v>4</v>
      </c>
      <c r="F22">
        <v>9.9998000000000004E-2</v>
      </c>
      <c r="G22" t="s">
        <v>5</v>
      </c>
      <c r="H22">
        <v>42</v>
      </c>
      <c r="I22" t="s">
        <v>6</v>
      </c>
      <c r="J22">
        <v>208</v>
      </c>
      <c r="K22" t="s">
        <v>7</v>
      </c>
      <c r="L22">
        <v>720</v>
      </c>
      <c r="M22" t="s">
        <v>8</v>
      </c>
      <c r="N22">
        <v>0</v>
      </c>
      <c r="O22" t="s">
        <v>9</v>
      </c>
      <c r="P22" t="s">
        <v>10</v>
      </c>
      <c r="Q22">
        <v>0</v>
      </c>
      <c r="R22" t="s">
        <v>11</v>
      </c>
      <c r="S22">
        <v>49</v>
      </c>
    </row>
    <row r="23" spans="1:19">
      <c r="A23" t="s">
        <v>2</v>
      </c>
      <c r="B23">
        <v>1338</v>
      </c>
      <c r="C23" t="s">
        <v>3</v>
      </c>
      <c r="D23">
        <v>451545</v>
      </c>
      <c r="E23" t="s">
        <v>4</v>
      </c>
      <c r="F23">
        <v>9.9998000000000004E-2</v>
      </c>
      <c r="G23" t="s">
        <v>5</v>
      </c>
      <c r="H23">
        <v>79</v>
      </c>
      <c r="I23" t="s">
        <v>6</v>
      </c>
      <c r="J23">
        <v>469</v>
      </c>
      <c r="K23" t="s">
        <v>7</v>
      </c>
      <c r="L23">
        <v>973</v>
      </c>
      <c r="M23" t="s">
        <v>8</v>
      </c>
      <c r="N23">
        <v>0</v>
      </c>
      <c r="O23" t="s">
        <v>9</v>
      </c>
      <c r="P23" t="s">
        <v>10</v>
      </c>
      <c r="Q23">
        <v>0</v>
      </c>
      <c r="R23" t="s">
        <v>11</v>
      </c>
      <c r="S23">
        <v>47</v>
      </c>
    </row>
    <row r="24" spans="1:19">
      <c r="A24" t="s">
        <v>2</v>
      </c>
      <c r="B24">
        <v>1338</v>
      </c>
      <c r="C24" t="s">
        <v>3</v>
      </c>
      <c r="D24">
        <v>451553</v>
      </c>
      <c r="E24" t="s">
        <v>4</v>
      </c>
      <c r="F24">
        <v>9.9998000000000004E-2</v>
      </c>
      <c r="G24" t="s">
        <v>5</v>
      </c>
      <c r="H24">
        <v>8</v>
      </c>
      <c r="I24" t="s">
        <v>6</v>
      </c>
      <c r="J24">
        <v>-401</v>
      </c>
      <c r="K24" t="s">
        <v>7</v>
      </c>
      <c r="L24">
        <v>114</v>
      </c>
      <c r="M24" t="s">
        <v>8</v>
      </c>
      <c r="N24">
        <v>0</v>
      </c>
      <c r="O24" t="s">
        <v>9</v>
      </c>
      <c r="P24" t="s">
        <v>10</v>
      </c>
      <c r="Q24">
        <v>0</v>
      </c>
      <c r="R24" t="s">
        <v>11</v>
      </c>
      <c r="S24">
        <v>47</v>
      </c>
    </row>
    <row r="25" spans="1:19">
      <c r="A25" t="s">
        <v>2</v>
      </c>
      <c r="B25">
        <v>1338</v>
      </c>
      <c r="C25" t="s">
        <v>3</v>
      </c>
      <c r="D25">
        <v>451579</v>
      </c>
      <c r="E25" t="s">
        <v>4</v>
      </c>
      <c r="F25">
        <v>9.9998000000000004E-2</v>
      </c>
      <c r="G25" t="s">
        <v>5</v>
      </c>
      <c r="H25">
        <v>26</v>
      </c>
      <c r="I25" t="s">
        <v>6</v>
      </c>
      <c r="J25">
        <v>-177</v>
      </c>
      <c r="K25" t="s">
        <v>7</v>
      </c>
      <c r="L25">
        <v>329</v>
      </c>
      <c r="M25" t="s">
        <v>8</v>
      </c>
      <c r="N25">
        <v>0</v>
      </c>
      <c r="O25" t="s">
        <v>9</v>
      </c>
      <c r="P25" t="s">
        <v>10</v>
      </c>
      <c r="Q25">
        <v>0</v>
      </c>
      <c r="R25" t="s">
        <v>11</v>
      </c>
      <c r="S25">
        <v>47</v>
      </c>
    </row>
    <row r="26" spans="1:19">
      <c r="A26" t="s">
        <v>2</v>
      </c>
      <c r="B26">
        <v>1338</v>
      </c>
      <c r="C26" t="s">
        <v>3</v>
      </c>
      <c r="D26">
        <v>452233</v>
      </c>
      <c r="E26" t="s">
        <v>4</v>
      </c>
      <c r="F26">
        <v>9.9998000000000004E-2</v>
      </c>
      <c r="G26" t="s">
        <v>5</v>
      </c>
      <c r="H26">
        <v>654</v>
      </c>
      <c r="I26" t="s">
        <v>6</v>
      </c>
      <c r="J26">
        <v>9953</v>
      </c>
      <c r="K26" t="s">
        <v>7</v>
      </c>
      <c r="L26">
        <v>10467</v>
      </c>
      <c r="M26" t="s">
        <v>8</v>
      </c>
      <c r="N26">
        <v>0</v>
      </c>
      <c r="O26" t="s">
        <v>9</v>
      </c>
      <c r="P26" t="s">
        <v>10</v>
      </c>
      <c r="Q26">
        <v>0</v>
      </c>
      <c r="R26" t="s">
        <v>11</v>
      </c>
      <c r="S26">
        <v>49</v>
      </c>
    </row>
    <row r="27" spans="1:19">
      <c r="A27" t="s">
        <v>2</v>
      </c>
      <c r="B27">
        <v>1338</v>
      </c>
      <c r="C27" t="s">
        <v>3</v>
      </c>
      <c r="D27">
        <v>452592</v>
      </c>
      <c r="E27" t="s">
        <v>4</v>
      </c>
      <c r="F27">
        <v>9.9998000000000004E-2</v>
      </c>
      <c r="G27" t="s">
        <v>5</v>
      </c>
      <c r="H27">
        <v>359</v>
      </c>
      <c r="I27" t="s">
        <v>6</v>
      </c>
      <c r="J27">
        <v>5278</v>
      </c>
      <c r="K27" t="s">
        <v>7</v>
      </c>
      <c r="L27">
        <v>5791</v>
      </c>
      <c r="M27" t="s">
        <v>8</v>
      </c>
      <c r="N27">
        <v>0</v>
      </c>
      <c r="O27" t="s">
        <v>9</v>
      </c>
      <c r="P27" t="s">
        <v>10</v>
      </c>
      <c r="Q27">
        <v>0</v>
      </c>
      <c r="R27" t="s">
        <v>11</v>
      </c>
      <c r="S27">
        <v>48</v>
      </c>
    </row>
    <row r="28" spans="1:19">
      <c r="A28" t="s">
        <v>2</v>
      </c>
      <c r="B28">
        <v>1338</v>
      </c>
      <c r="C28" t="s">
        <v>3</v>
      </c>
      <c r="D28">
        <v>452932</v>
      </c>
      <c r="E28" t="s">
        <v>4</v>
      </c>
      <c r="F28">
        <v>9.9998000000000004E-2</v>
      </c>
      <c r="G28" t="s">
        <v>5</v>
      </c>
      <c r="H28">
        <v>340</v>
      </c>
      <c r="I28" t="s">
        <v>6</v>
      </c>
      <c r="J28">
        <v>4707</v>
      </c>
      <c r="K28" t="s">
        <v>7</v>
      </c>
      <c r="L28">
        <v>5211</v>
      </c>
      <c r="M28" t="s">
        <v>8</v>
      </c>
      <c r="N28">
        <v>0</v>
      </c>
      <c r="O28" t="s">
        <v>9</v>
      </c>
      <c r="P28" t="s">
        <v>10</v>
      </c>
      <c r="Q28">
        <v>0</v>
      </c>
      <c r="R28" t="s">
        <v>11</v>
      </c>
      <c r="S28">
        <v>47</v>
      </c>
    </row>
    <row r="29" spans="1:19">
      <c r="A29" t="s">
        <v>2</v>
      </c>
      <c r="B29">
        <v>1338</v>
      </c>
      <c r="C29" t="s">
        <v>3</v>
      </c>
      <c r="D29">
        <v>452966</v>
      </c>
      <c r="E29" t="s">
        <v>4</v>
      </c>
      <c r="F29">
        <v>9.9998000000000004E-2</v>
      </c>
      <c r="G29" t="s">
        <v>5</v>
      </c>
      <c r="H29">
        <v>34</v>
      </c>
      <c r="I29" t="s">
        <v>6</v>
      </c>
      <c r="J29">
        <v>186</v>
      </c>
      <c r="K29" t="s">
        <v>7</v>
      </c>
      <c r="L29">
        <v>703</v>
      </c>
      <c r="M29" t="s">
        <v>8</v>
      </c>
      <c r="N29">
        <v>0</v>
      </c>
      <c r="O29" t="s">
        <v>9</v>
      </c>
      <c r="P29" t="s">
        <v>10</v>
      </c>
      <c r="Q29">
        <v>0</v>
      </c>
      <c r="R29" t="s">
        <v>11</v>
      </c>
      <c r="S29">
        <v>45</v>
      </c>
    </row>
    <row r="30" spans="1:19">
      <c r="A30" t="s">
        <v>2</v>
      </c>
      <c r="B30">
        <v>1338</v>
      </c>
      <c r="C30" t="s">
        <v>3</v>
      </c>
      <c r="D30">
        <v>453569</v>
      </c>
      <c r="E30" t="s">
        <v>4</v>
      </c>
      <c r="F30">
        <v>9.9998000000000004E-2</v>
      </c>
      <c r="G30" t="s">
        <v>5</v>
      </c>
      <c r="H30">
        <v>603</v>
      </c>
      <c r="I30" t="s">
        <v>6</v>
      </c>
      <c r="J30">
        <v>8284</v>
      </c>
      <c r="K30" t="s">
        <v>7</v>
      </c>
      <c r="L30">
        <v>8795</v>
      </c>
      <c r="M30" t="s">
        <v>8</v>
      </c>
      <c r="N30">
        <v>0</v>
      </c>
      <c r="O30" t="s">
        <v>9</v>
      </c>
      <c r="P30" t="s">
        <v>10</v>
      </c>
      <c r="Q30">
        <v>0</v>
      </c>
      <c r="R30" t="s">
        <v>11</v>
      </c>
      <c r="S30">
        <v>49</v>
      </c>
    </row>
    <row r="31" spans="1:19">
      <c r="A31" t="s">
        <v>2</v>
      </c>
      <c r="B31">
        <v>1338</v>
      </c>
      <c r="C31" t="s">
        <v>3</v>
      </c>
      <c r="D31">
        <v>453720</v>
      </c>
      <c r="E31" t="s">
        <v>4</v>
      </c>
      <c r="F31">
        <v>9.9998000000000004E-2</v>
      </c>
      <c r="G31" t="s">
        <v>5</v>
      </c>
      <c r="H31">
        <v>151</v>
      </c>
      <c r="I31" t="s">
        <v>6</v>
      </c>
      <c r="J31">
        <v>2102</v>
      </c>
      <c r="K31" t="s">
        <v>7</v>
      </c>
      <c r="L31">
        <v>2611</v>
      </c>
      <c r="M31" t="s">
        <v>8</v>
      </c>
      <c r="N31">
        <v>0</v>
      </c>
      <c r="O31" t="s">
        <v>9</v>
      </c>
      <c r="P31" t="s">
        <v>10</v>
      </c>
      <c r="Q31">
        <v>0</v>
      </c>
      <c r="R31" t="s">
        <v>11</v>
      </c>
      <c r="S31">
        <v>46</v>
      </c>
    </row>
    <row r="32" spans="1:19">
      <c r="A32" t="s">
        <v>2</v>
      </c>
      <c r="B32">
        <v>1338</v>
      </c>
      <c r="C32" t="s">
        <v>3</v>
      </c>
      <c r="D32">
        <v>453750</v>
      </c>
      <c r="E32" t="s">
        <v>4</v>
      </c>
      <c r="F32">
        <v>9.9998000000000004E-2</v>
      </c>
      <c r="G32" t="s">
        <v>5</v>
      </c>
      <c r="H32">
        <v>30</v>
      </c>
      <c r="I32" t="s">
        <v>6</v>
      </c>
      <c r="J32">
        <v>21</v>
      </c>
      <c r="K32" t="s">
        <v>7</v>
      </c>
      <c r="L32">
        <v>534</v>
      </c>
      <c r="M32" t="s">
        <v>8</v>
      </c>
      <c r="N32">
        <v>0</v>
      </c>
      <c r="O32" t="s">
        <v>9</v>
      </c>
      <c r="P32" t="s">
        <v>10</v>
      </c>
      <c r="Q32">
        <v>0</v>
      </c>
      <c r="R32" t="s">
        <v>11</v>
      </c>
      <c r="S32">
        <v>48</v>
      </c>
    </row>
    <row r="33" spans="1:19">
      <c r="A33" t="s">
        <v>2</v>
      </c>
      <c r="B33">
        <v>1338</v>
      </c>
      <c r="C33" t="s">
        <v>3</v>
      </c>
      <c r="D33">
        <v>453768</v>
      </c>
      <c r="E33" t="s">
        <v>4</v>
      </c>
      <c r="F33">
        <v>9.9998000000000004E-2</v>
      </c>
      <c r="G33" t="s">
        <v>5</v>
      </c>
      <c r="H33">
        <v>18</v>
      </c>
      <c r="I33" t="s">
        <v>6</v>
      </c>
      <c r="J33">
        <v>-308</v>
      </c>
      <c r="K33" t="s">
        <v>7</v>
      </c>
      <c r="L33">
        <v>206</v>
      </c>
      <c r="M33" t="s">
        <v>8</v>
      </c>
      <c r="N33">
        <v>0</v>
      </c>
      <c r="O33" t="s">
        <v>9</v>
      </c>
      <c r="P33" t="s">
        <v>10</v>
      </c>
      <c r="Q33">
        <v>0</v>
      </c>
      <c r="R33" t="s">
        <v>11</v>
      </c>
      <c r="S33">
        <v>45</v>
      </c>
    </row>
    <row r="34" spans="1:19">
      <c r="A34" t="s">
        <v>2</v>
      </c>
      <c r="B34">
        <v>1338</v>
      </c>
      <c r="C34" t="s">
        <v>3</v>
      </c>
      <c r="D34">
        <v>453769</v>
      </c>
      <c r="E34" t="s">
        <v>4</v>
      </c>
      <c r="F34">
        <v>9.9998000000000004E-2</v>
      </c>
      <c r="G34" t="s">
        <v>5</v>
      </c>
      <c r="H34">
        <v>1</v>
      </c>
      <c r="I34" t="s">
        <v>6</v>
      </c>
      <c r="J34">
        <v>-500</v>
      </c>
      <c r="K34" t="s">
        <v>7</v>
      </c>
      <c r="L34">
        <v>7</v>
      </c>
      <c r="M34" t="s">
        <v>8</v>
      </c>
      <c r="N34">
        <v>0</v>
      </c>
      <c r="O34" t="s">
        <v>9</v>
      </c>
      <c r="P34" t="s">
        <v>10</v>
      </c>
      <c r="Q34">
        <v>0</v>
      </c>
      <c r="R34" t="s">
        <v>11</v>
      </c>
      <c r="S34">
        <v>37</v>
      </c>
    </row>
    <row r="35" spans="1:19">
      <c r="A35" t="s">
        <v>2</v>
      </c>
      <c r="B35">
        <v>1338</v>
      </c>
      <c r="C35" t="s">
        <v>3</v>
      </c>
      <c r="D35">
        <v>453842</v>
      </c>
      <c r="E35" t="s">
        <v>4</v>
      </c>
      <c r="F35">
        <v>9.9998000000000004E-2</v>
      </c>
      <c r="G35" t="s">
        <v>5</v>
      </c>
      <c r="H35">
        <v>73</v>
      </c>
      <c r="I35" t="s">
        <v>6</v>
      </c>
      <c r="J35">
        <v>350</v>
      </c>
      <c r="K35" t="s">
        <v>7</v>
      </c>
      <c r="L35">
        <v>860</v>
      </c>
      <c r="M35" t="s">
        <v>8</v>
      </c>
      <c r="N35">
        <v>0</v>
      </c>
      <c r="O35" t="s">
        <v>9</v>
      </c>
      <c r="P35" t="s">
        <v>10</v>
      </c>
      <c r="Q35">
        <v>0</v>
      </c>
      <c r="R35" t="s">
        <v>11</v>
      </c>
      <c r="S35">
        <v>49</v>
      </c>
    </row>
    <row r="36" spans="1:19">
      <c r="A36" t="s">
        <v>2</v>
      </c>
      <c r="B36">
        <v>1338</v>
      </c>
      <c r="C36" t="s">
        <v>3</v>
      </c>
      <c r="D36">
        <v>453843</v>
      </c>
      <c r="E36" t="s">
        <v>4</v>
      </c>
      <c r="F36">
        <v>9.9998000000000004E-2</v>
      </c>
      <c r="G36" t="s">
        <v>5</v>
      </c>
      <c r="H36">
        <v>1</v>
      </c>
      <c r="I36" t="s">
        <v>6</v>
      </c>
      <c r="J36">
        <v>-500</v>
      </c>
      <c r="K36" t="s">
        <v>7</v>
      </c>
      <c r="L36">
        <v>9</v>
      </c>
      <c r="M36" t="s">
        <v>8</v>
      </c>
      <c r="N36">
        <v>0</v>
      </c>
      <c r="O36" t="s">
        <v>9</v>
      </c>
      <c r="P36" t="s">
        <v>10</v>
      </c>
      <c r="Q36">
        <v>0</v>
      </c>
      <c r="R36" t="s">
        <v>11</v>
      </c>
      <c r="S36">
        <v>38</v>
      </c>
    </row>
    <row r="37" spans="1:19">
      <c r="A37" t="s">
        <v>2</v>
      </c>
      <c r="B37">
        <v>1338</v>
      </c>
      <c r="C37" t="s">
        <v>3</v>
      </c>
      <c r="D37">
        <v>453844</v>
      </c>
      <c r="E37" t="s">
        <v>4</v>
      </c>
      <c r="F37">
        <v>9.9998000000000004E-2</v>
      </c>
      <c r="G37" t="s">
        <v>5</v>
      </c>
      <c r="H37">
        <v>1</v>
      </c>
      <c r="I37" t="s">
        <v>6</v>
      </c>
      <c r="J37">
        <v>-500</v>
      </c>
      <c r="K37" t="s">
        <v>7</v>
      </c>
      <c r="L37">
        <v>5</v>
      </c>
      <c r="M37" t="s">
        <v>8</v>
      </c>
      <c r="N37">
        <v>0</v>
      </c>
      <c r="O37" t="s">
        <v>9</v>
      </c>
      <c r="P37" t="s">
        <v>10</v>
      </c>
      <c r="Q37">
        <v>0</v>
      </c>
      <c r="R37" t="s">
        <v>11</v>
      </c>
      <c r="S37">
        <v>36</v>
      </c>
    </row>
    <row r="38" spans="1:19">
      <c r="A38" t="s">
        <v>2</v>
      </c>
      <c r="B38">
        <v>1338</v>
      </c>
      <c r="C38" t="s">
        <v>3</v>
      </c>
      <c r="D38">
        <v>454156</v>
      </c>
      <c r="E38" t="s">
        <v>4</v>
      </c>
      <c r="F38">
        <v>9.9998000000000004E-2</v>
      </c>
      <c r="G38" t="s">
        <v>5</v>
      </c>
      <c r="H38">
        <v>312</v>
      </c>
      <c r="I38" t="s">
        <v>6</v>
      </c>
      <c r="J38">
        <v>5285</v>
      </c>
      <c r="K38" t="s">
        <v>7</v>
      </c>
      <c r="L38">
        <v>5800</v>
      </c>
      <c r="M38" t="s">
        <v>8</v>
      </c>
      <c r="N38">
        <v>0</v>
      </c>
      <c r="O38" t="s">
        <v>9</v>
      </c>
      <c r="P38" t="s">
        <v>10</v>
      </c>
      <c r="Q38">
        <v>0</v>
      </c>
      <c r="R38" t="s">
        <v>11</v>
      </c>
      <c r="S38">
        <v>49</v>
      </c>
    </row>
    <row r="39" spans="1:19">
      <c r="A39" t="s">
        <v>2</v>
      </c>
      <c r="B39">
        <v>1338</v>
      </c>
      <c r="C39" t="s">
        <v>3</v>
      </c>
      <c r="D39">
        <v>454255</v>
      </c>
      <c r="E39" t="s">
        <v>4</v>
      </c>
      <c r="F39">
        <v>9.9998000000000004E-2</v>
      </c>
      <c r="G39" t="s">
        <v>5</v>
      </c>
      <c r="H39">
        <v>99</v>
      </c>
      <c r="I39" t="s">
        <v>6</v>
      </c>
      <c r="J39">
        <v>1205</v>
      </c>
      <c r="K39" t="s">
        <v>7</v>
      </c>
      <c r="L39">
        <v>1717</v>
      </c>
      <c r="M39" t="s">
        <v>8</v>
      </c>
      <c r="N39">
        <v>0</v>
      </c>
      <c r="O39" t="s">
        <v>9</v>
      </c>
      <c r="P39" t="s">
        <v>10</v>
      </c>
      <c r="Q39">
        <v>0</v>
      </c>
      <c r="R39" t="s">
        <v>11</v>
      </c>
      <c r="S39">
        <v>49</v>
      </c>
    </row>
    <row r="40" spans="1:19">
      <c r="A40" t="s">
        <v>2</v>
      </c>
      <c r="B40">
        <v>1338</v>
      </c>
      <c r="C40" t="s">
        <v>3</v>
      </c>
      <c r="D40">
        <v>454264</v>
      </c>
      <c r="E40" t="s">
        <v>4</v>
      </c>
      <c r="F40">
        <v>9.9998000000000004E-2</v>
      </c>
      <c r="G40" t="s">
        <v>5</v>
      </c>
      <c r="H40">
        <v>9</v>
      </c>
      <c r="I40" t="s">
        <v>6</v>
      </c>
      <c r="J40">
        <v>-428</v>
      </c>
      <c r="K40" t="s">
        <v>7</v>
      </c>
      <c r="L40">
        <v>78</v>
      </c>
      <c r="M40" t="s">
        <v>8</v>
      </c>
      <c r="N40">
        <v>0</v>
      </c>
      <c r="O40" t="s">
        <v>9</v>
      </c>
      <c r="P40" t="s">
        <v>10</v>
      </c>
      <c r="Q40">
        <v>0</v>
      </c>
      <c r="R40" t="s">
        <v>11</v>
      </c>
      <c r="S40">
        <v>47</v>
      </c>
    </row>
    <row r="41" spans="1:19">
      <c r="A41" t="s">
        <v>2</v>
      </c>
      <c r="B41">
        <v>1338</v>
      </c>
      <c r="C41" t="s">
        <v>3</v>
      </c>
      <c r="D41">
        <v>454415</v>
      </c>
      <c r="E41" t="s">
        <v>4</v>
      </c>
      <c r="F41">
        <v>9.9998000000000004E-2</v>
      </c>
      <c r="G41" t="s">
        <v>5</v>
      </c>
      <c r="H41">
        <v>151</v>
      </c>
      <c r="I41" t="s">
        <v>6</v>
      </c>
      <c r="J41">
        <v>2426</v>
      </c>
      <c r="K41" t="s">
        <v>7</v>
      </c>
      <c r="L41">
        <v>2946</v>
      </c>
      <c r="M41" t="s">
        <v>8</v>
      </c>
      <c r="N41">
        <v>0</v>
      </c>
      <c r="O41" t="s">
        <v>9</v>
      </c>
      <c r="P41" t="s">
        <v>10</v>
      </c>
      <c r="Q41">
        <v>0</v>
      </c>
      <c r="R41" t="s">
        <v>11</v>
      </c>
      <c r="S41">
        <v>49</v>
      </c>
    </row>
    <row r="42" spans="1:19">
      <c r="A42" t="s">
        <v>2</v>
      </c>
      <c r="B42">
        <v>1338</v>
      </c>
      <c r="C42" t="s">
        <v>3</v>
      </c>
      <c r="D42">
        <v>454509</v>
      </c>
      <c r="E42" t="s">
        <v>4</v>
      </c>
      <c r="F42">
        <v>9.9998000000000004E-2</v>
      </c>
      <c r="G42" t="s">
        <v>5</v>
      </c>
      <c r="H42">
        <v>94</v>
      </c>
      <c r="I42" t="s">
        <v>6</v>
      </c>
      <c r="J42">
        <v>859</v>
      </c>
      <c r="K42" t="s">
        <v>7</v>
      </c>
      <c r="L42">
        <v>1373</v>
      </c>
      <c r="M42" t="s">
        <v>8</v>
      </c>
      <c r="N42">
        <v>0</v>
      </c>
      <c r="O42" t="s">
        <v>9</v>
      </c>
      <c r="P42" t="s">
        <v>10</v>
      </c>
      <c r="Q42">
        <v>0</v>
      </c>
      <c r="R42" t="s">
        <v>11</v>
      </c>
      <c r="S42">
        <v>49</v>
      </c>
    </row>
    <row r="43" spans="1:19">
      <c r="A43" t="s">
        <v>2</v>
      </c>
      <c r="B43">
        <v>1338</v>
      </c>
      <c r="C43" t="s">
        <v>3</v>
      </c>
      <c r="D43">
        <v>454510</v>
      </c>
      <c r="E43" t="s">
        <v>4</v>
      </c>
      <c r="F43">
        <v>9.9998000000000004E-2</v>
      </c>
      <c r="G43" t="s">
        <v>5</v>
      </c>
      <c r="H43">
        <v>1</v>
      </c>
      <c r="I43" t="s">
        <v>6</v>
      </c>
      <c r="J43">
        <v>-500</v>
      </c>
      <c r="K43" t="s">
        <v>7</v>
      </c>
      <c r="L43">
        <v>9</v>
      </c>
      <c r="M43" t="s">
        <v>8</v>
      </c>
      <c r="N43">
        <v>0</v>
      </c>
      <c r="O43" t="s">
        <v>9</v>
      </c>
      <c r="P43" t="s">
        <v>10</v>
      </c>
      <c r="Q43">
        <v>0</v>
      </c>
      <c r="R43" t="s">
        <v>11</v>
      </c>
      <c r="S43">
        <v>37</v>
      </c>
    </row>
    <row r="44" spans="1:19">
      <c r="A44" t="s">
        <v>2</v>
      </c>
      <c r="B44">
        <v>1338</v>
      </c>
      <c r="C44" t="s">
        <v>3</v>
      </c>
      <c r="D44">
        <v>454511</v>
      </c>
      <c r="E44" t="s">
        <v>4</v>
      </c>
      <c r="F44">
        <v>9.9998000000000004E-2</v>
      </c>
      <c r="G44" t="s">
        <v>5</v>
      </c>
      <c r="H44">
        <v>1</v>
      </c>
      <c r="I44" t="s">
        <v>6</v>
      </c>
      <c r="J44">
        <v>-500</v>
      </c>
      <c r="K44" t="s">
        <v>7</v>
      </c>
      <c r="L44">
        <v>3</v>
      </c>
      <c r="M44" t="s">
        <v>8</v>
      </c>
      <c r="N44">
        <v>0</v>
      </c>
      <c r="O44" t="s">
        <v>9</v>
      </c>
      <c r="P44" t="s">
        <v>10</v>
      </c>
      <c r="Q44">
        <v>0</v>
      </c>
      <c r="R44" t="s">
        <v>11</v>
      </c>
      <c r="S44">
        <v>36</v>
      </c>
    </row>
    <row r="45" spans="1:19">
      <c r="A45" t="s">
        <v>2</v>
      </c>
      <c r="B45">
        <v>1338</v>
      </c>
      <c r="C45" t="s">
        <v>3</v>
      </c>
      <c r="D45">
        <v>454516</v>
      </c>
      <c r="E45" t="s">
        <v>4</v>
      </c>
      <c r="F45">
        <v>9.9998000000000004E-2</v>
      </c>
      <c r="G45" t="s">
        <v>5</v>
      </c>
      <c r="H45">
        <v>5</v>
      </c>
      <c r="I45" t="s">
        <v>6</v>
      </c>
      <c r="J45">
        <v>-428</v>
      </c>
      <c r="K45" t="s">
        <v>7</v>
      </c>
      <c r="L45">
        <v>90</v>
      </c>
      <c r="M45" t="s">
        <v>8</v>
      </c>
      <c r="N45">
        <v>0</v>
      </c>
      <c r="O45" t="s">
        <v>9</v>
      </c>
      <c r="P45" t="s">
        <v>10</v>
      </c>
      <c r="Q45">
        <v>0</v>
      </c>
      <c r="R45" t="s">
        <v>11</v>
      </c>
      <c r="S45">
        <v>44</v>
      </c>
    </row>
    <row r="46" spans="1:19">
      <c r="A46" t="s">
        <v>2</v>
      </c>
      <c r="B46">
        <v>1338</v>
      </c>
      <c r="C46" t="s">
        <v>3</v>
      </c>
      <c r="D46">
        <v>454565</v>
      </c>
      <c r="E46" t="s">
        <v>4</v>
      </c>
      <c r="F46">
        <v>9.9998000000000004E-2</v>
      </c>
      <c r="G46" t="s">
        <v>5</v>
      </c>
      <c r="H46">
        <v>49</v>
      </c>
      <c r="I46" t="s">
        <v>6</v>
      </c>
      <c r="J46">
        <v>7</v>
      </c>
      <c r="K46" t="s">
        <v>7</v>
      </c>
      <c r="L46">
        <v>515</v>
      </c>
      <c r="M46" t="s">
        <v>8</v>
      </c>
      <c r="N46">
        <v>0</v>
      </c>
      <c r="O46" t="s">
        <v>9</v>
      </c>
      <c r="P46" t="s">
        <v>10</v>
      </c>
      <c r="Q46">
        <v>0</v>
      </c>
      <c r="R46" t="s">
        <v>11</v>
      </c>
      <c r="S46">
        <v>49</v>
      </c>
    </row>
    <row r="47" spans="1:19">
      <c r="A47" t="s">
        <v>2</v>
      </c>
      <c r="B47">
        <v>1338</v>
      </c>
      <c r="C47" t="s">
        <v>3</v>
      </c>
      <c r="D47">
        <v>454566</v>
      </c>
      <c r="E47" t="s">
        <v>4</v>
      </c>
      <c r="F47">
        <v>9.9998000000000004E-2</v>
      </c>
      <c r="G47" t="s">
        <v>5</v>
      </c>
      <c r="H47">
        <v>1</v>
      </c>
      <c r="I47" t="s">
        <v>6</v>
      </c>
      <c r="J47">
        <v>-500</v>
      </c>
      <c r="K47" t="s">
        <v>7</v>
      </c>
      <c r="L47">
        <v>7</v>
      </c>
      <c r="M47" t="s">
        <v>8</v>
      </c>
      <c r="N47">
        <v>0</v>
      </c>
      <c r="O47" t="s">
        <v>9</v>
      </c>
      <c r="P47" t="s">
        <v>10</v>
      </c>
      <c r="Q47">
        <v>0</v>
      </c>
      <c r="R47" t="s">
        <v>11</v>
      </c>
      <c r="S47">
        <v>37</v>
      </c>
    </row>
    <row r="48" spans="1:19">
      <c r="A48" t="s">
        <v>2</v>
      </c>
      <c r="B48">
        <v>1338</v>
      </c>
      <c r="C48" t="s">
        <v>3</v>
      </c>
      <c r="D48">
        <v>454788</v>
      </c>
      <c r="E48" t="s">
        <v>4</v>
      </c>
      <c r="F48">
        <v>9.9998000000000004E-2</v>
      </c>
      <c r="G48" t="s">
        <v>5</v>
      </c>
      <c r="H48">
        <v>222</v>
      </c>
      <c r="I48" t="s">
        <v>6</v>
      </c>
      <c r="J48">
        <v>3049</v>
      </c>
      <c r="K48" t="s">
        <v>7</v>
      </c>
      <c r="L48">
        <v>3554</v>
      </c>
      <c r="M48" t="s">
        <v>8</v>
      </c>
      <c r="N48">
        <v>0</v>
      </c>
      <c r="O48" t="s">
        <v>9</v>
      </c>
      <c r="P48" t="s">
        <v>10</v>
      </c>
      <c r="Q48">
        <v>0</v>
      </c>
      <c r="R48" t="s">
        <v>11</v>
      </c>
      <c r="S48">
        <v>49</v>
      </c>
    </row>
    <row r="49" spans="1:19">
      <c r="A49" t="s">
        <v>2</v>
      </c>
      <c r="B49">
        <v>1338</v>
      </c>
      <c r="C49" t="s">
        <v>3</v>
      </c>
      <c r="D49">
        <v>455075</v>
      </c>
      <c r="E49" t="s">
        <v>4</v>
      </c>
      <c r="F49">
        <v>9.9998000000000004E-2</v>
      </c>
      <c r="G49" t="s">
        <v>5</v>
      </c>
      <c r="H49">
        <v>287</v>
      </c>
      <c r="I49" t="s">
        <v>6</v>
      </c>
      <c r="J49">
        <v>3936</v>
      </c>
      <c r="K49" t="s">
        <v>7</v>
      </c>
      <c r="L49">
        <v>4451</v>
      </c>
      <c r="M49" t="s">
        <v>8</v>
      </c>
      <c r="N49">
        <v>0</v>
      </c>
      <c r="O49" t="s">
        <v>9</v>
      </c>
      <c r="P49" t="s">
        <v>10</v>
      </c>
      <c r="Q49">
        <v>0</v>
      </c>
      <c r="R49" t="s">
        <v>11</v>
      </c>
      <c r="S49">
        <v>48</v>
      </c>
    </row>
    <row r="50" spans="1:19">
      <c r="A50" t="s">
        <v>2</v>
      </c>
      <c r="B50">
        <v>1338</v>
      </c>
      <c r="C50" t="s">
        <v>3</v>
      </c>
      <c r="D50">
        <v>455357</v>
      </c>
      <c r="E50" t="s">
        <v>4</v>
      </c>
      <c r="F50">
        <v>9.9998000000000004E-2</v>
      </c>
      <c r="G50" t="s">
        <v>5</v>
      </c>
      <c r="H50">
        <v>282</v>
      </c>
      <c r="I50" t="s">
        <v>6</v>
      </c>
      <c r="J50">
        <v>3091</v>
      </c>
      <c r="K50" t="s">
        <v>7</v>
      </c>
      <c r="L50">
        <v>3606</v>
      </c>
      <c r="M50" t="s">
        <v>8</v>
      </c>
      <c r="N50">
        <v>0</v>
      </c>
      <c r="O50" t="s">
        <v>9</v>
      </c>
      <c r="P50" t="s">
        <v>10</v>
      </c>
      <c r="Q50">
        <v>0</v>
      </c>
      <c r="R50" t="s">
        <v>11</v>
      </c>
      <c r="S50">
        <v>47</v>
      </c>
    </row>
    <row r="51" spans="1:19">
      <c r="A51" t="s">
        <v>2</v>
      </c>
      <c r="B51">
        <v>1338</v>
      </c>
      <c r="C51" t="s">
        <v>3</v>
      </c>
      <c r="D51">
        <v>455358</v>
      </c>
      <c r="E51" t="s">
        <v>4</v>
      </c>
      <c r="F51">
        <v>9.9998000000000004E-2</v>
      </c>
      <c r="G51" t="s">
        <v>5</v>
      </c>
      <c r="H51">
        <v>1</v>
      </c>
      <c r="I51" t="s">
        <v>6</v>
      </c>
      <c r="J51">
        <v>-500</v>
      </c>
      <c r="K51" t="s">
        <v>7</v>
      </c>
      <c r="L51">
        <v>6</v>
      </c>
      <c r="M51" t="s">
        <v>8</v>
      </c>
      <c r="N51">
        <v>0</v>
      </c>
      <c r="O51" t="s">
        <v>9</v>
      </c>
      <c r="P51" t="s">
        <v>10</v>
      </c>
      <c r="Q51">
        <v>0</v>
      </c>
      <c r="R51" t="s">
        <v>11</v>
      </c>
      <c r="S51">
        <v>37</v>
      </c>
    </row>
    <row r="52" spans="1:19">
      <c r="A52" t="s">
        <v>2</v>
      </c>
      <c r="B52">
        <v>1338</v>
      </c>
      <c r="C52" t="s">
        <v>3</v>
      </c>
      <c r="D52">
        <v>455364</v>
      </c>
      <c r="E52" t="s">
        <v>4</v>
      </c>
      <c r="F52">
        <v>9.9998000000000004E-2</v>
      </c>
      <c r="G52" t="s">
        <v>5</v>
      </c>
      <c r="H52">
        <v>6</v>
      </c>
      <c r="I52" t="s">
        <v>6</v>
      </c>
      <c r="J52">
        <v>-469</v>
      </c>
      <c r="K52" t="s">
        <v>7</v>
      </c>
      <c r="L52">
        <v>43</v>
      </c>
      <c r="M52" t="s">
        <v>8</v>
      </c>
      <c r="N52">
        <v>0</v>
      </c>
      <c r="O52" t="s">
        <v>9</v>
      </c>
      <c r="P52" t="s">
        <v>10</v>
      </c>
      <c r="Q52">
        <v>0</v>
      </c>
      <c r="R52" t="s">
        <v>11</v>
      </c>
      <c r="S52">
        <v>45</v>
      </c>
    </row>
    <row r="53" spans="1:19">
      <c r="A53" t="s">
        <v>2</v>
      </c>
      <c r="B53">
        <v>1338</v>
      </c>
      <c r="C53" t="s">
        <v>3</v>
      </c>
      <c r="D53">
        <v>455365</v>
      </c>
      <c r="E53" t="s">
        <v>4</v>
      </c>
      <c r="F53">
        <v>9.9998000000000004E-2</v>
      </c>
      <c r="G53" t="s">
        <v>5</v>
      </c>
      <c r="H53">
        <v>1</v>
      </c>
      <c r="I53" t="s">
        <v>6</v>
      </c>
      <c r="J53">
        <v>-500</v>
      </c>
      <c r="K53" t="s">
        <v>7</v>
      </c>
      <c r="L53">
        <v>10</v>
      </c>
      <c r="M53" t="s">
        <v>8</v>
      </c>
      <c r="N53">
        <v>0</v>
      </c>
      <c r="O53" t="s">
        <v>9</v>
      </c>
      <c r="P53" t="s">
        <v>10</v>
      </c>
      <c r="Q53">
        <v>0</v>
      </c>
      <c r="R53" t="s">
        <v>11</v>
      </c>
      <c r="S53">
        <v>39</v>
      </c>
    </row>
    <row r="54" spans="1:19">
      <c r="A54" t="s">
        <v>2</v>
      </c>
      <c r="B54">
        <v>1338</v>
      </c>
      <c r="C54" t="s">
        <v>3</v>
      </c>
      <c r="D54">
        <v>455366</v>
      </c>
      <c r="E54" t="s">
        <v>4</v>
      </c>
      <c r="F54">
        <v>9.9998000000000004E-2</v>
      </c>
      <c r="G54" t="s">
        <v>5</v>
      </c>
      <c r="H54">
        <v>1</v>
      </c>
      <c r="I54" t="s">
        <v>6</v>
      </c>
      <c r="J54">
        <v>-500</v>
      </c>
      <c r="K54" t="s">
        <v>7</v>
      </c>
      <c r="L54">
        <v>4</v>
      </c>
      <c r="M54" t="s">
        <v>8</v>
      </c>
      <c r="N54">
        <v>0</v>
      </c>
      <c r="O54" t="s">
        <v>9</v>
      </c>
      <c r="P54" t="s">
        <v>10</v>
      </c>
      <c r="Q54">
        <v>0</v>
      </c>
      <c r="R54" t="s">
        <v>11</v>
      </c>
      <c r="S54">
        <v>28</v>
      </c>
    </row>
    <row r="55" spans="1:19">
      <c r="A55" t="s">
        <v>2</v>
      </c>
      <c r="B55">
        <v>1338</v>
      </c>
      <c r="C55" t="s">
        <v>3</v>
      </c>
      <c r="D55">
        <v>455386</v>
      </c>
      <c r="E55" t="s">
        <v>4</v>
      </c>
      <c r="F55">
        <v>9.9998000000000004E-2</v>
      </c>
      <c r="G55" t="s">
        <v>5</v>
      </c>
      <c r="H55">
        <v>20</v>
      </c>
      <c r="I55" t="s">
        <v>6</v>
      </c>
      <c r="J55">
        <v>-281</v>
      </c>
      <c r="K55" t="s">
        <v>7</v>
      </c>
      <c r="L55">
        <v>226</v>
      </c>
      <c r="M55" t="s">
        <v>8</v>
      </c>
      <c r="N55">
        <v>0</v>
      </c>
      <c r="O55" t="s">
        <v>9</v>
      </c>
      <c r="P55" t="s">
        <v>10</v>
      </c>
      <c r="Q55">
        <v>0</v>
      </c>
      <c r="R55" t="s">
        <v>11</v>
      </c>
      <c r="S55">
        <v>44</v>
      </c>
    </row>
    <row r="56" spans="1:19">
      <c r="A56" t="s">
        <v>2</v>
      </c>
      <c r="B56">
        <v>1338</v>
      </c>
      <c r="C56" t="s">
        <v>3</v>
      </c>
      <c r="D56">
        <v>455581</v>
      </c>
      <c r="E56" t="s">
        <v>4</v>
      </c>
      <c r="F56">
        <v>9.9998000000000004E-2</v>
      </c>
      <c r="G56" t="s">
        <v>5</v>
      </c>
      <c r="H56">
        <v>195</v>
      </c>
      <c r="I56" t="s">
        <v>6</v>
      </c>
      <c r="J56">
        <v>3293</v>
      </c>
      <c r="K56" t="s">
        <v>7</v>
      </c>
      <c r="L56">
        <v>3805</v>
      </c>
      <c r="M56" t="s">
        <v>8</v>
      </c>
      <c r="N56">
        <v>0</v>
      </c>
      <c r="O56" t="s">
        <v>9</v>
      </c>
      <c r="P56" t="s">
        <v>10</v>
      </c>
      <c r="Q56">
        <v>0</v>
      </c>
      <c r="R56" t="s">
        <v>11</v>
      </c>
      <c r="S56">
        <v>47</v>
      </c>
    </row>
    <row r="57" spans="1:19">
      <c r="A57" t="s">
        <v>2</v>
      </c>
      <c r="B57">
        <v>1338</v>
      </c>
      <c r="C57" t="s">
        <v>3</v>
      </c>
      <c r="D57">
        <v>455806</v>
      </c>
      <c r="E57" t="s">
        <v>4</v>
      </c>
      <c r="F57">
        <v>9.9998000000000004E-2</v>
      </c>
      <c r="G57" t="s">
        <v>5</v>
      </c>
      <c r="H57">
        <v>225</v>
      </c>
      <c r="I57" t="s">
        <v>6</v>
      </c>
      <c r="J57">
        <v>2725</v>
      </c>
      <c r="K57" t="s">
        <v>7</v>
      </c>
      <c r="L57">
        <v>3228</v>
      </c>
      <c r="M57" t="s">
        <v>8</v>
      </c>
      <c r="N57">
        <v>0</v>
      </c>
      <c r="O57" t="s">
        <v>9</v>
      </c>
      <c r="P57" t="s">
        <v>10</v>
      </c>
      <c r="Q57">
        <v>0</v>
      </c>
      <c r="R57" t="s">
        <v>11</v>
      </c>
      <c r="S57">
        <v>49</v>
      </c>
    </row>
    <row r="58" spans="1:19">
      <c r="A58" t="s">
        <v>2</v>
      </c>
      <c r="B58">
        <v>1338</v>
      </c>
      <c r="C58" t="s">
        <v>3</v>
      </c>
      <c r="D58">
        <v>455915</v>
      </c>
      <c r="E58" t="s">
        <v>4</v>
      </c>
      <c r="F58">
        <v>9.9998000000000004E-2</v>
      </c>
      <c r="G58" t="s">
        <v>5</v>
      </c>
      <c r="H58">
        <v>109</v>
      </c>
      <c r="I58" t="s">
        <v>6</v>
      </c>
      <c r="J58">
        <v>1104</v>
      </c>
      <c r="K58" t="s">
        <v>7</v>
      </c>
      <c r="L58">
        <v>1623</v>
      </c>
      <c r="M58" t="s">
        <v>8</v>
      </c>
      <c r="N58">
        <v>0</v>
      </c>
      <c r="O58" t="s">
        <v>9</v>
      </c>
      <c r="P58" t="s">
        <v>10</v>
      </c>
      <c r="Q58">
        <v>0</v>
      </c>
      <c r="R58" t="s">
        <v>11</v>
      </c>
      <c r="S58">
        <v>49</v>
      </c>
    </row>
    <row r="59" spans="1:19">
      <c r="A59" t="s">
        <v>2</v>
      </c>
      <c r="B59">
        <v>1338</v>
      </c>
      <c r="C59" t="s">
        <v>3</v>
      </c>
      <c r="D59">
        <v>456039</v>
      </c>
      <c r="E59" t="s">
        <v>4</v>
      </c>
      <c r="F59">
        <v>9.9998000000000004E-2</v>
      </c>
      <c r="G59" t="s">
        <v>5</v>
      </c>
      <c r="H59">
        <v>124</v>
      </c>
      <c r="I59" t="s">
        <v>6</v>
      </c>
      <c r="J59">
        <v>1132</v>
      </c>
      <c r="K59" t="s">
        <v>7</v>
      </c>
      <c r="L59">
        <v>1646</v>
      </c>
      <c r="M59" t="s">
        <v>8</v>
      </c>
      <c r="N59">
        <v>0</v>
      </c>
      <c r="O59" t="s">
        <v>9</v>
      </c>
      <c r="P59" t="s">
        <v>10</v>
      </c>
      <c r="Q59">
        <v>0</v>
      </c>
      <c r="R59" t="s">
        <v>11</v>
      </c>
      <c r="S59">
        <v>49</v>
      </c>
    </row>
    <row r="60" spans="1:19">
      <c r="A60" t="s">
        <v>2</v>
      </c>
      <c r="B60">
        <v>1338</v>
      </c>
      <c r="C60" t="s">
        <v>3</v>
      </c>
      <c r="D60">
        <v>456040</v>
      </c>
      <c r="E60" t="s">
        <v>4</v>
      </c>
      <c r="F60">
        <v>9.9998000000000004E-2</v>
      </c>
      <c r="G60" t="s">
        <v>5</v>
      </c>
      <c r="H60">
        <v>1</v>
      </c>
      <c r="I60" t="s">
        <v>6</v>
      </c>
      <c r="J60">
        <v>-500</v>
      </c>
      <c r="K60" t="s">
        <v>7</v>
      </c>
      <c r="L60">
        <v>13</v>
      </c>
      <c r="M60" t="s">
        <v>8</v>
      </c>
      <c r="N60">
        <v>0</v>
      </c>
      <c r="O60" t="s">
        <v>9</v>
      </c>
      <c r="P60" t="s">
        <v>10</v>
      </c>
      <c r="Q60">
        <v>0</v>
      </c>
      <c r="R60" t="s">
        <v>11</v>
      </c>
      <c r="S60">
        <v>39</v>
      </c>
    </row>
    <row r="61" spans="1:19">
      <c r="A61" t="s">
        <v>2</v>
      </c>
      <c r="B61">
        <v>1338</v>
      </c>
      <c r="C61" t="s">
        <v>3</v>
      </c>
      <c r="D61">
        <v>456041</v>
      </c>
      <c r="E61" t="s">
        <v>4</v>
      </c>
      <c r="F61">
        <v>9.9998000000000004E-2</v>
      </c>
      <c r="G61" t="s">
        <v>5</v>
      </c>
      <c r="H61">
        <v>1</v>
      </c>
      <c r="I61" t="s">
        <v>6</v>
      </c>
      <c r="J61">
        <v>-500</v>
      </c>
      <c r="K61" t="s">
        <v>7</v>
      </c>
      <c r="L61">
        <v>6</v>
      </c>
      <c r="M61" t="s">
        <v>8</v>
      </c>
      <c r="N61">
        <v>0</v>
      </c>
      <c r="O61" t="s">
        <v>9</v>
      </c>
      <c r="P61" t="s">
        <v>10</v>
      </c>
      <c r="Q61">
        <v>0</v>
      </c>
      <c r="R61" t="s">
        <v>11</v>
      </c>
      <c r="S61">
        <v>37</v>
      </c>
    </row>
    <row r="62" spans="1:19">
      <c r="A62" t="s">
        <v>2</v>
      </c>
      <c r="B62">
        <v>1338</v>
      </c>
      <c r="C62" t="s">
        <v>3</v>
      </c>
      <c r="D62">
        <v>456074</v>
      </c>
      <c r="E62" t="s">
        <v>4</v>
      </c>
      <c r="F62">
        <v>9.9998000000000004E-2</v>
      </c>
      <c r="G62" t="s">
        <v>5</v>
      </c>
      <c r="H62">
        <v>33</v>
      </c>
      <c r="I62" t="s">
        <v>6</v>
      </c>
      <c r="J62">
        <v>-360</v>
      </c>
      <c r="K62" t="s">
        <v>7</v>
      </c>
      <c r="L62">
        <v>142</v>
      </c>
      <c r="M62" t="s">
        <v>8</v>
      </c>
      <c r="N62">
        <v>0</v>
      </c>
      <c r="O62" t="s">
        <v>9</v>
      </c>
      <c r="P62" t="s">
        <v>10</v>
      </c>
      <c r="Q62">
        <v>0</v>
      </c>
      <c r="R62" t="s">
        <v>11</v>
      </c>
      <c r="S62">
        <v>49</v>
      </c>
    </row>
    <row r="63" spans="1:19">
      <c r="A63" t="s">
        <v>2</v>
      </c>
      <c r="B63">
        <v>1338</v>
      </c>
      <c r="C63" t="s">
        <v>3</v>
      </c>
      <c r="D63">
        <v>456075</v>
      </c>
      <c r="E63" t="s">
        <v>4</v>
      </c>
      <c r="F63">
        <v>9.9998000000000004E-2</v>
      </c>
      <c r="G63" t="s">
        <v>5</v>
      </c>
      <c r="H63">
        <v>1</v>
      </c>
      <c r="I63" t="s">
        <v>6</v>
      </c>
      <c r="J63">
        <v>-500</v>
      </c>
      <c r="K63" t="s">
        <v>7</v>
      </c>
      <c r="L63">
        <v>9</v>
      </c>
      <c r="M63" t="s">
        <v>8</v>
      </c>
      <c r="N63">
        <v>0</v>
      </c>
      <c r="O63" t="s">
        <v>9</v>
      </c>
      <c r="P63" t="s">
        <v>10</v>
      </c>
      <c r="Q63">
        <v>0</v>
      </c>
      <c r="R63" t="s">
        <v>11</v>
      </c>
      <c r="S63">
        <v>36</v>
      </c>
    </row>
    <row r="64" spans="1:19">
      <c r="A64" t="s">
        <v>2</v>
      </c>
      <c r="B64">
        <v>1338</v>
      </c>
      <c r="C64" t="s">
        <v>3</v>
      </c>
      <c r="D64">
        <v>456076</v>
      </c>
      <c r="E64" t="s">
        <v>4</v>
      </c>
      <c r="F64">
        <v>9.9998000000000004E-2</v>
      </c>
      <c r="G64" t="s">
        <v>5</v>
      </c>
      <c r="H64">
        <v>1</v>
      </c>
      <c r="I64" t="s">
        <v>6</v>
      </c>
      <c r="J64">
        <v>-500</v>
      </c>
      <c r="K64" t="s">
        <v>7</v>
      </c>
      <c r="L64">
        <v>6</v>
      </c>
      <c r="M64" t="s">
        <v>8</v>
      </c>
      <c r="N64">
        <v>0</v>
      </c>
      <c r="O64" t="s">
        <v>9</v>
      </c>
      <c r="P64" t="s">
        <v>10</v>
      </c>
      <c r="Q64">
        <v>0</v>
      </c>
      <c r="R64" t="s">
        <v>11</v>
      </c>
      <c r="S64">
        <v>38</v>
      </c>
    </row>
    <row r="65" spans="1:19">
      <c r="A65" t="s">
        <v>2</v>
      </c>
      <c r="B65">
        <v>1338</v>
      </c>
      <c r="C65" t="s">
        <v>3</v>
      </c>
      <c r="D65">
        <v>456077</v>
      </c>
      <c r="E65" t="s">
        <v>4</v>
      </c>
      <c r="F65">
        <v>9.9998000000000004E-2</v>
      </c>
      <c r="G65" t="s">
        <v>5</v>
      </c>
      <c r="H65">
        <v>1</v>
      </c>
      <c r="I65" t="s">
        <v>6</v>
      </c>
      <c r="J65">
        <v>-500</v>
      </c>
      <c r="K65" t="s">
        <v>7</v>
      </c>
      <c r="L65">
        <v>1</v>
      </c>
      <c r="M65" t="s">
        <v>8</v>
      </c>
      <c r="N65">
        <v>0</v>
      </c>
      <c r="O65" t="s">
        <v>9</v>
      </c>
      <c r="P65" t="s">
        <v>10</v>
      </c>
      <c r="Q65">
        <v>0</v>
      </c>
      <c r="R65" t="s">
        <v>11</v>
      </c>
      <c r="S65">
        <v>35</v>
      </c>
    </row>
    <row r="66" spans="1:19">
      <c r="A66" t="s">
        <v>2</v>
      </c>
      <c r="B66">
        <v>1338</v>
      </c>
      <c r="C66" t="s">
        <v>3</v>
      </c>
      <c r="D66">
        <v>456078</v>
      </c>
      <c r="E66" t="s">
        <v>4</v>
      </c>
      <c r="F66">
        <v>9.9998000000000004E-2</v>
      </c>
      <c r="G66" t="s">
        <v>5</v>
      </c>
      <c r="H66">
        <v>1</v>
      </c>
      <c r="I66" t="s">
        <v>6</v>
      </c>
      <c r="J66">
        <v>-500</v>
      </c>
      <c r="K66" t="s">
        <v>7</v>
      </c>
      <c r="L66">
        <v>7</v>
      </c>
      <c r="M66" t="s">
        <v>8</v>
      </c>
      <c r="N66">
        <v>0</v>
      </c>
      <c r="O66" t="s">
        <v>9</v>
      </c>
      <c r="P66" t="s">
        <v>10</v>
      </c>
      <c r="Q66">
        <v>0</v>
      </c>
      <c r="R66" t="s">
        <v>11</v>
      </c>
      <c r="S66">
        <v>35</v>
      </c>
    </row>
    <row r="67" spans="1:19">
      <c r="A67" t="s">
        <v>2</v>
      </c>
      <c r="B67">
        <v>1338</v>
      </c>
      <c r="C67" t="s">
        <v>3</v>
      </c>
      <c r="D67">
        <v>456079</v>
      </c>
      <c r="E67" t="s">
        <v>4</v>
      </c>
      <c r="F67">
        <v>9.9998000000000004E-2</v>
      </c>
      <c r="G67" t="s">
        <v>5</v>
      </c>
      <c r="H67">
        <v>1</v>
      </c>
      <c r="I67" t="s">
        <v>6</v>
      </c>
      <c r="J67">
        <v>-500</v>
      </c>
      <c r="K67" t="s">
        <v>7</v>
      </c>
      <c r="L67">
        <v>3</v>
      </c>
      <c r="M67" t="s">
        <v>8</v>
      </c>
      <c r="N67">
        <v>0</v>
      </c>
      <c r="O67" t="s">
        <v>9</v>
      </c>
      <c r="P67" t="s">
        <v>10</v>
      </c>
      <c r="Q67">
        <v>0</v>
      </c>
      <c r="R67" t="s">
        <v>11</v>
      </c>
      <c r="S67">
        <v>34</v>
      </c>
    </row>
    <row r="68" spans="1:19">
      <c r="A68" t="s">
        <v>2</v>
      </c>
      <c r="B68">
        <v>1338</v>
      </c>
      <c r="C68" t="s">
        <v>3</v>
      </c>
      <c r="D68">
        <v>456080</v>
      </c>
      <c r="E68" t="s">
        <v>4</v>
      </c>
      <c r="F68">
        <v>9.9998000000000004E-2</v>
      </c>
      <c r="G68" t="s">
        <v>5</v>
      </c>
      <c r="H68">
        <v>1</v>
      </c>
      <c r="I68" t="s">
        <v>6</v>
      </c>
      <c r="J68">
        <v>-500</v>
      </c>
      <c r="K68" t="s">
        <v>7</v>
      </c>
      <c r="L68">
        <v>2</v>
      </c>
      <c r="M68" t="s">
        <v>8</v>
      </c>
      <c r="N68">
        <v>0</v>
      </c>
      <c r="O68" t="s">
        <v>9</v>
      </c>
      <c r="P68" t="s">
        <v>10</v>
      </c>
      <c r="Q68">
        <v>0</v>
      </c>
      <c r="R68" t="s">
        <v>11</v>
      </c>
      <c r="S68">
        <v>37</v>
      </c>
    </row>
    <row r="69" spans="1:19">
      <c r="A69" t="s">
        <v>2</v>
      </c>
      <c r="B69">
        <v>1338</v>
      </c>
      <c r="C69" t="s">
        <v>3</v>
      </c>
      <c r="D69">
        <v>456081</v>
      </c>
      <c r="E69" t="s">
        <v>4</v>
      </c>
      <c r="F69">
        <v>9.9998000000000004E-2</v>
      </c>
      <c r="G69" t="s">
        <v>5</v>
      </c>
      <c r="H69">
        <v>1</v>
      </c>
      <c r="I69" t="s">
        <v>6</v>
      </c>
      <c r="J69">
        <v>-500</v>
      </c>
      <c r="K69" t="s">
        <v>7</v>
      </c>
      <c r="L69">
        <v>7</v>
      </c>
      <c r="M69" t="s">
        <v>8</v>
      </c>
      <c r="N69">
        <v>0</v>
      </c>
      <c r="O69" t="s">
        <v>9</v>
      </c>
      <c r="P69" t="s">
        <v>10</v>
      </c>
      <c r="Q69">
        <v>0</v>
      </c>
      <c r="R69" t="s">
        <v>11</v>
      </c>
      <c r="S69">
        <v>34</v>
      </c>
    </row>
    <row r="70" spans="1:19">
      <c r="A70" t="s">
        <v>2</v>
      </c>
      <c r="B70">
        <v>1338</v>
      </c>
      <c r="C70" t="s">
        <v>3</v>
      </c>
      <c r="D70">
        <v>456082</v>
      </c>
      <c r="E70" t="s">
        <v>4</v>
      </c>
      <c r="F70">
        <v>9.9998000000000004E-2</v>
      </c>
      <c r="G70" t="s">
        <v>5</v>
      </c>
      <c r="H70">
        <v>1</v>
      </c>
      <c r="I70" t="s">
        <v>6</v>
      </c>
      <c r="J70">
        <v>-500</v>
      </c>
      <c r="K70" t="s">
        <v>7</v>
      </c>
      <c r="L70">
        <v>6</v>
      </c>
      <c r="M70" t="s">
        <v>8</v>
      </c>
      <c r="N70">
        <v>0</v>
      </c>
      <c r="O70" t="s">
        <v>9</v>
      </c>
      <c r="P70" t="s">
        <v>10</v>
      </c>
      <c r="Q70">
        <v>0</v>
      </c>
      <c r="R70" t="s">
        <v>11</v>
      </c>
      <c r="S70">
        <v>36</v>
      </c>
    </row>
    <row r="71" spans="1:19">
      <c r="A71" t="s">
        <v>2</v>
      </c>
      <c r="B71">
        <v>1338</v>
      </c>
      <c r="C71" t="s">
        <v>3</v>
      </c>
      <c r="D71">
        <v>456083</v>
      </c>
      <c r="E71" t="s">
        <v>4</v>
      </c>
      <c r="F71">
        <v>9.9998000000000004E-2</v>
      </c>
      <c r="G71" t="s">
        <v>5</v>
      </c>
      <c r="H71">
        <v>1</v>
      </c>
      <c r="I71" t="s">
        <v>6</v>
      </c>
      <c r="J71">
        <v>-500</v>
      </c>
      <c r="K71" t="s">
        <v>7</v>
      </c>
      <c r="L71">
        <v>1</v>
      </c>
      <c r="M71" t="s">
        <v>8</v>
      </c>
      <c r="N71">
        <v>0</v>
      </c>
      <c r="O71" t="s">
        <v>9</v>
      </c>
      <c r="P71" t="s">
        <v>10</v>
      </c>
      <c r="Q71">
        <v>0</v>
      </c>
      <c r="R71" t="s">
        <v>11</v>
      </c>
      <c r="S71">
        <v>35</v>
      </c>
    </row>
    <row r="72" spans="1:19">
      <c r="A72" t="s">
        <v>2</v>
      </c>
      <c r="B72">
        <v>1338</v>
      </c>
      <c r="C72" t="s">
        <v>3</v>
      </c>
      <c r="D72">
        <v>456084</v>
      </c>
      <c r="E72" t="s">
        <v>4</v>
      </c>
      <c r="F72">
        <v>9.9998000000000004E-2</v>
      </c>
      <c r="G72" t="s">
        <v>5</v>
      </c>
      <c r="H72">
        <v>1</v>
      </c>
      <c r="I72" t="s">
        <v>6</v>
      </c>
      <c r="J72">
        <v>-500</v>
      </c>
      <c r="K72" t="s">
        <v>7</v>
      </c>
      <c r="L72">
        <v>9</v>
      </c>
      <c r="M72" t="s">
        <v>8</v>
      </c>
      <c r="N72">
        <v>0</v>
      </c>
      <c r="O72" t="s">
        <v>9</v>
      </c>
      <c r="P72" t="s">
        <v>10</v>
      </c>
      <c r="Q72">
        <v>0</v>
      </c>
      <c r="R72" t="s">
        <v>11</v>
      </c>
      <c r="S72">
        <v>35</v>
      </c>
    </row>
    <row r="73" spans="1:19">
      <c r="A73" t="s">
        <v>2</v>
      </c>
      <c r="B73">
        <v>1338</v>
      </c>
      <c r="C73" t="s">
        <v>3</v>
      </c>
      <c r="D73">
        <v>456085</v>
      </c>
      <c r="E73" t="s">
        <v>4</v>
      </c>
      <c r="F73">
        <v>9.9998000000000004E-2</v>
      </c>
      <c r="G73" t="s">
        <v>5</v>
      </c>
      <c r="H73">
        <v>1</v>
      </c>
      <c r="I73" t="s">
        <v>6</v>
      </c>
      <c r="J73">
        <v>-500</v>
      </c>
      <c r="K73" t="s">
        <v>7</v>
      </c>
      <c r="L73">
        <v>2</v>
      </c>
      <c r="M73" t="s">
        <v>8</v>
      </c>
      <c r="N73">
        <v>0</v>
      </c>
      <c r="O73" t="s">
        <v>9</v>
      </c>
      <c r="P73" t="s">
        <v>10</v>
      </c>
      <c r="Q73">
        <v>0</v>
      </c>
      <c r="R73" t="s">
        <v>11</v>
      </c>
      <c r="S73">
        <v>35</v>
      </c>
    </row>
    <row r="74" spans="1:19">
      <c r="A74" t="s">
        <v>2</v>
      </c>
      <c r="B74">
        <v>1338</v>
      </c>
      <c r="C74" t="s">
        <v>3</v>
      </c>
      <c r="D74">
        <v>456087</v>
      </c>
      <c r="E74" t="s">
        <v>4</v>
      </c>
      <c r="F74">
        <v>9.9998000000000004E-2</v>
      </c>
      <c r="G74" t="s">
        <v>5</v>
      </c>
      <c r="H74">
        <v>2</v>
      </c>
      <c r="I74" t="s">
        <v>6</v>
      </c>
      <c r="J74">
        <v>-498</v>
      </c>
      <c r="K74" t="s">
        <v>7</v>
      </c>
      <c r="L74">
        <v>4</v>
      </c>
      <c r="M74" t="s">
        <v>8</v>
      </c>
      <c r="N74">
        <v>0</v>
      </c>
      <c r="O74" t="s">
        <v>9</v>
      </c>
      <c r="P74" t="s">
        <v>10</v>
      </c>
      <c r="Q74">
        <v>0</v>
      </c>
      <c r="R74" t="s">
        <v>11</v>
      </c>
      <c r="S74">
        <v>41</v>
      </c>
    </row>
    <row r="75" spans="1:19">
      <c r="A75" t="s">
        <v>2</v>
      </c>
      <c r="B75">
        <v>1338</v>
      </c>
      <c r="C75" t="s">
        <v>3</v>
      </c>
      <c r="D75">
        <v>456088</v>
      </c>
      <c r="E75" t="s">
        <v>4</v>
      </c>
      <c r="F75">
        <v>9.9998000000000004E-2</v>
      </c>
      <c r="G75" t="s">
        <v>5</v>
      </c>
      <c r="H75">
        <v>1</v>
      </c>
      <c r="I75" t="s">
        <v>6</v>
      </c>
      <c r="J75">
        <v>-500</v>
      </c>
      <c r="K75" t="s">
        <v>7</v>
      </c>
      <c r="L75">
        <v>7</v>
      </c>
      <c r="M75" t="s">
        <v>8</v>
      </c>
      <c r="N75">
        <v>0</v>
      </c>
      <c r="O75" t="s">
        <v>9</v>
      </c>
      <c r="P75" t="s">
        <v>10</v>
      </c>
      <c r="Q75">
        <v>0</v>
      </c>
      <c r="R75" t="s">
        <v>11</v>
      </c>
      <c r="S75">
        <v>37</v>
      </c>
    </row>
    <row r="76" spans="1:19">
      <c r="A76" t="s">
        <v>2</v>
      </c>
      <c r="B76">
        <v>1338</v>
      </c>
      <c r="C76" t="s">
        <v>3</v>
      </c>
      <c r="D76">
        <v>456089</v>
      </c>
      <c r="E76" t="s">
        <v>4</v>
      </c>
      <c r="F76">
        <v>9.9998000000000004E-2</v>
      </c>
      <c r="G76" t="s">
        <v>5</v>
      </c>
      <c r="H76">
        <v>1</v>
      </c>
      <c r="I76" t="s">
        <v>6</v>
      </c>
      <c r="J76">
        <v>-500</v>
      </c>
      <c r="K76" t="s">
        <v>7</v>
      </c>
      <c r="L76">
        <v>1</v>
      </c>
      <c r="M76" t="s">
        <v>8</v>
      </c>
      <c r="N76">
        <v>0</v>
      </c>
      <c r="O76" t="s">
        <v>9</v>
      </c>
      <c r="P76" t="s">
        <v>10</v>
      </c>
      <c r="Q76">
        <v>0</v>
      </c>
      <c r="R76" t="s">
        <v>11</v>
      </c>
      <c r="S76">
        <v>36</v>
      </c>
    </row>
    <row r="77" spans="1:19">
      <c r="A77" t="s">
        <v>2</v>
      </c>
      <c r="B77">
        <v>1338</v>
      </c>
      <c r="C77" t="s">
        <v>3</v>
      </c>
      <c r="D77">
        <v>456103</v>
      </c>
      <c r="E77" t="s">
        <v>4</v>
      </c>
      <c r="F77">
        <v>9.9998000000000004E-2</v>
      </c>
      <c r="G77" t="s">
        <v>5</v>
      </c>
      <c r="H77">
        <v>14</v>
      </c>
      <c r="I77" t="s">
        <v>6</v>
      </c>
      <c r="J77">
        <v>-456</v>
      </c>
      <c r="K77" t="s">
        <v>7</v>
      </c>
      <c r="L77">
        <v>47</v>
      </c>
      <c r="M77" t="s">
        <v>8</v>
      </c>
      <c r="N77">
        <v>0</v>
      </c>
      <c r="O77" t="s">
        <v>9</v>
      </c>
      <c r="P77" t="s">
        <v>10</v>
      </c>
      <c r="Q77">
        <v>0</v>
      </c>
      <c r="R77" t="s">
        <v>11</v>
      </c>
      <c r="S77">
        <v>48</v>
      </c>
    </row>
    <row r="78" spans="1:19">
      <c r="A78" t="s">
        <v>2</v>
      </c>
      <c r="B78">
        <v>1338</v>
      </c>
      <c r="C78" t="s">
        <v>3</v>
      </c>
      <c r="D78">
        <v>456135</v>
      </c>
      <c r="E78" t="s">
        <v>4</v>
      </c>
      <c r="F78">
        <v>9.9998000000000004E-2</v>
      </c>
      <c r="G78" t="s">
        <v>5</v>
      </c>
      <c r="H78">
        <v>32</v>
      </c>
      <c r="I78" t="s">
        <v>6</v>
      </c>
      <c r="J78">
        <v>-270</v>
      </c>
      <c r="K78" t="s">
        <v>7</v>
      </c>
      <c r="L78">
        <v>237</v>
      </c>
      <c r="M78" t="s">
        <v>8</v>
      </c>
      <c r="N78">
        <v>0</v>
      </c>
      <c r="O78" t="s">
        <v>9</v>
      </c>
      <c r="P78" t="s">
        <v>10</v>
      </c>
      <c r="Q78">
        <v>0</v>
      </c>
      <c r="R78" t="s">
        <v>11</v>
      </c>
      <c r="S78">
        <v>49</v>
      </c>
    </row>
    <row r="79" spans="1:19">
      <c r="A79" t="s">
        <v>2</v>
      </c>
      <c r="B79">
        <v>1338</v>
      </c>
      <c r="C79" t="s">
        <v>3</v>
      </c>
      <c r="D79">
        <v>456136</v>
      </c>
      <c r="E79" t="s">
        <v>4</v>
      </c>
      <c r="F79">
        <v>9.9998000000000004E-2</v>
      </c>
      <c r="G79" t="s">
        <v>5</v>
      </c>
      <c r="H79">
        <v>1</v>
      </c>
      <c r="I79" t="s">
        <v>6</v>
      </c>
      <c r="J79">
        <v>-500</v>
      </c>
      <c r="K79" t="s">
        <v>7</v>
      </c>
      <c r="L79">
        <v>7</v>
      </c>
      <c r="M79" t="s">
        <v>8</v>
      </c>
      <c r="N79">
        <v>0</v>
      </c>
      <c r="O79" t="s">
        <v>9</v>
      </c>
      <c r="P79" t="s">
        <v>10</v>
      </c>
      <c r="Q79">
        <v>0</v>
      </c>
      <c r="R79" t="s">
        <v>11</v>
      </c>
      <c r="S79">
        <v>39</v>
      </c>
    </row>
    <row r="80" spans="1:19">
      <c r="A80" t="s">
        <v>2</v>
      </c>
      <c r="B80">
        <v>1338</v>
      </c>
      <c r="C80" t="s">
        <v>3</v>
      </c>
      <c r="D80">
        <v>456147</v>
      </c>
      <c r="E80" t="s">
        <v>4</v>
      </c>
      <c r="F80">
        <v>9.9998000000000004E-2</v>
      </c>
      <c r="G80" t="s">
        <v>5</v>
      </c>
      <c r="H80">
        <v>11</v>
      </c>
      <c r="I80" t="s">
        <v>6</v>
      </c>
      <c r="J80">
        <v>-457</v>
      </c>
      <c r="K80" t="s">
        <v>7</v>
      </c>
      <c r="L80">
        <v>46</v>
      </c>
      <c r="M80" t="s">
        <v>8</v>
      </c>
      <c r="N80">
        <v>0</v>
      </c>
      <c r="O80" t="s">
        <v>9</v>
      </c>
      <c r="P80" t="s">
        <v>10</v>
      </c>
      <c r="Q80">
        <v>0</v>
      </c>
      <c r="R80" t="s">
        <v>11</v>
      </c>
      <c r="S80">
        <v>46</v>
      </c>
    </row>
    <row r="81" spans="1:19">
      <c r="A81" t="s">
        <v>2</v>
      </c>
      <c r="B81">
        <v>1338</v>
      </c>
      <c r="C81" t="s">
        <v>3</v>
      </c>
      <c r="D81">
        <v>456148</v>
      </c>
      <c r="E81" t="s">
        <v>4</v>
      </c>
      <c r="F81">
        <v>9.9998000000000004E-2</v>
      </c>
      <c r="G81" t="s">
        <v>5</v>
      </c>
      <c r="H81">
        <v>1</v>
      </c>
      <c r="I81" t="s">
        <v>6</v>
      </c>
      <c r="J81">
        <v>-500</v>
      </c>
      <c r="K81" t="s">
        <v>7</v>
      </c>
      <c r="L81">
        <v>7</v>
      </c>
      <c r="M81" t="s">
        <v>8</v>
      </c>
      <c r="N81">
        <v>0</v>
      </c>
      <c r="O81" t="s">
        <v>9</v>
      </c>
      <c r="P81" t="s">
        <v>10</v>
      </c>
      <c r="Q81">
        <v>0</v>
      </c>
      <c r="R81" t="s">
        <v>11</v>
      </c>
      <c r="S81">
        <v>37</v>
      </c>
    </row>
    <row r="82" spans="1:19">
      <c r="A82" t="s">
        <v>2</v>
      </c>
      <c r="B82">
        <v>1338</v>
      </c>
      <c r="C82" t="s">
        <v>3</v>
      </c>
      <c r="D82">
        <v>456152</v>
      </c>
      <c r="E82" t="s">
        <v>4</v>
      </c>
      <c r="F82">
        <v>9.9998000000000004E-2</v>
      </c>
      <c r="G82" t="s">
        <v>5</v>
      </c>
      <c r="H82">
        <v>4</v>
      </c>
      <c r="I82" t="s">
        <v>6</v>
      </c>
      <c r="J82">
        <v>-488</v>
      </c>
      <c r="K82" t="s">
        <v>7</v>
      </c>
      <c r="L82">
        <v>13</v>
      </c>
      <c r="M82" t="s">
        <v>8</v>
      </c>
      <c r="N82">
        <v>0</v>
      </c>
      <c r="O82" t="s">
        <v>9</v>
      </c>
      <c r="P82" t="s">
        <v>10</v>
      </c>
      <c r="Q82">
        <v>0</v>
      </c>
      <c r="R82" t="s">
        <v>11</v>
      </c>
      <c r="S82">
        <v>43</v>
      </c>
    </row>
    <row r="83" spans="1:19">
      <c r="A83" t="s">
        <v>2</v>
      </c>
      <c r="B83">
        <v>1338</v>
      </c>
      <c r="C83" t="s">
        <v>3</v>
      </c>
      <c r="D83">
        <v>456153</v>
      </c>
      <c r="E83" t="s">
        <v>4</v>
      </c>
      <c r="F83">
        <v>9.9998000000000004E-2</v>
      </c>
      <c r="G83" t="s">
        <v>5</v>
      </c>
      <c r="H83">
        <v>1</v>
      </c>
      <c r="I83" t="s">
        <v>6</v>
      </c>
      <c r="J83">
        <v>-500</v>
      </c>
      <c r="K83" t="s">
        <v>7</v>
      </c>
      <c r="L83">
        <v>3</v>
      </c>
      <c r="M83" t="s">
        <v>8</v>
      </c>
      <c r="N83">
        <v>0</v>
      </c>
      <c r="O83" t="s">
        <v>9</v>
      </c>
      <c r="P83" t="s">
        <v>10</v>
      </c>
      <c r="Q83">
        <v>0</v>
      </c>
      <c r="R83" t="s">
        <v>11</v>
      </c>
      <c r="S83">
        <v>39</v>
      </c>
    </row>
    <row r="84" spans="1:19">
      <c r="A84" t="s">
        <v>2</v>
      </c>
      <c r="B84">
        <v>1338</v>
      </c>
      <c r="C84" t="s">
        <v>3</v>
      </c>
      <c r="D84">
        <v>456154</v>
      </c>
      <c r="E84" t="s">
        <v>4</v>
      </c>
      <c r="F84">
        <v>9.9998000000000004E-2</v>
      </c>
      <c r="G84" t="s">
        <v>5</v>
      </c>
      <c r="H84">
        <v>1</v>
      </c>
      <c r="I84" t="s">
        <v>6</v>
      </c>
      <c r="J84">
        <v>-500</v>
      </c>
      <c r="K84" t="s">
        <v>7</v>
      </c>
      <c r="L84">
        <v>9</v>
      </c>
      <c r="M84" t="s">
        <v>8</v>
      </c>
      <c r="N84">
        <v>0</v>
      </c>
      <c r="O84" t="s">
        <v>9</v>
      </c>
      <c r="P84" t="s">
        <v>10</v>
      </c>
      <c r="Q84">
        <v>0</v>
      </c>
      <c r="R84" t="s">
        <v>11</v>
      </c>
      <c r="S84">
        <v>36</v>
      </c>
    </row>
    <row r="85" spans="1:19">
      <c r="A85" t="s">
        <v>2</v>
      </c>
      <c r="B85">
        <v>1338</v>
      </c>
      <c r="C85" t="s">
        <v>3</v>
      </c>
      <c r="D85">
        <v>456155</v>
      </c>
      <c r="E85" t="s">
        <v>4</v>
      </c>
      <c r="F85">
        <v>9.9998000000000004E-2</v>
      </c>
      <c r="G85" t="s">
        <v>5</v>
      </c>
      <c r="H85">
        <v>1</v>
      </c>
      <c r="I85" t="s">
        <v>6</v>
      </c>
      <c r="J85">
        <v>-500</v>
      </c>
      <c r="K85" t="s">
        <v>7</v>
      </c>
      <c r="L85">
        <v>6</v>
      </c>
      <c r="M85" t="s">
        <v>8</v>
      </c>
      <c r="N85">
        <v>0</v>
      </c>
      <c r="O85" t="s">
        <v>9</v>
      </c>
      <c r="P85" t="s">
        <v>10</v>
      </c>
      <c r="Q85">
        <v>0</v>
      </c>
      <c r="R85" t="s">
        <v>11</v>
      </c>
      <c r="S85">
        <v>36</v>
      </c>
    </row>
    <row r="86" spans="1:19">
      <c r="A86" t="s">
        <v>2</v>
      </c>
      <c r="B86">
        <v>1338</v>
      </c>
      <c r="C86" t="s">
        <v>3</v>
      </c>
      <c r="D86">
        <v>456157</v>
      </c>
      <c r="E86" t="s">
        <v>4</v>
      </c>
      <c r="F86">
        <v>9.9998000000000004E-2</v>
      </c>
      <c r="G86" t="s">
        <v>5</v>
      </c>
      <c r="H86">
        <v>2</v>
      </c>
      <c r="I86" t="s">
        <v>6</v>
      </c>
      <c r="J86">
        <v>-496</v>
      </c>
      <c r="K86" t="s">
        <v>7</v>
      </c>
      <c r="L86">
        <v>7</v>
      </c>
      <c r="M86" t="s">
        <v>8</v>
      </c>
      <c r="N86">
        <v>0</v>
      </c>
      <c r="O86" t="s">
        <v>9</v>
      </c>
      <c r="P86" t="s">
        <v>10</v>
      </c>
      <c r="Q86">
        <v>0</v>
      </c>
      <c r="R86" t="s">
        <v>11</v>
      </c>
      <c r="S86">
        <v>41</v>
      </c>
    </row>
    <row r="87" spans="1:19">
      <c r="A87" t="s">
        <v>2</v>
      </c>
      <c r="B87">
        <v>1338</v>
      </c>
      <c r="C87" t="s">
        <v>3</v>
      </c>
      <c r="D87">
        <v>456169</v>
      </c>
      <c r="E87" t="s">
        <v>4</v>
      </c>
      <c r="F87">
        <v>9.9998000000000004E-2</v>
      </c>
      <c r="G87" t="s">
        <v>5</v>
      </c>
      <c r="H87">
        <v>12</v>
      </c>
      <c r="I87" t="s">
        <v>6</v>
      </c>
      <c r="J87">
        <v>-429</v>
      </c>
      <c r="K87" t="s">
        <v>7</v>
      </c>
      <c r="L87">
        <v>75</v>
      </c>
      <c r="M87" t="s">
        <v>8</v>
      </c>
      <c r="N87">
        <v>0</v>
      </c>
      <c r="O87" t="s">
        <v>9</v>
      </c>
      <c r="P87" t="s">
        <v>10</v>
      </c>
      <c r="Q87">
        <v>0</v>
      </c>
      <c r="R87" t="s">
        <v>11</v>
      </c>
      <c r="S87">
        <v>44</v>
      </c>
    </row>
    <row r="88" spans="1:19">
      <c r="A88" t="s">
        <v>2</v>
      </c>
      <c r="B88">
        <v>1338</v>
      </c>
      <c r="C88" t="s">
        <v>3</v>
      </c>
      <c r="D88">
        <v>456170</v>
      </c>
      <c r="E88" t="s">
        <v>4</v>
      </c>
      <c r="F88">
        <v>9.9998000000000004E-2</v>
      </c>
      <c r="G88" t="s">
        <v>5</v>
      </c>
      <c r="H88">
        <v>1</v>
      </c>
      <c r="I88" t="s">
        <v>6</v>
      </c>
      <c r="J88">
        <v>-500</v>
      </c>
      <c r="K88" t="s">
        <v>7</v>
      </c>
      <c r="L88">
        <v>8</v>
      </c>
      <c r="M88" t="s">
        <v>8</v>
      </c>
      <c r="N88">
        <v>0</v>
      </c>
      <c r="O88" t="s">
        <v>9</v>
      </c>
      <c r="P88" t="s">
        <v>10</v>
      </c>
      <c r="Q88">
        <v>0</v>
      </c>
      <c r="R88" t="s">
        <v>11</v>
      </c>
      <c r="S88">
        <v>32</v>
      </c>
    </row>
    <row r="89" spans="1:19">
      <c r="A89" t="s">
        <v>2</v>
      </c>
      <c r="B89">
        <v>1338</v>
      </c>
      <c r="C89" t="s">
        <v>3</v>
      </c>
      <c r="D89">
        <v>456171</v>
      </c>
      <c r="E89" t="s">
        <v>4</v>
      </c>
      <c r="F89">
        <v>9.9998000000000004E-2</v>
      </c>
      <c r="G89" t="s">
        <v>5</v>
      </c>
      <c r="H89">
        <v>1</v>
      </c>
      <c r="I89" t="s">
        <v>6</v>
      </c>
      <c r="J89">
        <v>-500</v>
      </c>
      <c r="K89" t="s">
        <v>7</v>
      </c>
      <c r="L89">
        <v>7</v>
      </c>
      <c r="M89" t="s">
        <v>8</v>
      </c>
      <c r="N89">
        <v>0</v>
      </c>
      <c r="O89" t="s">
        <v>9</v>
      </c>
      <c r="P89" t="s">
        <v>10</v>
      </c>
      <c r="Q89">
        <v>0</v>
      </c>
      <c r="R89" t="s">
        <v>11</v>
      </c>
      <c r="S89">
        <v>30</v>
      </c>
    </row>
    <row r="90" spans="1:19">
      <c r="A90" t="s">
        <v>2</v>
      </c>
      <c r="B90">
        <v>1338</v>
      </c>
      <c r="C90" t="s">
        <v>3</v>
      </c>
      <c r="D90">
        <v>456172</v>
      </c>
      <c r="E90" t="s">
        <v>4</v>
      </c>
      <c r="F90">
        <v>9.9998000000000004E-2</v>
      </c>
      <c r="G90" t="s">
        <v>5</v>
      </c>
      <c r="H90">
        <v>1</v>
      </c>
      <c r="I90" t="s">
        <v>6</v>
      </c>
      <c r="J90">
        <v>-500</v>
      </c>
      <c r="K90" t="s">
        <v>7</v>
      </c>
      <c r="L90">
        <v>2</v>
      </c>
      <c r="M90" t="s">
        <v>8</v>
      </c>
      <c r="N90">
        <v>0</v>
      </c>
      <c r="O90" t="s">
        <v>9</v>
      </c>
      <c r="P90" t="s">
        <v>10</v>
      </c>
      <c r="Q90">
        <v>0</v>
      </c>
      <c r="R90" t="s">
        <v>11</v>
      </c>
      <c r="S90">
        <v>31</v>
      </c>
    </row>
    <row r="91" spans="1:19">
      <c r="A91" t="s">
        <v>2</v>
      </c>
      <c r="B91">
        <v>1338</v>
      </c>
      <c r="C91" t="s">
        <v>3</v>
      </c>
      <c r="D91">
        <v>456395</v>
      </c>
      <c r="E91" t="s">
        <v>4</v>
      </c>
      <c r="F91">
        <v>9.9998000000000004E-2</v>
      </c>
      <c r="G91" t="s">
        <v>5</v>
      </c>
      <c r="H91">
        <v>223</v>
      </c>
      <c r="I91" t="s">
        <v>6</v>
      </c>
      <c r="J91">
        <v>2211</v>
      </c>
      <c r="K91" t="s">
        <v>7</v>
      </c>
      <c r="L91">
        <v>2713</v>
      </c>
      <c r="M91" t="s">
        <v>8</v>
      </c>
      <c r="N91">
        <v>0</v>
      </c>
      <c r="O91" t="s">
        <v>9</v>
      </c>
      <c r="P91" t="s">
        <v>10</v>
      </c>
      <c r="Q91">
        <v>0</v>
      </c>
      <c r="R91" t="s">
        <v>11</v>
      </c>
      <c r="S91">
        <v>45</v>
      </c>
    </row>
    <row r="92" spans="1:19">
      <c r="A92" t="s">
        <v>2</v>
      </c>
      <c r="B92">
        <v>1338</v>
      </c>
      <c r="C92" t="s">
        <v>3</v>
      </c>
      <c r="D92">
        <v>456404</v>
      </c>
      <c r="E92" t="s">
        <v>4</v>
      </c>
      <c r="F92">
        <v>9.9998000000000004E-2</v>
      </c>
      <c r="G92" t="s">
        <v>5</v>
      </c>
      <c r="H92">
        <v>9</v>
      </c>
      <c r="I92" t="s">
        <v>6</v>
      </c>
      <c r="J92">
        <v>-405</v>
      </c>
      <c r="K92" t="s">
        <v>7</v>
      </c>
      <c r="L92">
        <v>100</v>
      </c>
      <c r="M92" t="s">
        <v>8</v>
      </c>
      <c r="N92">
        <v>0</v>
      </c>
      <c r="O92" t="s">
        <v>9</v>
      </c>
      <c r="P92" t="s">
        <v>10</v>
      </c>
      <c r="Q92">
        <v>0</v>
      </c>
      <c r="R92" t="s">
        <v>11</v>
      </c>
      <c r="S92">
        <v>46</v>
      </c>
    </row>
    <row r="93" spans="1:19">
      <c r="A93" t="s">
        <v>2</v>
      </c>
      <c r="B93">
        <v>1338</v>
      </c>
      <c r="C93" t="s">
        <v>3</v>
      </c>
      <c r="D93">
        <v>456407</v>
      </c>
      <c r="E93" t="s">
        <v>4</v>
      </c>
      <c r="F93">
        <v>9.9998000000000004E-2</v>
      </c>
      <c r="G93" t="s">
        <v>5</v>
      </c>
      <c r="H93">
        <v>3</v>
      </c>
      <c r="I93" t="s">
        <v>6</v>
      </c>
      <c r="J93">
        <v>-476</v>
      </c>
      <c r="K93" t="s">
        <v>7</v>
      </c>
      <c r="L93">
        <v>35</v>
      </c>
      <c r="M93" t="s">
        <v>8</v>
      </c>
      <c r="N93">
        <v>0</v>
      </c>
      <c r="O93" t="s">
        <v>9</v>
      </c>
      <c r="P93" t="s">
        <v>10</v>
      </c>
      <c r="Q93">
        <v>0</v>
      </c>
      <c r="R93" t="s">
        <v>11</v>
      </c>
      <c r="S93">
        <v>42</v>
      </c>
    </row>
    <row r="94" spans="1:19">
      <c r="A94" t="s">
        <v>2</v>
      </c>
      <c r="B94">
        <v>1338</v>
      </c>
      <c r="C94" t="s">
        <v>3</v>
      </c>
      <c r="D94">
        <v>456702</v>
      </c>
      <c r="E94" t="s">
        <v>4</v>
      </c>
      <c r="F94">
        <v>9.9998000000000004E-2</v>
      </c>
      <c r="G94" t="s">
        <v>5</v>
      </c>
      <c r="H94">
        <v>295</v>
      </c>
      <c r="I94" t="s">
        <v>6</v>
      </c>
      <c r="J94">
        <v>4353</v>
      </c>
      <c r="K94" t="s">
        <v>7</v>
      </c>
      <c r="L94">
        <v>4860</v>
      </c>
      <c r="M94" t="s">
        <v>8</v>
      </c>
      <c r="N94">
        <v>0</v>
      </c>
      <c r="O94" t="s">
        <v>9</v>
      </c>
      <c r="P94" t="s">
        <v>10</v>
      </c>
      <c r="Q94">
        <v>0</v>
      </c>
      <c r="R94" t="s">
        <v>11</v>
      </c>
      <c r="S94">
        <v>46</v>
      </c>
    </row>
    <row r="95" spans="1:19">
      <c r="A95" t="s">
        <v>2</v>
      </c>
      <c r="B95">
        <v>1338</v>
      </c>
      <c r="C95" t="s">
        <v>3</v>
      </c>
      <c r="D95">
        <v>456703</v>
      </c>
      <c r="E95" t="s">
        <v>4</v>
      </c>
      <c r="F95">
        <v>9.9998000000000004E-2</v>
      </c>
      <c r="G95" t="s">
        <v>5</v>
      </c>
      <c r="H95">
        <v>1</v>
      </c>
      <c r="I95" t="s">
        <v>6</v>
      </c>
      <c r="J95">
        <v>-500</v>
      </c>
      <c r="K95" t="s">
        <v>7</v>
      </c>
      <c r="L95">
        <v>8</v>
      </c>
      <c r="M95" t="s">
        <v>8</v>
      </c>
      <c r="N95">
        <v>0</v>
      </c>
      <c r="O95" t="s">
        <v>9</v>
      </c>
      <c r="P95" t="s">
        <v>10</v>
      </c>
      <c r="Q95">
        <v>0</v>
      </c>
      <c r="R95" t="s">
        <v>11</v>
      </c>
      <c r="S95">
        <v>39</v>
      </c>
    </row>
    <row r="96" spans="1:19">
      <c r="A96" t="s">
        <v>2</v>
      </c>
      <c r="B96">
        <v>1338</v>
      </c>
      <c r="C96" t="s">
        <v>3</v>
      </c>
      <c r="D96">
        <v>456704</v>
      </c>
      <c r="E96" t="s">
        <v>4</v>
      </c>
      <c r="F96">
        <v>9.9998000000000004E-2</v>
      </c>
      <c r="G96" t="s">
        <v>5</v>
      </c>
      <c r="H96">
        <v>1</v>
      </c>
      <c r="I96" t="s">
        <v>6</v>
      </c>
      <c r="J96">
        <v>-500</v>
      </c>
      <c r="K96" t="s">
        <v>7</v>
      </c>
      <c r="L96">
        <v>2</v>
      </c>
      <c r="M96" t="s">
        <v>8</v>
      </c>
      <c r="N96">
        <v>0</v>
      </c>
      <c r="O96" t="s">
        <v>9</v>
      </c>
      <c r="P96" t="s">
        <v>10</v>
      </c>
      <c r="Q96">
        <v>0</v>
      </c>
      <c r="R96" t="s">
        <v>11</v>
      </c>
      <c r="S96">
        <v>36</v>
      </c>
    </row>
    <row r="97" spans="1:19">
      <c r="A97" t="s">
        <v>2</v>
      </c>
      <c r="B97">
        <v>1338</v>
      </c>
      <c r="C97" t="s">
        <v>3</v>
      </c>
      <c r="D97">
        <v>456708</v>
      </c>
      <c r="E97" t="s">
        <v>4</v>
      </c>
      <c r="F97">
        <v>9.9998000000000004E-2</v>
      </c>
      <c r="G97" t="s">
        <v>5</v>
      </c>
      <c r="H97">
        <v>4</v>
      </c>
      <c r="I97" t="s">
        <v>6</v>
      </c>
      <c r="J97">
        <v>-468</v>
      </c>
      <c r="K97" t="s">
        <v>7</v>
      </c>
      <c r="L97">
        <v>41</v>
      </c>
      <c r="M97" t="s">
        <v>8</v>
      </c>
      <c r="N97">
        <v>0</v>
      </c>
      <c r="O97" t="s">
        <v>9</v>
      </c>
      <c r="P97" t="s">
        <v>10</v>
      </c>
      <c r="Q97">
        <v>0</v>
      </c>
      <c r="R97" t="s">
        <v>11</v>
      </c>
      <c r="S97">
        <v>42</v>
      </c>
    </row>
    <row r="98" spans="1:19">
      <c r="A98" t="s">
        <v>2</v>
      </c>
      <c r="B98">
        <v>1338</v>
      </c>
      <c r="C98" t="s">
        <v>3</v>
      </c>
      <c r="D98">
        <v>457008</v>
      </c>
      <c r="E98" t="s">
        <v>4</v>
      </c>
      <c r="F98">
        <v>9.9998000000000004E-2</v>
      </c>
      <c r="G98" t="s">
        <v>5</v>
      </c>
      <c r="H98">
        <v>300</v>
      </c>
      <c r="I98" t="s">
        <v>6</v>
      </c>
      <c r="J98">
        <v>4471</v>
      </c>
      <c r="K98" t="s">
        <v>7</v>
      </c>
      <c r="L98">
        <v>4986</v>
      </c>
      <c r="M98" t="s">
        <v>8</v>
      </c>
      <c r="N98">
        <v>0</v>
      </c>
      <c r="O98" t="s">
        <v>9</v>
      </c>
      <c r="P98" t="s">
        <v>10</v>
      </c>
      <c r="Q98">
        <v>0</v>
      </c>
      <c r="R98" t="s">
        <v>11</v>
      </c>
      <c r="S98">
        <v>47</v>
      </c>
    </row>
    <row r="99" spans="1:19">
      <c r="A99" t="s">
        <v>2</v>
      </c>
      <c r="B99">
        <v>1338</v>
      </c>
      <c r="C99" t="s">
        <v>3</v>
      </c>
      <c r="D99">
        <v>457266</v>
      </c>
      <c r="E99" t="s">
        <v>4</v>
      </c>
      <c r="F99">
        <v>9.9998000000000004E-2</v>
      </c>
      <c r="G99" t="s">
        <v>5</v>
      </c>
      <c r="H99">
        <v>258</v>
      </c>
      <c r="I99" t="s">
        <v>6</v>
      </c>
      <c r="J99">
        <v>3487</v>
      </c>
      <c r="K99" t="s">
        <v>7</v>
      </c>
      <c r="L99">
        <v>4002</v>
      </c>
      <c r="M99" t="s">
        <v>8</v>
      </c>
      <c r="N99">
        <v>0</v>
      </c>
      <c r="O99" t="s">
        <v>9</v>
      </c>
      <c r="P99" t="s">
        <v>10</v>
      </c>
      <c r="Q99">
        <v>0</v>
      </c>
      <c r="R99" t="s">
        <v>11</v>
      </c>
      <c r="S99">
        <v>48</v>
      </c>
    </row>
    <row r="100" spans="1:19">
      <c r="A100" t="s">
        <v>2</v>
      </c>
      <c r="B100">
        <v>1338</v>
      </c>
      <c r="C100" t="s">
        <v>3</v>
      </c>
      <c r="D100">
        <v>457318</v>
      </c>
      <c r="E100" t="s">
        <v>4</v>
      </c>
      <c r="F100">
        <v>9.9998000000000004E-2</v>
      </c>
      <c r="G100" t="s">
        <v>5</v>
      </c>
      <c r="H100">
        <v>52</v>
      </c>
      <c r="I100" t="s">
        <v>6</v>
      </c>
      <c r="J100">
        <v>143</v>
      </c>
      <c r="K100" t="s">
        <v>7</v>
      </c>
      <c r="L100">
        <v>657</v>
      </c>
      <c r="M100" t="s">
        <v>8</v>
      </c>
      <c r="N100">
        <v>0</v>
      </c>
      <c r="O100" t="s">
        <v>9</v>
      </c>
      <c r="P100" t="s">
        <v>10</v>
      </c>
      <c r="Q100">
        <v>0</v>
      </c>
      <c r="R100" t="s">
        <v>11</v>
      </c>
      <c r="S100">
        <v>49</v>
      </c>
    </row>
    <row r="101" spans="1:19">
      <c r="A101" t="s">
        <v>2</v>
      </c>
      <c r="B101">
        <v>1338</v>
      </c>
      <c r="C101" t="s">
        <v>3</v>
      </c>
      <c r="D101">
        <v>457319</v>
      </c>
      <c r="E101" t="s">
        <v>4</v>
      </c>
      <c r="F101">
        <v>9.9998000000000004E-2</v>
      </c>
      <c r="G101" t="s">
        <v>5</v>
      </c>
      <c r="H101">
        <v>1</v>
      </c>
      <c r="I101" t="s">
        <v>6</v>
      </c>
      <c r="J101">
        <v>-500</v>
      </c>
      <c r="K101" t="s">
        <v>7</v>
      </c>
      <c r="L101">
        <v>10</v>
      </c>
      <c r="M101" t="s">
        <v>8</v>
      </c>
      <c r="N101">
        <v>0</v>
      </c>
      <c r="O101" t="s">
        <v>9</v>
      </c>
      <c r="P101" t="s">
        <v>10</v>
      </c>
      <c r="Q101">
        <v>0</v>
      </c>
      <c r="R101" t="s">
        <v>11</v>
      </c>
      <c r="S101">
        <v>37</v>
      </c>
    </row>
    <row r="102" spans="1:19">
      <c r="A102" t="s">
        <v>2</v>
      </c>
      <c r="B102">
        <v>1338</v>
      </c>
      <c r="C102" t="s">
        <v>3</v>
      </c>
      <c r="D102">
        <v>457320</v>
      </c>
      <c r="E102" t="s">
        <v>4</v>
      </c>
      <c r="F102">
        <v>9.9998000000000004E-2</v>
      </c>
      <c r="G102" t="s">
        <v>5</v>
      </c>
      <c r="H102">
        <v>1</v>
      </c>
      <c r="I102" t="s">
        <v>6</v>
      </c>
      <c r="J102">
        <v>-500</v>
      </c>
      <c r="K102" t="s">
        <v>7</v>
      </c>
      <c r="L102">
        <v>5</v>
      </c>
      <c r="M102" t="s">
        <v>8</v>
      </c>
      <c r="N102">
        <v>0</v>
      </c>
      <c r="O102" t="s">
        <v>9</v>
      </c>
      <c r="P102" t="s">
        <v>10</v>
      </c>
      <c r="Q102">
        <v>0</v>
      </c>
      <c r="R102" t="s">
        <v>11</v>
      </c>
      <c r="S102">
        <v>35</v>
      </c>
    </row>
    <row r="103" spans="1:19">
      <c r="A103" t="s">
        <v>2</v>
      </c>
      <c r="B103">
        <v>1338</v>
      </c>
      <c r="C103" t="s">
        <v>3</v>
      </c>
      <c r="D103">
        <v>458089</v>
      </c>
      <c r="E103" t="s">
        <v>4</v>
      </c>
      <c r="F103">
        <v>9.9998000000000004E-2</v>
      </c>
      <c r="G103" t="s">
        <v>5</v>
      </c>
      <c r="H103">
        <v>769</v>
      </c>
      <c r="I103" t="s">
        <v>6</v>
      </c>
      <c r="J103">
        <v>11303</v>
      </c>
      <c r="K103" t="s">
        <v>7</v>
      </c>
      <c r="L103">
        <v>11813</v>
      </c>
      <c r="M103" t="s">
        <v>8</v>
      </c>
      <c r="N103">
        <v>0</v>
      </c>
      <c r="O103" t="s">
        <v>9</v>
      </c>
      <c r="P103" t="s">
        <v>10</v>
      </c>
      <c r="Q103">
        <v>0</v>
      </c>
      <c r="R103" t="s">
        <v>11</v>
      </c>
      <c r="S103">
        <v>49</v>
      </c>
    </row>
    <row r="104" spans="1:19">
      <c r="A104" t="s">
        <v>2</v>
      </c>
      <c r="B104">
        <v>1338</v>
      </c>
      <c r="C104" t="s">
        <v>3</v>
      </c>
      <c r="D104">
        <v>458090</v>
      </c>
      <c r="E104" t="s">
        <v>4</v>
      </c>
      <c r="F104">
        <v>9.9998000000000004E-2</v>
      </c>
      <c r="G104" t="s">
        <v>5</v>
      </c>
      <c r="H104">
        <v>1</v>
      </c>
      <c r="I104" t="s">
        <v>6</v>
      </c>
      <c r="J104">
        <v>-500</v>
      </c>
      <c r="K104" t="s">
        <v>7</v>
      </c>
      <c r="L104">
        <v>10</v>
      </c>
      <c r="M104" t="s">
        <v>8</v>
      </c>
      <c r="N104">
        <v>0</v>
      </c>
      <c r="O104" t="s">
        <v>9</v>
      </c>
      <c r="P104" t="s">
        <v>10</v>
      </c>
      <c r="Q104">
        <v>0</v>
      </c>
      <c r="R104" t="s">
        <v>11</v>
      </c>
      <c r="S104">
        <v>37</v>
      </c>
    </row>
    <row r="105" spans="1:19">
      <c r="A105" t="s">
        <v>2</v>
      </c>
      <c r="B105">
        <v>1338</v>
      </c>
      <c r="C105" t="s">
        <v>3</v>
      </c>
      <c r="D105">
        <v>458104</v>
      </c>
      <c r="E105" t="s">
        <v>4</v>
      </c>
      <c r="F105">
        <v>9.9998000000000004E-2</v>
      </c>
      <c r="G105" t="s">
        <v>5</v>
      </c>
      <c r="H105">
        <v>14</v>
      </c>
      <c r="I105" t="s">
        <v>6</v>
      </c>
      <c r="J105">
        <v>-364</v>
      </c>
      <c r="K105" t="s">
        <v>7</v>
      </c>
      <c r="L105">
        <v>146</v>
      </c>
      <c r="M105" t="s">
        <v>8</v>
      </c>
      <c r="N105">
        <v>0</v>
      </c>
      <c r="O105" t="s">
        <v>9</v>
      </c>
      <c r="P105" t="s">
        <v>10</v>
      </c>
      <c r="Q105">
        <v>0</v>
      </c>
      <c r="R105" t="s">
        <v>11</v>
      </c>
      <c r="S105">
        <v>47</v>
      </c>
    </row>
    <row r="106" spans="1:19">
      <c r="A106" t="s">
        <v>2</v>
      </c>
      <c r="B106">
        <v>1338</v>
      </c>
      <c r="C106" t="s">
        <v>3</v>
      </c>
      <c r="D106">
        <v>458105</v>
      </c>
      <c r="E106" t="s">
        <v>4</v>
      </c>
      <c r="F106">
        <v>9.9998000000000004E-2</v>
      </c>
      <c r="G106" t="s">
        <v>5</v>
      </c>
      <c r="H106">
        <v>1</v>
      </c>
      <c r="I106" t="s">
        <v>6</v>
      </c>
      <c r="J106">
        <v>-500</v>
      </c>
      <c r="K106" t="s">
        <v>7</v>
      </c>
      <c r="L106">
        <v>13</v>
      </c>
      <c r="M106" t="s">
        <v>8</v>
      </c>
      <c r="N106">
        <v>0</v>
      </c>
      <c r="O106" t="s">
        <v>9</v>
      </c>
      <c r="P106" t="s">
        <v>10</v>
      </c>
      <c r="Q106">
        <v>0</v>
      </c>
      <c r="R106" t="s">
        <v>11</v>
      </c>
      <c r="S106">
        <v>37</v>
      </c>
    </row>
    <row r="107" spans="1:19">
      <c r="A107" t="s">
        <v>2</v>
      </c>
      <c r="B107">
        <v>1338</v>
      </c>
      <c r="C107" t="s">
        <v>3</v>
      </c>
      <c r="D107">
        <v>458107</v>
      </c>
      <c r="E107" t="s">
        <v>4</v>
      </c>
      <c r="F107">
        <v>9.9998000000000004E-2</v>
      </c>
      <c r="G107" t="s">
        <v>5</v>
      </c>
      <c r="H107">
        <v>2</v>
      </c>
      <c r="I107" t="s">
        <v>6</v>
      </c>
      <c r="J107">
        <v>-495</v>
      </c>
      <c r="K107" t="s">
        <v>7</v>
      </c>
      <c r="L107">
        <v>8</v>
      </c>
      <c r="M107" t="s">
        <v>8</v>
      </c>
      <c r="N107">
        <v>0</v>
      </c>
      <c r="O107" t="s">
        <v>9</v>
      </c>
      <c r="P107" t="s">
        <v>10</v>
      </c>
      <c r="Q107">
        <v>0</v>
      </c>
      <c r="R107" t="s">
        <v>11</v>
      </c>
      <c r="S107">
        <v>40</v>
      </c>
    </row>
    <row r="108" spans="1:19">
      <c r="A108" t="s">
        <v>2</v>
      </c>
      <c r="B108">
        <v>1338</v>
      </c>
      <c r="C108" t="s">
        <v>3</v>
      </c>
      <c r="D108">
        <v>458616</v>
      </c>
      <c r="E108" t="s">
        <v>4</v>
      </c>
      <c r="F108">
        <v>9.9998000000000004E-2</v>
      </c>
      <c r="G108" t="s">
        <v>5</v>
      </c>
      <c r="H108">
        <v>509</v>
      </c>
      <c r="I108" t="s">
        <v>6</v>
      </c>
      <c r="J108">
        <v>6835</v>
      </c>
      <c r="K108" t="s">
        <v>7</v>
      </c>
      <c r="L108">
        <v>7345</v>
      </c>
      <c r="M108" t="s">
        <v>8</v>
      </c>
      <c r="N108">
        <v>0</v>
      </c>
      <c r="O108" t="s">
        <v>9</v>
      </c>
      <c r="P108" t="s">
        <v>10</v>
      </c>
      <c r="Q108">
        <v>0</v>
      </c>
      <c r="R108" t="s">
        <v>11</v>
      </c>
      <c r="S108">
        <v>49</v>
      </c>
    </row>
    <row r="109" spans="1:19">
      <c r="A109" t="s">
        <v>2</v>
      </c>
      <c r="B109">
        <v>1338</v>
      </c>
      <c r="C109" t="s">
        <v>3</v>
      </c>
      <c r="D109">
        <v>458617</v>
      </c>
      <c r="E109" t="s">
        <v>4</v>
      </c>
      <c r="F109">
        <v>9.9998000000000004E-2</v>
      </c>
      <c r="G109" t="s">
        <v>5</v>
      </c>
      <c r="H109">
        <v>1</v>
      </c>
      <c r="I109" t="s">
        <v>6</v>
      </c>
      <c r="J109">
        <v>-500</v>
      </c>
      <c r="K109" t="s">
        <v>7</v>
      </c>
      <c r="L109">
        <v>13</v>
      </c>
      <c r="M109" t="s">
        <v>8</v>
      </c>
      <c r="N109">
        <v>0</v>
      </c>
      <c r="O109" t="s">
        <v>9</v>
      </c>
      <c r="P109" t="s">
        <v>10</v>
      </c>
      <c r="Q109">
        <v>0</v>
      </c>
      <c r="R109" t="s">
        <v>11</v>
      </c>
      <c r="S109">
        <v>38</v>
      </c>
    </row>
    <row r="110" spans="1:19">
      <c r="A110" t="s">
        <v>2</v>
      </c>
      <c r="B110">
        <v>1338</v>
      </c>
      <c r="C110" t="s">
        <v>3</v>
      </c>
      <c r="D110">
        <v>458618</v>
      </c>
      <c r="E110" t="s">
        <v>4</v>
      </c>
      <c r="F110">
        <v>9.9998000000000004E-2</v>
      </c>
      <c r="G110" t="s">
        <v>5</v>
      </c>
      <c r="H110">
        <v>1</v>
      </c>
      <c r="I110" t="s">
        <v>6</v>
      </c>
      <c r="J110">
        <v>-500</v>
      </c>
      <c r="K110" t="s">
        <v>7</v>
      </c>
      <c r="L110">
        <v>10</v>
      </c>
      <c r="M110" t="s">
        <v>8</v>
      </c>
      <c r="N110">
        <v>0</v>
      </c>
      <c r="O110" t="s">
        <v>9</v>
      </c>
      <c r="P110" t="s">
        <v>10</v>
      </c>
      <c r="Q110">
        <v>0</v>
      </c>
      <c r="R110" t="s">
        <v>11</v>
      </c>
      <c r="S110">
        <v>35</v>
      </c>
    </row>
    <row r="111" spans="1:19">
      <c r="A111" t="s">
        <v>2</v>
      </c>
      <c r="B111">
        <v>1338</v>
      </c>
      <c r="C111" t="s">
        <v>3</v>
      </c>
      <c r="D111">
        <v>458660</v>
      </c>
      <c r="E111" t="s">
        <v>4</v>
      </c>
      <c r="F111">
        <v>9.9998000000000004E-2</v>
      </c>
      <c r="G111" t="s">
        <v>5</v>
      </c>
      <c r="H111">
        <v>42</v>
      </c>
      <c r="I111" t="s">
        <v>6</v>
      </c>
      <c r="J111">
        <v>-31</v>
      </c>
      <c r="K111" t="s">
        <v>7</v>
      </c>
      <c r="L111">
        <v>479</v>
      </c>
      <c r="M111" t="s">
        <v>8</v>
      </c>
      <c r="N111">
        <v>0</v>
      </c>
      <c r="O111" t="s">
        <v>9</v>
      </c>
      <c r="P111" t="s">
        <v>10</v>
      </c>
      <c r="Q111">
        <v>0</v>
      </c>
      <c r="R111" t="s">
        <v>11</v>
      </c>
      <c r="S111">
        <v>49</v>
      </c>
    </row>
    <row r="112" spans="1:19">
      <c r="A112" t="s">
        <v>2</v>
      </c>
      <c r="B112">
        <v>1338</v>
      </c>
      <c r="C112" t="s">
        <v>3</v>
      </c>
      <c r="D112">
        <v>458664</v>
      </c>
      <c r="E112" t="s">
        <v>4</v>
      </c>
      <c r="F112">
        <v>9.9998000000000004E-2</v>
      </c>
      <c r="G112" t="s">
        <v>5</v>
      </c>
      <c r="H112">
        <v>4</v>
      </c>
      <c r="I112" t="s">
        <v>6</v>
      </c>
      <c r="J112">
        <v>-467</v>
      </c>
      <c r="K112" t="s">
        <v>7</v>
      </c>
      <c r="L112">
        <v>37</v>
      </c>
      <c r="M112" t="s">
        <v>8</v>
      </c>
      <c r="N112">
        <v>0</v>
      </c>
      <c r="O112" t="s">
        <v>9</v>
      </c>
      <c r="P112" t="s">
        <v>10</v>
      </c>
      <c r="Q112">
        <v>0</v>
      </c>
      <c r="R112" t="s">
        <v>11</v>
      </c>
      <c r="S112">
        <v>44</v>
      </c>
    </row>
    <row r="113" spans="1:19">
      <c r="A113" t="s">
        <v>2</v>
      </c>
      <c r="B113">
        <v>1338</v>
      </c>
      <c r="C113" t="s">
        <v>3</v>
      </c>
      <c r="D113">
        <v>458665</v>
      </c>
      <c r="E113" t="s">
        <v>4</v>
      </c>
      <c r="F113">
        <v>9.9998000000000004E-2</v>
      </c>
      <c r="G113" t="s">
        <v>5</v>
      </c>
      <c r="H113">
        <v>1</v>
      </c>
      <c r="I113" t="s">
        <v>6</v>
      </c>
      <c r="J113">
        <v>-500</v>
      </c>
      <c r="K113" t="s">
        <v>7</v>
      </c>
      <c r="L113">
        <v>5</v>
      </c>
      <c r="M113" t="s">
        <v>8</v>
      </c>
      <c r="N113">
        <v>0</v>
      </c>
      <c r="O113" t="s">
        <v>9</v>
      </c>
      <c r="P113" t="s">
        <v>10</v>
      </c>
      <c r="Q113">
        <v>0</v>
      </c>
      <c r="R113" t="s">
        <v>11</v>
      </c>
      <c r="S113">
        <v>37</v>
      </c>
    </row>
    <row r="114" spans="1:19">
      <c r="A114" t="s">
        <v>2</v>
      </c>
      <c r="B114">
        <v>1338</v>
      </c>
      <c r="C114" t="s">
        <v>3</v>
      </c>
      <c r="D114">
        <v>458686</v>
      </c>
      <c r="E114" t="s">
        <v>4</v>
      </c>
      <c r="F114">
        <v>9.9998000000000004E-2</v>
      </c>
      <c r="G114" t="s">
        <v>5</v>
      </c>
      <c r="H114">
        <v>21</v>
      </c>
      <c r="I114" t="s">
        <v>6</v>
      </c>
      <c r="J114">
        <v>-343</v>
      </c>
      <c r="K114" t="s">
        <v>7</v>
      </c>
      <c r="L114">
        <v>160</v>
      </c>
      <c r="M114" t="s">
        <v>8</v>
      </c>
      <c r="N114">
        <v>0</v>
      </c>
      <c r="O114" t="s">
        <v>9</v>
      </c>
      <c r="P114" t="s">
        <v>10</v>
      </c>
      <c r="Q114">
        <v>0</v>
      </c>
      <c r="R114" t="s">
        <v>11</v>
      </c>
      <c r="S114">
        <v>48</v>
      </c>
    </row>
    <row r="115" spans="1:19">
      <c r="A115" t="s">
        <v>2</v>
      </c>
      <c r="B115">
        <v>1338</v>
      </c>
      <c r="C115" t="s">
        <v>3</v>
      </c>
      <c r="D115">
        <v>458687</v>
      </c>
      <c r="E115" t="s">
        <v>4</v>
      </c>
      <c r="F115">
        <v>9.9998000000000004E-2</v>
      </c>
      <c r="G115" t="s">
        <v>5</v>
      </c>
      <c r="H115">
        <v>1</v>
      </c>
      <c r="I115" t="s">
        <v>6</v>
      </c>
      <c r="J115">
        <v>-500</v>
      </c>
      <c r="K115" t="s">
        <v>7</v>
      </c>
      <c r="L115">
        <v>6</v>
      </c>
      <c r="M115" t="s">
        <v>8</v>
      </c>
      <c r="N115">
        <v>0</v>
      </c>
      <c r="O115" t="s">
        <v>9</v>
      </c>
      <c r="P115" t="s">
        <v>10</v>
      </c>
      <c r="Q115">
        <v>0</v>
      </c>
      <c r="R115" t="s">
        <v>11</v>
      </c>
      <c r="S115">
        <v>38</v>
      </c>
    </row>
    <row r="116" spans="1:19">
      <c r="A116" t="s">
        <v>2</v>
      </c>
      <c r="B116">
        <v>1338</v>
      </c>
      <c r="C116" t="s">
        <v>3</v>
      </c>
      <c r="D116">
        <v>458705</v>
      </c>
      <c r="E116" t="s">
        <v>4</v>
      </c>
      <c r="F116">
        <v>9.9998000000000004E-2</v>
      </c>
      <c r="G116" t="s">
        <v>5</v>
      </c>
      <c r="H116">
        <v>18</v>
      </c>
      <c r="I116" t="s">
        <v>6</v>
      </c>
      <c r="J116">
        <v>-340</v>
      </c>
      <c r="K116" t="s">
        <v>7</v>
      </c>
      <c r="L116">
        <v>167</v>
      </c>
      <c r="M116" t="s">
        <v>8</v>
      </c>
      <c r="N116">
        <v>0</v>
      </c>
      <c r="O116" t="s">
        <v>9</v>
      </c>
      <c r="P116" t="s">
        <v>10</v>
      </c>
      <c r="Q116">
        <v>0</v>
      </c>
      <c r="R116" t="s">
        <v>11</v>
      </c>
      <c r="S116">
        <v>46</v>
      </c>
    </row>
    <row r="117" spans="1:19">
      <c r="A117" t="s">
        <v>2</v>
      </c>
      <c r="B117">
        <v>1338</v>
      </c>
      <c r="C117" t="s">
        <v>3</v>
      </c>
      <c r="D117">
        <v>458716</v>
      </c>
      <c r="E117" t="s">
        <v>4</v>
      </c>
      <c r="F117">
        <v>9.9998000000000004E-2</v>
      </c>
      <c r="G117" t="s">
        <v>5</v>
      </c>
      <c r="H117">
        <v>11</v>
      </c>
      <c r="I117" t="s">
        <v>6</v>
      </c>
      <c r="J117">
        <v>-376</v>
      </c>
      <c r="K117" t="s">
        <v>7</v>
      </c>
      <c r="L117">
        <v>135</v>
      </c>
      <c r="M117" t="s">
        <v>8</v>
      </c>
      <c r="N117">
        <v>0</v>
      </c>
      <c r="O117" t="s">
        <v>9</v>
      </c>
      <c r="P117" t="s">
        <v>10</v>
      </c>
      <c r="Q117">
        <v>0</v>
      </c>
      <c r="R117" t="s">
        <v>11</v>
      </c>
      <c r="S117">
        <v>48</v>
      </c>
    </row>
    <row r="118" spans="1:19">
      <c r="A118" t="s">
        <v>2</v>
      </c>
      <c r="B118">
        <v>1338</v>
      </c>
      <c r="C118" t="s">
        <v>3</v>
      </c>
      <c r="D118">
        <v>458784</v>
      </c>
      <c r="E118" t="s">
        <v>4</v>
      </c>
      <c r="F118">
        <v>9.9998000000000004E-2</v>
      </c>
      <c r="G118" t="s">
        <v>5</v>
      </c>
      <c r="H118">
        <v>68</v>
      </c>
      <c r="I118" t="s">
        <v>6</v>
      </c>
      <c r="J118">
        <v>465</v>
      </c>
      <c r="K118" t="s">
        <v>7</v>
      </c>
      <c r="L118">
        <v>982</v>
      </c>
      <c r="M118" t="s">
        <v>8</v>
      </c>
      <c r="N118">
        <v>0</v>
      </c>
      <c r="O118" t="s">
        <v>9</v>
      </c>
      <c r="P118" t="s">
        <v>10</v>
      </c>
      <c r="Q118">
        <v>0</v>
      </c>
      <c r="R118" t="s">
        <v>11</v>
      </c>
      <c r="S118">
        <v>49</v>
      </c>
    </row>
    <row r="119" spans="1:19">
      <c r="A119" t="s">
        <v>2</v>
      </c>
      <c r="B119">
        <v>1338</v>
      </c>
      <c r="C119" t="s">
        <v>3</v>
      </c>
      <c r="D119">
        <v>458882</v>
      </c>
      <c r="E119" t="s">
        <v>4</v>
      </c>
      <c r="F119">
        <v>9.9998000000000004E-2</v>
      </c>
      <c r="G119" t="s">
        <v>5</v>
      </c>
      <c r="H119">
        <v>98</v>
      </c>
      <c r="I119" t="s">
        <v>6</v>
      </c>
      <c r="J119">
        <v>954</v>
      </c>
      <c r="K119" t="s">
        <v>7</v>
      </c>
      <c r="L119">
        <v>1465</v>
      </c>
      <c r="M119" t="s">
        <v>8</v>
      </c>
      <c r="N119">
        <v>0</v>
      </c>
      <c r="O119" t="s">
        <v>9</v>
      </c>
      <c r="P119" t="s">
        <v>10</v>
      </c>
      <c r="Q119">
        <v>0</v>
      </c>
      <c r="R119" t="s">
        <v>11</v>
      </c>
      <c r="S119">
        <v>48</v>
      </c>
    </row>
    <row r="120" spans="1:19">
      <c r="A120" t="s">
        <v>2</v>
      </c>
      <c r="B120">
        <v>1338</v>
      </c>
      <c r="C120" t="s">
        <v>3</v>
      </c>
      <c r="D120">
        <v>459150</v>
      </c>
      <c r="E120" t="s">
        <v>4</v>
      </c>
      <c r="F120">
        <v>9.9998000000000004E-2</v>
      </c>
      <c r="G120" t="s">
        <v>5</v>
      </c>
      <c r="H120">
        <v>268</v>
      </c>
      <c r="I120" t="s">
        <v>6</v>
      </c>
      <c r="J120">
        <v>3661</v>
      </c>
      <c r="K120" t="s">
        <v>7</v>
      </c>
      <c r="L120">
        <v>4176</v>
      </c>
      <c r="M120" t="s">
        <v>8</v>
      </c>
      <c r="N120">
        <v>0</v>
      </c>
      <c r="O120" t="s">
        <v>9</v>
      </c>
      <c r="P120" t="s">
        <v>10</v>
      </c>
      <c r="Q120">
        <v>0</v>
      </c>
      <c r="R120" t="s">
        <v>11</v>
      </c>
      <c r="S120">
        <v>46</v>
      </c>
    </row>
    <row r="121" spans="1:19">
      <c r="A121" t="s">
        <v>2</v>
      </c>
      <c r="B121">
        <v>1338</v>
      </c>
      <c r="C121" t="s">
        <v>3</v>
      </c>
      <c r="D121">
        <v>459151</v>
      </c>
      <c r="E121" t="s">
        <v>4</v>
      </c>
      <c r="F121">
        <v>9.9998000000000004E-2</v>
      </c>
      <c r="G121" t="s">
        <v>5</v>
      </c>
      <c r="H121">
        <v>1</v>
      </c>
      <c r="I121" t="s">
        <v>6</v>
      </c>
      <c r="J121">
        <v>-500</v>
      </c>
      <c r="K121" t="s">
        <v>7</v>
      </c>
      <c r="L121">
        <v>14</v>
      </c>
      <c r="M121" t="s">
        <v>8</v>
      </c>
      <c r="N121">
        <v>0</v>
      </c>
      <c r="O121" t="s">
        <v>9</v>
      </c>
      <c r="P121" t="s">
        <v>10</v>
      </c>
      <c r="Q121">
        <v>0</v>
      </c>
      <c r="R121" t="s">
        <v>11</v>
      </c>
      <c r="S121">
        <v>35</v>
      </c>
    </row>
    <row r="122" spans="1:19">
      <c r="A122" t="s">
        <v>2</v>
      </c>
      <c r="B122">
        <v>1338</v>
      </c>
      <c r="C122" t="s">
        <v>3</v>
      </c>
      <c r="D122">
        <v>459152</v>
      </c>
      <c r="E122" t="s">
        <v>4</v>
      </c>
      <c r="F122">
        <v>9.9998000000000004E-2</v>
      </c>
      <c r="G122" t="s">
        <v>5</v>
      </c>
      <c r="H122">
        <v>1</v>
      </c>
      <c r="I122" t="s">
        <v>6</v>
      </c>
      <c r="J122">
        <v>-500</v>
      </c>
      <c r="K122" t="s">
        <v>7</v>
      </c>
      <c r="L122">
        <v>5</v>
      </c>
      <c r="M122" t="s">
        <v>8</v>
      </c>
      <c r="N122">
        <v>0</v>
      </c>
      <c r="O122" t="s">
        <v>9</v>
      </c>
      <c r="P122" t="s">
        <v>10</v>
      </c>
      <c r="Q122">
        <v>0</v>
      </c>
      <c r="R122" t="s">
        <v>11</v>
      </c>
      <c r="S122">
        <v>26</v>
      </c>
    </row>
    <row r="123" spans="1:19">
      <c r="A123" t="s">
        <v>2</v>
      </c>
      <c r="B123">
        <v>1338</v>
      </c>
      <c r="C123" t="s">
        <v>3</v>
      </c>
      <c r="D123">
        <v>459343</v>
      </c>
      <c r="E123" t="s">
        <v>4</v>
      </c>
      <c r="F123">
        <v>9.9998000000000004E-2</v>
      </c>
      <c r="G123" t="s">
        <v>5</v>
      </c>
      <c r="H123">
        <v>191</v>
      </c>
      <c r="I123" t="s">
        <v>6</v>
      </c>
      <c r="J123">
        <v>2999</v>
      </c>
      <c r="K123" t="s">
        <v>7</v>
      </c>
      <c r="L123">
        <v>3510</v>
      </c>
      <c r="M123" t="s">
        <v>8</v>
      </c>
      <c r="N123">
        <v>0</v>
      </c>
      <c r="O123" t="s">
        <v>9</v>
      </c>
      <c r="P123" t="s">
        <v>10</v>
      </c>
      <c r="Q123">
        <v>0</v>
      </c>
      <c r="R123" t="s">
        <v>11</v>
      </c>
      <c r="S123">
        <v>48</v>
      </c>
    </row>
    <row r="124" spans="1:19">
      <c r="A124" t="s">
        <v>2</v>
      </c>
      <c r="B124">
        <v>1338</v>
      </c>
      <c r="C124" t="s">
        <v>3</v>
      </c>
      <c r="D124">
        <v>459408</v>
      </c>
      <c r="E124" t="s">
        <v>4</v>
      </c>
      <c r="F124">
        <v>9.9998000000000004E-2</v>
      </c>
      <c r="G124" t="s">
        <v>5</v>
      </c>
      <c r="H124">
        <v>65</v>
      </c>
      <c r="I124" t="s">
        <v>6</v>
      </c>
      <c r="J124">
        <v>451</v>
      </c>
      <c r="K124" t="s">
        <v>7</v>
      </c>
      <c r="L124">
        <v>965</v>
      </c>
      <c r="M124" t="s">
        <v>8</v>
      </c>
      <c r="N124">
        <v>0</v>
      </c>
      <c r="O124" t="s">
        <v>9</v>
      </c>
      <c r="P124" t="s">
        <v>10</v>
      </c>
      <c r="Q124">
        <v>0</v>
      </c>
      <c r="R124" t="s">
        <v>11</v>
      </c>
      <c r="S124">
        <v>48</v>
      </c>
    </row>
    <row r="125" spans="1:19">
      <c r="A125" t="s">
        <v>2</v>
      </c>
      <c r="B125">
        <v>1338</v>
      </c>
      <c r="C125" t="s">
        <v>3</v>
      </c>
      <c r="D125">
        <v>459409</v>
      </c>
      <c r="E125" t="s">
        <v>4</v>
      </c>
      <c r="F125">
        <v>9.9998000000000004E-2</v>
      </c>
      <c r="G125" t="s">
        <v>5</v>
      </c>
      <c r="H125">
        <v>1</v>
      </c>
      <c r="I125" t="s">
        <v>6</v>
      </c>
      <c r="J125">
        <v>-500</v>
      </c>
      <c r="K125" t="s">
        <v>7</v>
      </c>
      <c r="L125">
        <v>8</v>
      </c>
      <c r="M125" t="s">
        <v>8</v>
      </c>
      <c r="N125">
        <v>0</v>
      </c>
      <c r="O125" t="s">
        <v>9</v>
      </c>
      <c r="P125" t="s">
        <v>10</v>
      </c>
      <c r="Q125">
        <v>0</v>
      </c>
      <c r="R125" t="s">
        <v>11</v>
      </c>
      <c r="S125">
        <v>39</v>
      </c>
    </row>
    <row r="126" spans="1:19">
      <c r="A126" t="s">
        <v>2</v>
      </c>
      <c r="B126">
        <v>1338</v>
      </c>
      <c r="C126" t="s">
        <v>3</v>
      </c>
      <c r="D126">
        <v>459530</v>
      </c>
      <c r="E126" t="s">
        <v>4</v>
      </c>
      <c r="F126">
        <v>9.9998000000000004E-2</v>
      </c>
      <c r="G126" t="s">
        <v>5</v>
      </c>
      <c r="H126">
        <v>121</v>
      </c>
      <c r="I126" t="s">
        <v>6</v>
      </c>
      <c r="J126">
        <v>861</v>
      </c>
      <c r="K126" t="s">
        <v>7</v>
      </c>
      <c r="L126">
        <v>1364</v>
      </c>
      <c r="M126" t="s">
        <v>8</v>
      </c>
      <c r="N126">
        <v>0</v>
      </c>
      <c r="O126" t="s">
        <v>9</v>
      </c>
      <c r="P126" t="s">
        <v>10</v>
      </c>
      <c r="Q126">
        <v>0</v>
      </c>
      <c r="R126" t="s">
        <v>11</v>
      </c>
      <c r="S126">
        <v>48</v>
      </c>
    </row>
    <row r="127" spans="1:19">
      <c r="A127" t="s">
        <v>2</v>
      </c>
      <c r="B127">
        <v>1338</v>
      </c>
      <c r="C127" t="s">
        <v>3</v>
      </c>
      <c r="D127">
        <v>459653</v>
      </c>
      <c r="E127" t="s">
        <v>4</v>
      </c>
      <c r="F127">
        <v>9.9998000000000004E-2</v>
      </c>
      <c r="G127" t="s">
        <v>5</v>
      </c>
      <c r="H127">
        <v>123</v>
      </c>
      <c r="I127" t="s">
        <v>6</v>
      </c>
      <c r="J127">
        <v>1453</v>
      </c>
      <c r="K127" t="s">
        <v>7</v>
      </c>
      <c r="L127">
        <v>1968</v>
      </c>
      <c r="M127" t="s">
        <v>8</v>
      </c>
      <c r="N127">
        <v>0</v>
      </c>
      <c r="O127" t="s">
        <v>9</v>
      </c>
      <c r="P127" t="s">
        <v>10</v>
      </c>
      <c r="Q127">
        <v>0</v>
      </c>
      <c r="R127" t="s">
        <v>11</v>
      </c>
      <c r="S127">
        <v>46</v>
      </c>
    </row>
    <row r="128" spans="1:19">
      <c r="A128" t="s">
        <v>2</v>
      </c>
      <c r="B128">
        <v>1338</v>
      </c>
      <c r="C128" t="s">
        <v>3</v>
      </c>
      <c r="D128">
        <v>459654</v>
      </c>
      <c r="E128" t="s">
        <v>4</v>
      </c>
      <c r="F128">
        <v>9.9998000000000004E-2</v>
      </c>
      <c r="G128" t="s">
        <v>5</v>
      </c>
      <c r="H128">
        <v>1</v>
      </c>
      <c r="I128" t="s">
        <v>6</v>
      </c>
      <c r="J128">
        <v>-500</v>
      </c>
      <c r="K128" t="s">
        <v>7</v>
      </c>
      <c r="L128">
        <v>4</v>
      </c>
      <c r="M128" t="s">
        <v>8</v>
      </c>
      <c r="N128">
        <v>0</v>
      </c>
      <c r="O128" t="s">
        <v>9</v>
      </c>
      <c r="P128" t="s">
        <v>10</v>
      </c>
      <c r="Q128">
        <v>0</v>
      </c>
      <c r="R128" t="s">
        <v>11</v>
      </c>
      <c r="S128">
        <v>28</v>
      </c>
    </row>
    <row r="129" spans="1:19">
      <c r="A129" t="s">
        <v>2</v>
      </c>
      <c r="B129">
        <v>1338</v>
      </c>
      <c r="C129" t="s">
        <v>3</v>
      </c>
      <c r="D129">
        <v>459795</v>
      </c>
      <c r="E129" t="s">
        <v>4</v>
      </c>
      <c r="F129">
        <v>9.9998000000000004E-2</v>
      </c>
      <c r="G129" t="s">
        <v>5</v>
      </c>
      <c r="H129">
        <v>141</v>
      </c>
      <c r="I129" t="s">
        <v>6</v>
      </c>
      <c r="J129">
        <v>1171</v>
      </c>
      <c r="K129" t="s">
        <v>7</v>
      </c>
      <c r="L129">
        <v>1678</v>
      </c>
      <c r="M129" t="s">
        <v>8</v>
      </c>
      <c r="N129">
        <v>0</v>
      </c>
      <c r="O129" t="s">
        <v>9</v>
      </c>
      <c r="P129" t="s">
        <v>10</v>
      </c>
      <c r="Q129">
        <v>0</v>
      </c>
      <c r="R129" t="s">
        <v>11</v>
      </c>
      <c r="S129">
        <v>46</v>
      </c>
    </row>
    <row r="130" spans="1:19">
      <c r="A130" t="s">
        <v>2</v>
      </c>
      <c r="B130">
        <v>1338</v>
      </c>
      <c r="C130" t="s">
        <v>3</v>
      </c>
      <c r="D130">
        <v>459855</v>
      </c>
      <c r="E130" t="s">
        <v>4</v>
      </c>
      <c r="F130">
        <v>9.9998000000000004E-2</v>
      </c>
      <c r="G130" t="s">
        <v>5</v>
      </c>
      <c r="H130">
        <v>60</v>
      </c>
      <c r="I130" t="s">
        <v>6</v>
      </c>
      <c r="J130">
        <v>343</v>
      </c>
      <c r="K130" t="s">
        <v>7</v>
      </c>
      <c r="L130">
        <v>852</v>
      </c>
      <c r="M130" t="s">
        <v>8</v>
      </c>
      <c r="N130">
        <v>0</v>
      </c>
      <c r="O130" t="s">
        <v>9</v>
      </c>
      <c r="P130" t="s">
        <v>10</v>
      </c>
      <c r="Q130">
        <v>0</v>
      </c>
      <c r="R130" t="s">
        <v>11</v>
      </c>
      <c r="S130">
        <v>48</v>
      </c>
    </row>
    <row r="131" spans="1:19">
      <c r="A131" t="s">
        <v>2</v>
      </c>
      <c r="B131">
        <v>1338</v>
      </c>
      <c r="C131" t="s">
        <v>3</v>
      </c>
      <c r="D131">
        <v>459996</v>
      </c>
      <c r="E131" t="s">
        <v>4</v>
      </c>
      <c r="F131">
        <v>9.9998000000000004E-2</v>
      </c>
      <c r="G131" t="s">
        <v>5</v>
      </c>
      <c r="H131">
        <v>141</v>
      </c>
      <c r="I131" t="s">
        <v>6</v>
      </c>
      <c r="J131">
        <v>1515</v>
      </c>
      <c r="K131" t="s">
        <v>7</v>
      </c>
      <c r="L131">
        <v>2032</v>
      </c>
      <c r="M131" t="s">
        <v>8</v>
      </c>
      <c r="N131">
        <v>0</v>
      </c>
      <c r="O131" t="s">
        <v>9</v>
      </c>
      <c r="P131" t="s">
        <v>10</v>
      </c>
      <c r="Q131">
        <v>0</v>
      </c>
      <c r="R131" t="s">
        <v>11</v>
      </c>
      <c r="S131">
        <v>48</v>
      </c>
    </row>
    <row r="132" spans="1:19">
      <c r="A132" t="s">
        <v>2</v>
      </c>
      <c r="B132">
        <v>1338</v>
      </c>
      <c r="C132" t="s">
        <v>3</v>
      </c>
      <c r="D132">
        <v>460253</v>
      </c>
      <c r="E132" t="s">
        <v>4</v>
      </c>
      <c r="F132">
        <v>9.9998000000000004E-2</v>
      </c>
      <c r="G132" t="s">
        <v>5</v>
      </c>
      <c r="H132">
        <v>257</v>
      </c>
      <c r="I132" t="s">
        <v>6</v>
      </c>
      <c r="J132">
        <v>3344</v>
      </c>
      <c r="K132" t="s">
        <v>7</v>
      </c>
      <c r="L132">
        <v>3847</v>
      </c>
      <c r="M132" t="s">
        <v>8</v>
      </c>
      <c r="N132">
        <v>0</v>
      </c>
      <c r="O132" t="s">
        <v>9</v>
      </c>
      <c r="P132" t="s">
        <v>10</v>
      </c>
      <c r="Q132">
        <v>0</v>
      </c>
      <c r="R132" t="s">
        <v>11</v>
      </c>
      <c r="S132">
        <v>46</v>
      </c>
    </row>
    <row r="133" spans="1:19">
      <c r="A133" t="s">
        <v>2</v>
      </c>
      <c r="B133">
        <v>1338</v>
      </c>
      <c r="C133" t="s">
        <v>3</v>
      </c>
      <c r="D133">
        <v>460523</v>
      </c>
      <c r="E133" t="s">
        <v>4</v>
      </c>
      <c r="F133">
        <v>9.9998000000000004E-2</v>
      </c>
      <c r="G133" t="s">
        <v>5</v>
      </c>
      <c r="H133">
        <v>270</v>
      </c>
      <c r="I133" t="s">
        <v>6</v>
      </c>
      <c r="J133">
        <v>3792</v>
      </c>
      <c r="K133" t="s">
        <v>7</v>
      </c>
      <c r="L133">
        <v>4298</v>
      </c>
      <c r="M133" t="s">
        <v>8</v>
      </c>
      <c r="N133">
        <v>0</v>
      </c>
      <c r="O133" t="s">
        <v>9</v>
      </c>
      <c r="P133" t="s">
        <v>10</v>
      </c>
      <c r="Q133">
        <v>0</v>
      </c>
      <c r="R133" t="s">
        <v>11</v>
      </c>
      <c r="S133">
        <v>49</v>
      </c>
    </row>
    <row r="134" spans="1:19">
      <c r="A134" t="s">
        <v>2</v>
      </c>
      <c r="B134">
        <v>1338</v>
      </c>
      <c r="C134" t="s">
        <v>3</v>
      </c>
      <c r="D134">
        <v>460633</v>
      </c>
      <c r="E134" t="s">
        <v>4</v>
      </c>
      <c r="F134">
        <v>9.9998000000000004E-2</v>
      </c>
      <c r="G134" t="s">
        <v>5</v>
      </c>
      <c r="H134">
        <v>110</v>
      </c>
      <c r="I134" t="s">
        <v>6</v>
      </c>
      <c r="J134">
        <v>1374</v>
      </c>
      <c r="K134" t="s">
        <v>7</v>
      </c>
      <c r="L134">
        <v>1888</v>
      </c>
      <c r="M134" t="s">
        <v>8</v>
      </c>
      <c r="N134">
        <v>0</v>
      </c>
      <c r="O134" t="s">
        <v>9</v>
      </c>
      <c r="P134" t="s">
        <v>10</v>
      </c>
      <c r="Q134">
        <v>0</v>
      </c>
      <c r="R134" t="s">
        <v>11</v>
      </c>
      <c r="S134">
        <v>49</v>
      </c>
    </row>
    <row r="135" spans="1:19">
      <c r="A135" t="s">
        <v>2</v>
      </c>
      <c r="B135">
        <v>1338</v>
      </c>
      <c r="C135" t="s">
        <v>3</v>
      </c>
      <c r="D135">
        <v>460803</v>
      </c>
      <c r="E135" t="s">
        <v>4</v>
      </c>
      <c r="F135">
        <v>9.9998000000000004E-2</v>
      </c>
      <c r="G135" t="s">
        <v>5</v>
      </c>
      <c r="H135">
        <v>170</v>
      </c>
      <c r="I135" t="s">
        <v>6</v>
      </c>
      <c r="J135">
        <v>2165</v>
      </c>
      <c r="K135" t="s">
        <v>7</v>
      </c>
      <c r="L135">
        <v>2682</v>
      </c>
      <c r="M135" t="s">
        <v>8</v>
      </c>
      <c r="N135">
        <v>0</v>
      </c>
      <c r="O135" t="s">
        <v>9</v>
      </c>
      <c r="P135" t="s">
        <v>10</v>
      </c>
      <c r="Q135">
        <v>0</v>
      </c>
      <c r="R135" t="s">
        <v>11</v>
      </c>
      <c r="S135">
        <v>48</v>
      </c>
    </row>
    <row r="136" spans="1:19">
      <c r="A136" t="s">
        <v>2</v>
      </c>
      <c r="B136">
        <v>1338</v>
      </c>
      <c r="C136" t="s">
        <v>3</v>
      </c>
      <c r="D136">
        <v>460891</v>
      </c>
      <c r="E136" t="s">
        <v>4</v>
      </c>
      <c r="F136">
        <v>9.9998000000000004E-2</v>
      </c>
      <c r="G136" t="s">
        <v>5</v>
      </c>
      <c r="H136">
        <v>88</v>
      </c>
      <c r="I136" t="s">
        <v>6</v>
      </c>
      <c r="J136">
        <v>690</v>
      </c>
      <c r="K136" t="s">
        <v>7</v>
      </c>
      <c r="L136">
        <v>1192</v>
      </c>
      <c r="M136" t="s">
        <v>8</v>
      </c>
      <c r="N136">
        <v>0</v>
      </c>
      <c r="O136" t="s">
        <v>9</v>
      </c>
      <c r="P136" t="s">
        <v>10</v>
      </c>
      <c r="Q136">
        <v>0</v>
      </c>
      <c r="R136" t="s">
        <v>11</v>
      </c>
      <c r="S136">
        <v>49</v>
      </c>
    </row>
    <row r="137" spans="1:19">
      <c r="A137" t="s">
        <v>2</v>
      </c>
      <c r="B137">
        <v>1338</v>
      </c>
      <c r="C137" t="s">
        <v>3</v>
      </c>
      <c r="D137">
        <v>460892</v>
      </c>
      <c r="E137" t="s">
        <v>4</v>
      </c>
      <c r="F137">
        <v>9.9998000000000004E-2</v>
      </c>
      <c r="G137" t="s">
        <v>5</v>
      </c>
      <c r="H137">
        <v>1</v>
      </c>
      <c r="I137" t="s">
        <v>6</v>
      </c>
      <c r="J137">
        <v>-500</v>
      </c>
      <c r="K137" t="s">
        <v>7</v>
      </c>
      <c r="L137">
        <v>2</v>
      </c>
      <c r="M137" t="s">
        <v>8</v>
      </c>
      <c r="N137">
        <v>0</v>
      </c>
      <c r="O137" t="s">
        <v>9</v>
      </c>
      <c r="P137" t="s">
        <v>10</v>
      </c>
      <c r="Q137">
        <v>0</v>
      </c>
      <c r="R137" t="s">
        <v>11</v>
      </c>
      <c r="S137">
        <v>39</v>
      </c>
    </row>
    <row r="138" spans="1:19">
      <c r="A138" t="s">
        <v>2</v>
      </c>
      <c r="B138">
        <v>1338</v>
      </c>
      <c r="C138" t="s">
        <v>3</v>
      </c>
      <c r="D138">
        <v>460893</v>
      </c>
      <c r="E138" t="s">
        <v>4</v>
      </c>
      <c r="F138">
        <v>9.9998000000000004E-2</v>
      </c>
      <c r="G138" t="s">
        <v>5</v>
      </c>
      <c r="H138">
        <v>1</v>
      </c>
      <c r="I138" t="s">
        <v>6</v>
      </c>
      <c r="J138">
        <v>-500</v>
      </c>
      <c r="K138" t="s">
        <v>7</v>
      </c>
      <c r="L138">
        <v>8</v>
      </c>
      <c r="M138" t="s">
        <v>8</v>
      </c>
      <c r="N138">
        <v>0</v>
      </c>
      <c r="O138" t="s">
        <v>9</v>
      </c>
      <c r="P138" t="s">
        <v>10</v>
      </c>
      <c r="Q138">
        <v>0</v>
      </c>
      <c r="R138" t="s">
        <v>11</v>
      </c>
      <c r="S138">
        <v>35</v>
      </c>
    </row>
    <row r="139" spans="1:19">
      <c r="A139" t="s">
        <v>2</v>
      </c>
      <c r="B139">
        <v>1338</v>
      </c>
      <c r="C139" t="s">
        <v>3</v>
      </c>
      <c r="D139">
        <v>460894</v>
      </c>
      <c r="E139" t="s">
        <v>4</v>
      </c>
      <c r="F139">
        <v>9.9998000000000004E-2</v>
      </c>
      <c r="G139" t="s">
        <v>5</v>
      </c>
      <c r="H139">
        <v>1</v>
      </c>
      <c r="I139" t="s">
        <v>6</v>
      </c>
      <c r="J139">
        <v>-500</v>
      </c>
      <c r="K139" t="s">
        <v>7</v>
      </c>
      <c r="L139">
        <v>10</v>
      </c>
      <c r="M139" t="s">
        <v>8</v>
      </c>
      <c r="N139">
        <v>0</v>
      </c>
      <c r="O139" t="s">
        <v>9</v>
      </c>
      <c r="P139" t="s">
        <v>10</v>
      </c>
      <c r="Q139">
        <v>0</v>
      </c>
      <c r="R139" t="s">
        <v>11</v>
      </c>
      <c r="S139">
        <v>34</v>
      </c>
    </row>
    <row r="140" spans="1:19">
      <c r="A140" t="s">
        <v>2</v>
      </c>
      <c r="B140">
        <v>1338</v>
      </c>
      <c r="C140" t="s">
        <v>3</v>
      </c>
      <c r="D140">
        <v>460895</v>
      </c>
      <c r="E140" t="s">
        <v>4</v>
      </c>
      <c r="F140">
        <v>9.9998000000000004E-2</v>
      </c>
      <c r="G140" t="s">
        <v>5</v>
      </c>
      <c r="H140">
        <v>1</v>
      </c>
      <c r="I140" t="s">
        <v>6</v>
      </c>
      <c r="J140">
        <v>-500</v>
      </c>
      <c r="K140" t="s">
        <v>7</v>
      </c>
      <c r="L140">
        <v>4</v>
      </c>
      <c r="M140" t="s">
        <v>8</v>
      </c>
      <c r="N140">
        <v>0</v>
      </c>
      <c r="O140" t="s">
        <v>9</v>
      </c>
      <c r="P140" t="s">
        <v>10</v>
      </c>
      <c r="Q140">
        <v>0</v>
      </c>
      <c r="R140" t="s">
        <v>11</v>
      </c>
      <c r="S140">
        <v>37</v>
      </c>
    </row>
    <row r="141" spans="1:19">
      <c r="A141" t="s">
        <v>2</v>
      </c>
      <c r="B141">
        <v>1338</v>
      </c>
      <c r="C141" t="s">
        <v>3</v>
      </c>
      <c r="D141">
        <v>461015</v>
      </c>
      <c r="E141" t="s">
        <v>4</v>
      </c>
      <c r="F141">
        <v>9.9998000000000004E-2</v>
      </c>
      <c r="G141" t="s">
        <v>5</v>
      </c>
      <c r="H141">
        <v>120</v>
      </c>
      <c r="I141" t="s">
        <v>6</v>
      </c>
      <c r="J141">
        <v>793</v>
      </c>
      <c r="K141" t="s">
        <v>7</v>
      </c>
      <c r="L141">
        <v>1295</v>
      </c>
      <c r="M141" t="s">
        <v>8</v>
      </c>
      <c r="N141">
        <v>0</v>
      </c>
      <c r="O141" t="s">
        <v>9</v>
      </c>
      <c r="P141" t="s">
        <v>10</v>
      </c>
      <c r="Q141">
        <v>0</v>
      </c>
      <c r="R141" t="s">
        <v>11</v>
      </c>
      <c r="S141">
        <v>48</v>
      </c>
    </row>
    <row r="142" spans="1:19">
      <c r="A142" t="s">
        <v>2</v>
      </c>
      <c r="B142">
        <v>1338</v>
      </c>
      <c r="C142" t="s">
        <v>3</v>
      </c>
      <c r="D142">
        <v>461029</v>
      </c>
      <c r="E142" t="s">
        <v>4</v>
      </c>
      <c r="F142">
        <v>9.9998000000000004E-2</v>
      </c>
      <c r="G142" t="s">
        <v>5</v>
      </c>
      <c r="H142">
        <v>14</v>
      </c>
      <c r="I142" t="s">
        <v>6</v>
      </c>
      <c r="J142">
        <v>-320</v>
      </c>
      <c r="K142" t="s">
        <v>7</v>
      </c>
      <c r="L142">
        <v>194</v>
      </c>
      <c r="M142" t="s">
        <v>8</v>
      </c>
      <c r="N142">
        <v>0</v>
      </c>
      <c r="O142" t="s">
        <v>9</v>
      </c>
      <c r="P142" t="s">
        <v>10</v>
      </c>
      <c r="Q142">
        <v>0</v>
      </c>
      <c r="R142" t="s">
        <v>11</v>
      </c>
      <c r="S142">
        <v>46</v>
      </c>
    </row>
    <row r="143" spans="1:19">
      <c r="A143" t="s">
        <v>2</v>
      </c>
      <c r="B143">
        <v>1338</v>
      </c>
      <c r="C143" t="s">
        <v>3</v>
      </c>
      <c r="D143">
        <v>461225</v>
      </c>
      <c r="E143" t="s">
        <v>4</v>
      </c>
      <c r="F143">
        <v>9.9998000000000004E-2</v>
      </c>
      <c r="G143" t="s">
        <v>5</v>
      </c>
      <c r="H143">
        <v>196</v>
      </c>
      <c r="I143" t="s">
        <v>6</v>
      </c>
      <c r="J143">
        <v>3055</v>
      </c>
      <c r="K143" t="s">
        <v>7</v>
      </c>
      <c r="L143">
        <v>3564</v>
      </c>
      <c r="M143" t="s">
        <v>8</v>
      </c>
      <c r="N143">
        <v>0</v>
      </c>
      <c r="O143" t="s">
        <v>9</v>
      </c>
      <c r="P143" t="s">
        <v>10</v>
      </c>
      <c r="Q143">
        <v>0</v>
      </c>
      <c r="R143" t="s">
        <v>11</v>
      </c>
      <c r="S143">
        <v>46</v>
      </c>
    </row>
    <row r="144" spans="1:19">
      <c r="A144" t="s">
        <v>2</v>
      </c>
      <c r="B144">
        <v>1338</v>
      </c>
      <c r="C144" t="s">
        <v>3</v>
      </c>
      <c r="D144">
        <v>461445</v>
      </c>
      <c r="E144" t="s">
        <v>4</v>
      </c>
      <c r="F144">
        <v>9.9998000000000004E-2</v>
      </c>
      <c r="G144" t="s">
        <v>5</v>
      </c>
      <c r="H144">
        <v>220</v>
      </c>
      <c r="I144" t="s">
        <v>6</v>
      </c>
      <c r="J144">
        <v>3258</v>
      </c>
      <c r="K144" t="s">
        <v>7</v>
      </c>
      <c r="L144">
        <v>3776</v>
      </c>
      <c r="M144" t="s">
        <v>8</v>
      </c>
      <c r="N144">
        <v>0</v>
      </c>
      <c r="O144" t="s">
        <v>9</v>
      </c>
      <c r="P144" t="s">
        <v>10</v>
      </c>
      <c r="Q144">
        <v>0</v>
      </c>
      <c r="R144" t="s">
        <v>11</v>
      </c>
      <c r="S144">
        <v>47</v>
      </c>
    </row>
    <row r="145" spans="1:19">
      <c r="A145" t="s">
        <v>2</v>
      </c>
      <c r="B145">
        <v>1338</v>
      </c>
      <c r="C145" t="s">
        <v>3</v>
      </c>
      <c r="D145">
        <v>461579</v>
      </c>
      <c r="E145" t="s">
        <v>4</v>
      </c>
      <c r="F145">
        <v>9.9998000000000004E-2</v>
      </c>
      <c r="G145" t="s">
        <v>5</v>
      </c>
      <c r="H145">
        <v>134</v>
      </c>
      <c r="I145" t="s">
        <v>6</v>
      </c>
      <c r="J145">
        <v>1295</v>
      </c>
      <c r="K145" t="s">
        <v>7</v>
      </c>
      <c r="L145">
        <v>1804</v>
      </c>
      <c r="M145" t="s">
        <v>8</v>
      </c>
      <c r="N145">
        <v>0</v>
      </c>
      <c r="O145" t="s">
        <v>9</v>
      </c>
      <c r="P145" t="s">
        <v>10</v>
      </c>
      <c r="Q145">
        <v>0</v>
      </c>
      <c r="R145" t="s">
        <v>11</v>
      </c>
      <c r="S145">
        <v>48</v>
      </c>
    </row>
    <row r="146" spans="1:19">
      <c r="A146" t="s">
        <v>2</v>
      </c>
      <c r="B146">
        <v>1338</v>
      </c>
      <c r="C146" t="s">
        <v>3</v>
      </c>
      <c r="D146">
        <v>461751</v>
      </c>
      <c r="E146" t="s">
        <v>4</v>
      </c>
      <c r="F146">
        <v>9.9998000000000004E-2</v>
      </c>
      <c r="G146" t="s">
        <v>5</v>
      </c>
      <c r="H146">
        <v>172</v>
      </c>
      <c r="I146" t="s">
        <v>6</v>
      </c>
      <c r="J146">
        <v>2553</v>
      </c>
      <c r="K146" t="s">
        <v>7</v>
      </c>
      <c r="L146">
        <v>3063</v>
      </c>
      <c r="M146" t="s">
        <v>8</v>
      </c>
      <c r="N146">
        <v>0</v>
      </c>
      <c r="O146" t="s">
        <v>9</v>
      </c>
      <c r="P146" t="s">
        <v>10</v>
      </c>
      <c r="Q146">
        <v>0</v>
      </c>
      <c r="R146" t="s">
        <v>11</v>
      </c>
      <c r="S146">
        <v>49</v>
      </c>
    </row>
    <row r="147" spans="1:19">
      <c r="A147" t="s">
        <v>2</v>
      </c>
      <c r="B147">
        <v>1338</v>
      </c>
      <c r="C147" t="s">
        <v>3</v>
      </c>
      <c r="D147">
        <v>461982</v>
      </c>
      <c r="E147" t="s">
        <v>4</v>
      </c>
      <c r="F147">
        <v>9.9998000000000004E-2</v>
      </c>
      <c r="G147" t="s">
        <v>5</v>
      </c>
      <c r="H147">
        <v>231</v>
      </c>
      <c r="I147" t="s">
        <v>6</v>
      </c>
      <c r="J147">
        <v>3549</v>
      </c>
      <c r="K147" t="s">
        <v>7</v>
      </c>
      <c r="L147">
        <v>4064</v>
      </c>
      <c r="M147" t="s">
        <v>8</v>
      </c>
      <c r="N147">
        <v>0</v>
      </c>
      <c r="O147" t="s">
        <v>9</v>
      </c>
      <c r="P147" t="s">
        <v>10</v>
      </c>
      <c r="Q147">
        <v>0</v>
      </c>
      <c r="R147" t="s">
        <v>11</v>
      </c>
      <c r="S147">
        <v>46</v>
      </c>
    </row>
    <row r="148" spans="1:19">
      <c r="A148" t="s">
        <v>2</v>
      </c>
      <c r="B148">
        <v>1338</v>
      </c>
      <c r="C148" t="s">
        <v>3</v>
      </c>
      <c r="D148">
        <v>462069</v>
      </c>
      <c r="E148" t="s">
        <v>4</v>
      </c>
      <c r="F148">
        <v>9.9998000000000004E-2</v>
      </c>
      <c r="G148" t="s">
        <v>5</v>
      </c>
      <c r="H148">
        <v>87</v>
      </c>
      <c r="I148" t="s">
        <v>6</v>
      </c>
      <c r="J148">
        <v>972</v>
      </c>
      <c r="K148" t="s">
        <v>7</v>
      </c>
      <c r="L148">
        <v>1487</v>
      </c>
      <c r="M148" t="s">
        <v>8</v>
      </c>
      <c r="N148">
        <v>0</v>
      </c>
      <c r="O148" t="s">
        <v>9</v>
      </c>
      <c r="P148" t="s">
        <v>10</v>
      </c>
      <c r="Q148">
        <v>0</v>
      </c>
      <c r="R148" t="s">
        <v>11</v>
      </c>
      <c r="S148">
        <v>48</v>
      </c>
    </row>
    <row r="149" spans="1:19">
      <c r="A149" t="s">
        <v>2</v>
      </c>
      <c r="B149">
        <v>1338</v>
      </c>
      <c r="C149" t="s">
        <v>3</v>
      </c>
      <c r="D149">
        <v>462074</v>
      </c>
      <c r="E149" t="s">
        <v>4</v>
      </c>
      <c r="F149">
        <v>9.9998000000000004E-2</v>
      </c>
      <c r="G149" t="s">
        <v>5</v>
      </c>
      <c r="H149">
        <v>5</v>
      </c>
      <c r="I149" t="s">
        <v>6</v>
      </c>
      <c r="J149">
        <v>-465</v>
      </c>
      <c r="K149" t="s">
        <v>7</v>
      </c>
      <c r="L149">
        <v>44</v>
      </c>
      <c r="M149" t="s">
        <v>8</v>
      </c>
      <c r="N149">
        <v>0</v>
      </c>
      <c r="O149" t="s">
        <v>9</v>
      </c>
      <c r="P149" t="s">
        <v>10</v>
      </c>
      <c r="Q149">
        <v>0</v>
      </c>
      <c r="R149" t="s">
        <v>11</v>
      </c>
      <c r="S149">
        <v>44</v>
      </c>
    </row>
    <row r="150" spans="1:19">
      <c r="A150" t="s">
        <v>2</v>
      </c>
      <c r="B150">
        <v>1338</v>
      </c>
      <c r="C150" t="s">
        <v>3</v>
      </c>
      <c r="D150">
        <v>462163</v>
      </c>
      <c r="E150" t="s">
        <v>4</v>
      </c>
      <c r="F150">
        <v>9.9998000000000004E-2</v>
      </c>
      <c r="G150" t="s">
        <v>5</v>
      </c>
      <c r="H150">
        <v>89</v>
      </c>
      <c r="I150" t="s">
        <v>6</v>
      </c>
      <c r="J150">
        <v>605</v>
      </c>
      <c r="K150" t="s">
        <v>7</v>
      </c>
      <c r="L150">
        <v>1116</v>
      </c>
      <c r="M150" t="s">
        <v>8</v>
      </c>
      <c r="N150">
        <v>0</v>
      </c>
      <c r="O150" t="s">
        <v>9</v>
      </c>
      <c r="P150" t="s">
        <v>10</v>
      </c>
      <c r="Q150">
        <v>0</v>
      </c>
      <c r="R150" t="s">
        <v>11</v>
      </c>
      <c r="S150">
        <v>49</v>
      </c>
    </row>
    <row r="151" spans="1:19">
      <c r="A151" t="s">
        <v>2</v>
      </c>
      <c r="B151">
        <v>1338</v>
      </c>
      <c r="C151" t="s">
        <v>3</v>
      </c>
      <c r="D151">
        <v>462164</v>
      </c>
      <c r="E151" t="s">
        <v>4</v>
      </c>
      <c r="F151">
        <v>9.9998000000000004E-2</v>
      </c>
      <c r="G151" t="s">
        <v>5</v>
      </c>
      <c r="H151">
        <v>1</v>
      </c>
      <c r="I151" t="s">
        <v>6</v>
      </c>
      <c r="J151">
        <v>-500</v>
      </c>
      <c r="K151" t="s">
        <v>7</v>
      </c>
      <c r="L151">
        <v>7</v>
      </c>
      <c r="M151" t="s">
        <v>8</v>
      </c>
      <c r="N151">
        <v>0</v>
      </c>
      <c r="O151" t="s">
        <v>9</v>
      </c>
      <c r="P151" t="s">
        <v>10</v>
      </c>
      <c r="Q151">
        <v>0</v>
      </c>
      <c r="R151" t="s">
        <v>11</v>
      </c>
      <c r="S151">
        <v>37</v>
      </c>
    </row>
    <row r="152" spans="1:19">
      <c r="A152" t="s">
        <v>2</v>
      </c>
      <c r="B152">
        <v>1338</v>
      </c>
      <c r="C152" t="s">
        <v>3</v>
      </c>
      <c r="D152">
        <v>462165</v>
      </c>
      <c r="E152" t="s">
        <v>4</v>
      </c>
      <c r="F152">
        <v>9.9998000000000004E-2</v>
      </c>
      <c r="G152" t="s">
        <v>5</v>
      </c>
      <c r="H152">
        <v>1</v>
      </c>
      <c r="I152" t="s">
        <v>6</v>
      </c>
      <c r="J152">
        <v>-500</v>
      </c>
      <c r="K152" t="s">
        <v>7</v>
      </c>
      <c r="L152">
        <v>4</v>
      </c>
      <c r="M152" t="s">
        <v>8</v>
      </c>
      <c r="N152">
        <v>0</v>
      </c>
      <c r="O152" t="s">
        <v>9</v>
      </c>
      <c r="P152" t="s">
        <v>10</v>
      </c>
      <c r="Q152">
        <v>0</v>
      </c>
      <c r="R152" t="s">
        <v>11</v>
      </c>
      <c r="S152">
        <v>37</v>
      </c>
    </row>
    <row r="153" spans="1:19">
      <c r="A153" t="s">
        <v>2</v>
      </c>
      <c r="B153">
        <v>1338</v>
      </c>
      <c r="C153" t="s">
        <v>3</v>
      </c>
      <c r="D153">
        <v>462166</v>
      </c>
      <c r="E153" t="s">
        <v>4</v>
      </c>
      <c r="F153">
        <v>9.9998000000000004E-2</v>
      </c>
      <c r="G153" t="s">
        <v>5</v>
      </c>
      <c r="H153">
        <v>1</v>
      </c>
      <c r="I153" t="s">
        <v>6</v>
      </c>
      <c r="J153">
        <v>-500</v>
      </c>
      <c r="K153" t="s">
        <v>7</v>
      </c>
      <c r="L153">
        <v>11</v>
      </c>
      <c r="M153" t="s">
        <v>8</v>
      </c>
      <c r="N153">
        <v>0</v>
      </c>
      <c r="O153" t="s">
        <v>9</v>
      </c>
      <c r="P153" t="s">
        <v>10</v>
      </c>
      <c r="Q153">
        <v>0</v>
      </c>
      <c r="R153" t="s">
        <v>11</v>
      </c>
      <c r="S153">
        <v>33</v>
      </c>
    </row>
    <row r="154" spans="1:19">
      <c r="A154" t="s">
        <v>2</v>
      </c>
      <c r="B154">
        <v>1338</v>
      </c>
      <c r="C154" t="s">
        <v>3</v>
      </c>
      <c r="D154">
        <v>462234</v>
      </c>
      <c r="E154" t="s">
        <v>4</v>
      </c>
      <c r="F154">
        <v>9.9998000000000004E-2</v>
      </c>
      <c r="G154" t="s">
        <v>5</v>
      </c>
      <c r="H154">
        <v>68</v>
      </c>
      <c r="I154" t="s">
        <v>6</v>
      </c>
      <c r="J154">
        <v>236</v>
      </c>
      <c r="K154" t="s">
        <v>7</v>
      </c>
      <c r="L154">
        <v>738</v>
      </c>
      <c r="M154" t="s">
        <v>8</v>
      </c>
      <c r="N154">
        <v>0</v>
      </c>
      <c r="O154" t="s">
        <v>9</v>
      </c>
      <c r="P154" t="s">
        <v>10</v>
      </c>
      <c r="Q154">
        <v>0</v>
      </c>
      <c r="R154" t="s">
        <v>11</v>
      </c>
      <c r="S154">
        <v>49</v>
      </c>
    </row>
    <row r="155" spans="1:19">
      <c r="A155" t="s">
        <v>2</v>
      </c>
      <c r="B155">
        <v>1338</v>
      </c>
      <c r="C155" t="s">
        <v>3</v>
      </c>
      <c r="D155">
        <v>462476</v>
      </c>
      <c r="E155" t="s">
        <v>4</v>
      </c>
      <c r="F155">
        <v>9.9998000000000004E-2</v>
      </c>
      <c r="G155" t="s">
        <v>5</v>
      </c>
      <c r="H155">
        <v>242</v>
      </c>
      <c r="I155" t="s">
        <v>6</v>
      </c>
      <c r="J155">
        <v>3548</v>
      </c>
      <c r="K155" t="s">
        <v>7</v>
      </c>
      <c r="L155">
        <v>4061</v>
      </c>
      <c r="M155" t="s">
        <v>8</v>
      </c>
      <c r="N155">
        <v>0</v>
      </c>
      <c r="O155" t="s">
        <v>9</v>
      </c>
      <c r="P155" t="s">
        <v>10</v>
      </c>
      <c r="Q155">
        <v>0</v>
      </c>
      <c r="R155" t="s">
        <v>11</v>
      </c>
      <c r="S155">
        <v>49</v>
      </c>
    </row>
    <row r="156" spans="1:19">
      <c r="A156" t="s">
        <v>2</v>
      </c>
      <c r="B156">
        <v>1338</v>
      </c>
      <c r="C156" t="s">
        <v>3</v>
      </c>
      <c r="D156">
        <v>462477</v>
      </c>
      <c r="E156" t="s">
        <v>4</v>
      </c>
      <c r="F156">
        <v>9.9998000000000004E-2</v>
      </c>
      <c r="G156" t="s">
        <v>5</v>
      </c>
      <c r="H156">
        <v>1</v>
      </c>
      <c r="I156" t="s">
        <v>6</v>
      </c>
      <c r="J156">
        <v>-500</v>
      </c>
      <c r="K156" t="s">
        <v>7</v>
      </c>
      <c r="L156">
        <v>6</v>
      </c>
      <c r="M156" t="s">
        <v>8</v>
      </c>
      <c r="N156">
        <v>0</v>
      </c>
      <c r="O156" t="s">
        <v>9</v>
      </c>
      <c r="P156" t="s">
        <v>10</v>
      </c>
      <c r="Q156">
        <v>0</v>
      </c>
      <c r="R156" t="s">
        <v>11</v>
      </c>
      <c r="S156">
        <v>38</v>
      </c>
    </row>
    <row r="157" spans="1:19">
      <c r="A157" t="s">
        <v>2</v>
      </c>
      <c r="B157">
        <v>1338</v>
      </c>
      <c r="C157" t="s">
        <v>3</v>
      </c>
      <c r="D157">
        <v>462478</v>
      </c>
      <c r="E157" t="s">
        <v>4</v>
      </c>
      <c r="F157">
        <v>9.9998000000000004E-2</v>
      </c>
      <c r="G157" t="s">
        <v>5</v>
      </c>
      <c r="H157">
        <v>1</v>
      </c>
      <c r="I157" t="s">
        <v>6</v>
      </c>
      <c r="J157">
        <v>-500</v>
      </c>
      <c r="K157" t="s">
        <v>7</v>
      </c>
      <c r="L157">
        <v>2</v>
      </c>
      <c r="M157" t="s">
        <v>8</v>
      </c>
      <c r="N157">
        <v>0</v>
      </c>
      <c r="O157" t="s">
        <v>9</v>
      </c>
      <c r="P157" t="s">
        <v>10</v>
      </c>
      <c r="Q157">
        <v>0</v>
      </c>
      <c r="R157" t="s">
        <v>11</v>
      </c>
      <c r="S157">
        <v>39</v>
      </c>
    </row>
    <row r="158" spans="1:19">
      <c r="A158" t="s">
        <v>2</v>
      </c>
      <c r="B158">
        <v>1338</v>
      </c>
      <c r="C158" t="s">
        <v>3</v>
      </c>
      <c r="D158">
        <v>462488</v>
      </c>
      <c r="E158" t="s">
        <v>4</v>
      </c>
      <c r="F158">
        <v>9.9998000000000004E-2</v>
      </c>
      <c r="G158" t="s">
        <v>5</v>
      </c>
      <c r="H158">
        <v>10</v>
      </c>
      <c r="I158" t="s">
        <v>6</v>
      </c>
      <c r="J158">
        <v>-347</v>
      </c>
      <c r="K158" t="s">
        <v>7</v>
      </c>
      <c r="L158">
        <v>165</v>
      </c>
      <c r="M158" t="s">
        <v>8</v>
      </c>
      <c r="N158">
        <v>0</v>
      </c>
      <c r="O158" t="s">
        <v>9</v>
      </c>
      <c r="P158" t="s">
        <v>10</v>
      </c>
      <c r="Q158">
        <v>0</v>
      </c>
      <c r="R158" t="s">
        <v>11</v>
      </c>
      <c r="S158">
        <v>45</v>
      </c>
    </row>
    <row r="159" spans="1:19">
      <c r="A159" t="s">
        <v>2</v>
      </c>
      <c r="B159">
        <v>1338</v>
      </c>
      <c r="C159" t="s">
        <v>3</v>
      </c>
      <c r="D159">
        <v>463109</v>
      </c>
      <c r="E159" t="s">
        <v>4</v>
      </c>
      <c r="F159">
        <v>9.9998000000000004E-2</v>
      </c>
      <c r="G159" t="s">
        <v>5</v>
      </c>
      <c r="H159">
        <v>621</v>
      </c>
      <c r="I159" t="s">
        <v>6</v>
      </c>
      <c r="J159">
        <v>8073</v>
      </c>
      <c r="K159" t="s">
        <v>7</v>
      </c>
      <c r="L159">
        <v>8579</v>
      </c>
      <c r="M159" t="s">
        <v>8</v>
      </c>
      <c r="N159">
        <v>0</v>
      </c>
      <c r="O159" t="s">
        <v>9</v>
      </c>
      <c r="P159" t="s">
        <v>10</v>
      </c>
      <c r="Q159">
        <v>0</v>
      </c>
      <c r="R159" t="s">
        <v>11</v>
      </c>
      <c r="S159">
        <v>49</v>
      </c>
    </row>
    <row r="160" spans="1:19">
      <c r="A160" t="s">
        <v>2</v>
      </c>
      <c r="B160">
        <v>1338</v>
      </c>
      <c r="C160" t="s">
        <v>3</v>
      </c>
      <c r="D160">
        <v>463120</v>
      </c>
      <c r="E160" t="s">
        <v>4</v>
      </c>
      <c r="F160">
        <v>9.9998000000000004E-2</v>
      </c>
      <c r="G160" t="s">
        <v>5</v>
      </c>
      <c r="H160">
        <v>11</v>
      </c>
      <c r="I160" t="s">
        <v>6</v>
      </c>
      <c r="J160">
        <v>-333</v>
      </c>
      <c r="K160" t="s">
        <v>7</v>
      </c>
      <c r="L160">
        <v>181</v>
      </c>
      <c r="M160" t="s">
        <v>8</v>
      </c>
      <c r="N160">
        <v>0</v>
      </c>
      <c r="O160" t="s">
        <v>9</v>
      </c>
      <c r="P160" t="s">
        <v>10</v>
      </c>
      <c r="Q160">
        <v>0</v>
      </c>
      <c r="R160" t="s">
        <v>11</v>
      </c>
      <c r="S160">
        <v>47</v>
      </c>
    </row>
    <row r="161" spans="1:19">
      <c r="A161" t="s">
        <v>2</v>
      </c>
      <c r="B161">
        <v>1338</v>
      </c>
      <c r="C161" t="s">
        <v>3</v>
      </c>
      <c r="D161">
        <v>463121</v>
      </c>
      <c r="E161" t="s">
        <v>4</v>
      </c>
      <c r="F161">
        <v>9.9998000000000004E-2</v>
      </c>
      <c r="G161" t="s">
        <v>5</v>
      </c>
      <c r="H161">
        <v>1</v>
      </c>
      <c r="I161" t="s">
        <v>6</v>
      </c>
      <c r="J161">
        <v>-500</v>
      </c>
      <c r="K161" t="s">
        <v>7</v>
      </c>
      <c r="L161">
        <v>11</v>
      </c>
      <c r="M161" t="s">
        <v>8</v>
      </c>
      <c r="N161">
        <v>0</v>
      </c>
      <c r="O161" t="s">
        <v>9</v>
      </c>
      <c r="P161" t="s">
        <v>10</v>
      </c>
      <c r="Q161">
        <v>0</v>
      </c>
      <c r="R161" t="s">
        <v>11</v>
      </c>
      <c r="S161">
        <v>38</v>
      </c>
    </row>
    <row r="162" spans="1:19">
      <c r="A162" t="s">
        <v>2</v>
      </c>
      <c r="B162">
        <v>1338</v>
      </c>
      <c r="C162" t="s">
        <v>3</v>
      </c>
      <c r="D162">
        <v>463123</v>
      </c>
      <c r="E162" t="s">
        <v>4</v>
      </c>
      <c r="F162">
        <v>9.9998000000000004E-2</v>
      </c>
      <c r="G162" t="s">
        <v>5</v>
      </c>
      <c r="H162">
        <v>2</v>
      </c>
      <c r="I162" t="s">
        <v>6</v>
      </c>
      <c r="J162">
        <v>-493</v>
      </c>
      <c r="K162" t="s">
        <v>7</v>
      </c>
      <c r="L162">
        <v>16</v>
      </c>
      <c r="M162" t="s">
        <v>8</v>
      </c>
      <c r="N162">
        <v>0</v>
      </c>
      <c r="O162" t="s">
        <v>9</v>
      </c>
      <c r="P162" t="s">
        <v>10</v>
      </c>
      <c r="Q162">
        <v>0</v>
      </c>
      <c r="R162" t="s">
        <v>11</v>
      </c>
      <c r="S162">
        <v>41</v>
      </c>
    </row>
    <row r="163" spans="1:19">
      <c r="A163" t="s">
        <v>2</v>
      </c>
      <c r="B163">
        <v>1338</v>
      </c>
      <c r="C163" t="s">
        <v>3</v>
      </c>
      <c r="D163">
        <v>463179</v>
      </c>
      <c r="E163" t="s">
        <v>4</v>
      </c>
      <c r="F163">
        <v>9.9998000000000004E-2</v>
      </c>
      <c r="G163" t="s">
        <v>5</v>
      </c>
      <c r="H163">
        <v>56</v>
      </c>
      <c r="I163" t="s">
        <v>6</v>
      </c>
      <c r="J163">
        <v>258</v>
      </c>
      <c r="K163" t="s">
        <v>7</v>
      </c>
      <c r="L163">
        <v>773</v>
      </c>
      <c r="M163" t="s">
        <v>8</v>
      </c>
      <c r="N163">
        <v>0</v>
      </c>
      <c r="O163" t="s">
        <v>9</v>
      </c>
      <c r="P163" t="s">
        <v>10</v>
      </c>
      <c r="Q163">
        <v>0</v>
      </c>
      <c r="R163" t="s">
        <v>11</v>
      </c>
      <c r="S163">
        <v>49</v>
      </c>
    </row>
    <row r="164" spans="1:19">
      <c r="A164" t="s">
        <v>2</v>
      </c>
      <c r="B164">
        <v>1338</v>
      </c>
      <c r="C164" t="s">
        <v>3</v>
      </c>
      <c r="D164">
        <v>463180</v>
      </c>
      <c r="E164" t="s">
        <v>4</v>
      </c>
      <c r="F164">
        <v>9.9998000000000004E-2</v>
      </c>
      <c r="G164" t="s">
        <v>5</v>
      </c>
      <c r="H164">
        <v>1</v>
      </c>
      <c r="I164" t="s">
        <v>6</v>
      </c>
      <c r="J164">
        <v>-500</v>
      </c>
      <c r="K164" t="s">
        <v>7</v>
      </c>
      <c r="L164">
        <v>9</v>
      </c>
      <c r="M164" t="s">
        <v>8</v>
      </c>
      <c r="N164">
        <v>0</v>
      </c>
      <c r="O164" t="s">
        <v>9</v>
      </c>
      <c r="P164" t="s">
        <v>10</v>
      </c>
      <c r="Q164">
        <v>0</v>
      </c>
      <c r="R164" t="s">
        <v>11</v>
      </c>
      <c r="S164">
        <v>37</v>
      </c>
    </row>
    <row r="165" spans="1:19">
      <c r="A165" t="s">
        <v>2</v>
      </c>
      <c r="B165">
        <v>1338</v>
      </c>
      <c r="C165" t="s">
        <v>3</v>
      </c>
      <c r="D165">
        <v>463189</v>
      </c>
      <c r="E165" t="s">
        <v>4</v>
      </c>
      <c r="F165">
        <v>9.9998000000000004E-2</v>
      </c>
      <c r="G165" t="s">
        <v>5</v>
      </c>
      <c r="H165">
        <v>9</v>
      </c>
      <c r="I165" t="s">
        <v>6</v>
      </c>
      <c r="J165">
        <v>-417</v>
      </c>
      <c r="K165" t="s">
        <v>7</v>
      </c>
      <c r="L165">
        <v>96</v>
      </c>
      <c r="M165" t="s">
        <v>8</v>
      </c>
      <c r="N165">
        <v>0</v>
      </c>
      <c r="O165" t="s">
        <v>9</v>
      </c>
      <c r="P165" t="s">
        <v>10</v>
      </c>
      <c r="Q165">
        <v>0</v>
      </c>
      <c r="R165" t="s">
        <v>11</v>
      </c>
      <c r="S165">
        <v>45</v>
      </c>
    </row>
    <row r="166" spans="1:19">
      <c r="A166" t="s">
        <v>2</v>
      </c>
      <c r="B166">
        <v>1338</v>
      </c>
      <c r="C166" t="s">
        <v>3</v>
      </c>
      <c r="D166">
        <v>463190</v>
      </c>
      <c r="E166" t="s">
        <v>4</v>
      </c>
      <c r="F166">
        <v>9.9998000000000004E-2</v>
      </c>
      <c r="G166" t="s">
        <v>5</v>
      </c>
      <c r="H166">
        <v>1</v>
      </c>
      <c r="I166" t="s">
        <v>6</v>
      </c>
      <c r="J166">
        <v>-500</v>
      </c>
      <c r="K166" t="s">
        <v>7</v>
      </c>
      <c r="L166">
        <v>6</v>
      </c>
      <c r="M166" t="s">
        <v>8</v>
      </c>
      <c r="N166">
        <v>0</v>
      </c>
      <c r="O166" t="s">
        <v>9</v>
      </c>
      <c r="P166" t="s">
        <v>10</v>
      </c>
      <c r="Q166">
        <v>0</v>
      </c>
      <c r="R166" t="s">
        <v>11</v>
      </c>
      <c r="S166">
        <v>38</v>
      </c>
    </row>
    <row r="167" spans="1:19">
      <c r="A167" t="s">
        <v>2</v>
      </c>
      <c r="B167">
        <v>1338</v>
      </c>
      <c r="C167" t="s">
        <v>3</v>
      </c>
      <c r="D167">
        <v>463194</v>
      </c>
      <c r="E167" t="s">
        <v>4</v>
      </c>
      <c r="F167">
        <v>9.9998000000000004E-2</v>
      </c>
      <c r="G167" t="s">
        <v>5</v>
      </c>
      <c r="H167">
        <v>4</v>
      </c>
      <c r="I167" t="s">
        <v>6</v>
      </c>
      <c r="J167">
        <v>-474</v>
      </c>
      <c r="K167" t="s">
        <v>7</v>
      </c>
      <c r="L167">
        <v>35</v>
      </c>
      <c r="M167" t="s">
        <v>8</v>
      </c>
      <c r="N167">
        <v>0</v>
      </c>
      <c r="O167" t="s">
        <v>9</v>
      </c>
      <c r="P167" t="s">
        <v>10</v>
      </c>
      <c r="Q167">
        <v>0</v>
      </c>
      <c r="R167" t="s">
        <v>11</v>
      </c>
      <c r="S167">
        <v>43</v>
      </c>
    </row>
    <row r="168" spans="1:19">
      <c r="A168" t="s">
        <v>2</v>
      </c>
      <c r="B168">
        <v>1338</v>
      </c>
      <c r="C168" t="s">
        <v>3</v>
      </c>
      <c r="D168">
        <v>463412</v>
      </c>
      <c r="E168" t="s">
        <v>4</v>
      </c>
      <c r="F168">
        <v>9.9998000000000004E-2</v>
      </c>
      <c r="G168" t="s">
        <v>5</v>
      </c>
      <c r="H168">
        <v>218</v>
      </c>
      <c r="I168" t="s">
        <v>6</v>
      </c>
      <c r="J168">
        <v>2534</v>
      </c>
      <c r="K168" t="s">
        <v>7</v>
      </c>
      <c r="L168">
        <v>3049</v>
      </c>
      <c r="M168" t="s">
        <v>8</v>
      </c>
      <c r="N168">
        <v>0</v>
      </c>
      <c r="O168" t="s">
        <v>9</v>
      </c>
      <c r="P168" t="s">
        <v>10</v>
      </c>
      <c r="Q168">
        <v>0</v>
      </c>
      <c r="R168" t="s">
        <v>11</v>
      </c>
      <c r="S168">
        <v>49</v>
      </c>
    </row>
    <row r="169" spans="1:19">
      <c r="A169" t="s">
        <v>2</v>
      </c>
      <c r="B169">
        <v>1338</v>
      </c>
      <c r="C169" t="s">
        <v>3</v>
      </c>
      <c r="D169">
        <v>463725</v>
      </c>
      <c r="E169" t="s">
        <v>4</v>
      </c>
      <c r="F169">
        <v>9.9998000000000004E-2</v>
      </c>
      <c r="G169" t="s">
        <v>5</v>
      </c>
      <c r="H169">
        <v>313</v>
      </c>
      <c r="I169" t="s">
        <v>6</v>
      </c>
      <c r="J169">
        <v>3560</v>
      </c>
      <c r="K169" t="s">
        <v>7</v>
      </c>
      <c r="L169">
        <v>4068</v>
      </c>
      <c r="M169" t="s">
        <v>8</v>
      </c>
      <c r="N169">
        <v>0</v>
      </c>
      <c r="O169" t="s">
        <v>9</v>
      </c>
      <c r="P169" t="s">
        <v>10</v>
      </c>
      <c r="Q169">
        <v>0</v>
      </c>
      <c r="R169" t="s">
        <v>11</v>
      </c>
      <c r="S169">
        <v>50</v>
      </c>
    </row>
    <row r="170" spans="1:19">
      <c r="A170" t="s">
        <v>2</v>
      </c>
      <c r="B170">
        <v>1338</v>
      </c>
      <c r="C170" t="s">
        <v>3</v>
      </c>
      <c r="D170">
        <v>463935</v>
      </c>
      <c r="E170" t="s">
        <v>4</v>
      </c>
      <c r="F170">
        <v>9.9998000000000004E-2</v>
      </c>
      <c r="G170" t="s">
        <v>5</v>
      </c>
      <c r="H170">
        <v>210</v>
      </c>
      <c r="I170" t="s">
        <v>6</v>
      </c>
      <c r="J170">
        <v>3012</v>
      </c>
      <c r="K170" t="s">
        <v>7</v>
      </c>
      <c r="L170">
        <v>3524</v>
      </c>
      <c r="M170" t="s">
        <v>8</v>
      </c>
      <c r="N170">
        <v>0</v>
      </c>
      <c r="O170" t="s">
        <v>9</v>
      </c>
      <c r="P170" t="s">
        <v>10</v>
      </c>
      <c r="Q170">
        <v>0</v>
      </c>
      <c r="R170" t="s">
        <v>11</v>
      </c>
      <c r="S170">
        <v>49</v>
      </c>
    </row>
    <row r="171" spans="1:19">
      <c r="A171" t="s">
        <v>2</v>
      </c>
      <c r="B171">
        <v>1338</v>
      </c>
      <c r="C171" t="s">
        <v>3</v>
      </c>
      <c r="D171">
        <v>464185</v>
      </c>
      <c r="E171" t="s">
        <v>4</v>
      </c>
      <c r="F171">
        <v>9.9998000000000004E-2</v>
      </c>
      <c r="G171" t="s">
        <v>5</v>
      </c>
      <c r="H171">
        <v>250</v>
      </c>
      <c r="I171" t="s">
        <v>6</v>
      </c>
      <c r="J171">
        <v>3114</v>
      </c>
      <c r="K171" t="s">
        <v>7</v>
      </c>
      <c r="L171">
        <v>3626</v>
      </c>
      <c r="M171" t="s">
        <v>8</v>
      </c>
      <c r="N171">
        <v>0</v>
      </c>
      <c r="O171" t="s">
        <v>9</v>
      </c>
      <c r="P171" t="s">
        <v>10</v>
      </c>
      <c r="Q171">
        <v>0</v>
      </c>
      <c r="R171" t="s">
        <v>11</v>
      </c>
      <c r="S171">
        <v>49</v>
      </c>
    </row>
    <row r="172" spans="1:19">
      <c r="A172" t="s">
        <v>2</v>
      </c>
      <c r="B172">
        <v>1385</v>
      </c>
      <c r="C172" t="s">
        <v>3</v>
      </c>
      <c r="D172">
        <v>465570</v>
      </c>
      <c r="E172" t="s">
        <v>4</v>
      </c>
      <c r="F172">
        <v>9.9998000000000004E-2</v>
      </c>
      <c r="G172" t="s">
        <v>5</v>
      </c>
      <c r="H172">
        <v>1385</v>
      </c>
      <c r="I172" t="s">
        <v>6</v>
      </c>
      <c r="J172">
        <v>19538</v>
      </c>
      <c r="K172" t="s">
        <v>7</v>
      </c>
      <c r="L172">
        <v>20046</v>
      </c>
      <c r="M172" t="s">
        <v>8</v>
      </c>
      <c r="N172">
        <v>0</v>
      </c>
      <c r="O172" t="s">
        <v>9</v>
      </c>
      <c r="P172" t="s">
        <v>10</v>
      </c>
      <c r="Q172">
        <v>0</v>
      </c>
      <c r="R172" t="s">
        <v>11</v>
      </c>
      <c r="S172">
        <v>50</v>
      </c>
    </row>
    <row r="173" spans="1:19">
      <c r="A173" t="s">
        <v>2</v>
      </c>
      <c r="B173">
        <v>1385</v>
      </c>
      <c r="C173" t="s">
        <v>3</v>
      </c>
      <c r="D173">
        <v>465571</v>
      </c>
      <c r="E173" t="s">
        <v>4</v>
      </c>
      <c r="F173">
        <v>9.9998000000000004E-2</v>
      </c>
      <c r="G173" t="s">
        <v>5</v>
      </c>
      <c r="H173">
        <v>1</v>
      </c>
      <c r="I173" t="s">
        <v>6</v>
      </c>
      <c r="J173">
        <v>-500</v>
      </c>
      <c r="K173" t="s">
        <v>7</v>
      </c>
      <c r="L173">
        <v>2</v>
      </c>
      <c r="M173" t="s">
        <v>8</v>
      </c>
      <c r="N173">
        <v>0</v>
      </c>
      <c r="O173" t="s">
        <v>9</v>
      </c>
      <c r="P173" t="s">
        <v>10</v>
      </c>
      <c r="Q173">
        <v>0</v>
      </c>
      <c r="R173" t="s">
        <v>11</v>
      </c>
      <c r="S173">
        <v>38</v>
      </c>
    </row>
    <row r="174" spans="1:19">
      <c r="A174" t="s">
        <v>2</v>
      </c>
      <c r="B174">
        <v>1385</v>
      </c>
      <c r="C174" t="s">
        <v>3</v>
      </c>
      <c r="D174">
        <v>465584</v>
      </c>
      <c r="E174" t="s">
        <v>4</v>
      </c>
      <c r="F174">
        <v>9.9998000000000004E-2</v>
      </c>
      <c r="G174" t="s">
        <v>5</v>
      </c>
      <c r="H174">
        <v>13</v>
      </c>
      <c r="I174" t="s">
        <v>6</v>
      </c>
      <c r="J174">
        <v>-348</v>
      </c>
      <c r="K174" t="s">
        <v>7</v>
      </c>
      <c r="L174">
        <v>160</v>
      </c>
      <c r="M174" t="s">
        <v>8</v>
      </c>
      <c r="N174">
        <v>0</v>
      </c>
      <c r="O174" t="s">
        <v>9</v>
      </c>
      <c r="P174" t="s">
        <v>10</v>
      </c>
      <c r="Q174">
        <v>0</v>
      </c>
      <c r="R174" t="s">
        <v>11</v>
      </c>
      <c r="S174">
        <v>48</v>
      </c>
    </row>
    <row r="175" spans="1:19">
      <c r="A175" t="s">
        <v>2</v>
      </c>
      <c r="B175">
        <v>1385</v>
      </c>
      <c r="C175" t="s">
        <v>3</v>
      </c>
      <c r="D175">
        <v>465817</v>
      </c>
      <c r="E175" t="s">
        <v>4</v>
      </c>
      <c r="F175">
        <v>9.9998000000000004E-2</v>
      </c>
      <c r="G175" t="s">
        <v>5</v>
      </c>
      <c r="H175">
        <v>233</v>
      </c>
      <c r="I175" t="s">
        <v>6</v>
      </c>
      <c r="J175">
        <v>3030</v>
      </c>
      <c r="K175" t="s">
        <v>7</v>
      </c>
      <c r="L175">
        <v>3542</v>
      </c>
      <c r="M175" t="s">
        <v>8</v>
      </c>
      <c r="N175">
        <v>0</v>
      </c>
      <c r="O175" t="s">
        <v>9</v>
      </c>
      <c r="P175" t="s">
        <v>10</v>
      </c>
      <c r="Q175">
        <v>0</v>
      </c>
      <c r="R175" t="s">
        <v>11</v>
      </c>
      <c r="S175">
        <v>49</v>
      </c>
    </row>
    <row r="176" spans="1:19">
      <c r="A176" t="s">
        <v>2</v>
      </c>
      <c r="B176">
        <v>1385</v>
      </c>
      <c r="C176" t="s">
        <v>3</v>
      </c>
      <c r="D176">
        <v>466552</v>
      </c>
      <c r="E176" t="s">
        <v>4</v>
      </c>
      <c r="F176">
        <v>9.9998000000000004E-2</v>
      </c>
      <c r="G176" t="s">
        <v>5</v>
      </c>
      <c r="H176">
        <v>735</v>
      </c>
      <c r="I176" t="s">
        <v>6</v>
      </c>
      <c r="J176">
        <v>10590</v>
      </c>
      <c r="K176" t="s">
        <v>7</v>
      </c>
      <c r="L176">
        <v>11102</v>
      </c>
      <c r="M176" t="s">
        <v>8</v>
      </c>
      <c r="N176">
        <v>0</v>
      </c>
      <c r="O176" t="s">
        <v>9</v>
      </c>
      <c r="P176" t="s">
        <v>10</v>
      </c>
      <c r="Q176">
        <v>0</v>
      </c>
      <c r="R176" t="s">
        <v>11</v>
      </c>
      <c r="S176">
        <v>49</v>
      </c>
    </row>
    <row r="177" spans="1:19">
      <c r="A177" t="s">
        <v>2</v>
      </c>
      <c r="B177">
        <v>1385</v>
      </c>
      <c r="C177" t="s">
        <v>3</v>
      </c>
      <c r="D177">
        <v>466564</v>
      </c>
      <c r="E177" t="s">
        <v>4</v>
      </c>
      <c r="F177">
        <v>9.9998000000000004E-2</v>
      </c>
      <c r="G177" t="s">
        <v>5</v>
      </c>
      <c r="H177">
        <v>12</v>
      </c>
      <c r="I177" t="s">
        <v>6</v>
      </c>
      <c r="J177">
        <v>-327</v>
      </c>
      <c r="K177" t="s">
        <v>7</v>
      </c>
      <c r="L177">
        <v>182</v>
      </c>
      <c r="M177" t="s">
        <v>8</v>
      </c>
      <c r="N177">
        <v>0</v>
      </c>
      <c r="O177" t="s">
        <v>9</v>
      </c>
      <c r="P177" t="s">
        <v>10</v>
      </c>
      <c r="Q177">
        <v>0</v>
      </c>
      <c r="R177" t="s">
        <v>11</v>
      </c>
      <c r="S177">
        <v>49</v>
      </c>
    </row>
    <row r="178" spans="1:19">
      <c r="A178" t="s">
        <v>2</v>
      </c>
      <c r="B178">
        <v>1385</v>
      </c>
      <c r="C178" t="s">
        <v>3</v>
      </c>
      <c r="D178">
        <v>466627</v>
      </c>
      <c r="E178" t="s">
        <v>4</v>
      </c>
      <c r="F178">
        <v>9.9998000000000004E-2</v>
      </c>
      <c r="G178" t="s">
        <v>5</v>
      </c>
      <c r="H178">
        <v>63</v>
      </c>
      <c r="I178" t="s">
        <v>6</v>
      </c>
      <c r="J178">
        <v>110</v>
      </c>
      <c r="K178" t="s">
        <v>7</v>
      </c>
      <c r="L178">
        <v>614</v>
      </c>
      <c r="M178" t="s">
        <v>8</v>
      </c>
      <c r="N178">
        <v>0</v>
      </c>
      <c r="O178" t="s">
        <v>9</v>
      </c>
      <c r="P178" t="s">
        <v>10</v>
      </c>
      <c r="Q178">
        <v>0</v>
      </c>
      <c r="R178" t="s">
        <v>11</v>
      </c>
      <c r="S178">
        <v>49</v>
      </c>
    </row>
    <row r="179" spans="1:19">
      <c r="A179" t="s">
        <v>2</v>
      </c>
      <c r="B179">
        <v>1385</v>
      </c>
      <c r="C179" t="s">
        <v>3</v>
      </c>
      <c r="D179">
        <v>466640</v>
      </c>
      <c r="E179" t="s">
        <v>4</v>
      </c>
      <c r="F179">
        <v>9.9998000000000004E-2</v>
      </c>
      <c r="G179" t="s">
        <v>5</v>
      </c>
      <c r="H179">
        <v>13</v>
      </c>
      <c r="I179" t="s">
        <v>6</v>
      </c>
      <c r="J179">
        <v>-327</v>
      </c>
      <c r="K179" t="s">
        <v>7</v>
      </c>
      <c r="L179">
        <v>183</v>
      </c>
      <c r="M179" t="s">
        <v>8</v>
      </c>
      <c r="N179">
        <v>0</v>
      </c>
      <c r="O179" t="s">
        <v>9</v>
      </c>
      <c r="P179" t="s">
        <v>10</v>
      </c>
      <c r="Q179">
        <v>0</v>
      </c>
      <c r="R179" t="s">
        <v>11</v>
      </c>
      <c r="S179">
        <v>48</v>
      </c>
    </row>
    <row r="180" spans="1:19">
      <c r="A180" t="s">
        <v>2</v>
      </c>
      <c r="B180">
        <v>1385</v>
      </c>
      <c r="C180" t="s">
        <v>3</v>
      </c>
      <c r="D180">
        <v>466721</v>
      </c>
      <c r="E180" t="s">
        <v>4</v>
      </c>
      <c r="F180">
        <v>9.9998000000000004E-2</v>
      </c>
      <c r="G180" t="s">
        <v>5</v>
      </c>
      <c r="H180">
        <v>81</v>
      </c>
      <c r="I180" t="s">
        <v>6</v>
      </c>
      <c r="J180">
        <v>779</v>
      </c>
      <c r="K180" t="s">
        <v>7</v>
      </c>
      <c r="L180">
        <v>1293</v>
      </c>
      <c r="M180" t="s">
        <v>8</v>
      </c>
      <c r="N180">
        <v>0</v>
      </c>
      <c r="O180" t="s">
        <v>9</v>
      </c>
      <c r="P180" t="s">
        <v>10</v>
      </c>
      <c r="Q180">
        <v>0</v>
      </c>
      <c r="R180" t="s">
        <v>11</v>
      </c>
      <c r="S180">
        <v>49</v>
      </c>
    </row>
    <row r="181" spans="1:19">
      <c r="A181" t="s">
        <v>2</v>
      </c>
      <c r="B181">
        <v>1385</v>
      </c>
      <c r="C181" t="s">
        <v>3</v>
      </c>
      <c r="D181">
        <v>466765</v>
      </c>
      <c r="E181" t="s">
        <v>4</v>
      </c>
      <c r="F181">
        <v>9.9998000000000004E-2</v>
      </c>
      <c r="G181" t="s">
        <v>5</v>
      </c>
      <c r="H181">
        <v>44</v>
      </c>
      <c r="I181" t="s">
        <v>6</v>
      </c>
      <c r="J181">
        <v>-45</v>
      </c>
      <c r="K181" t="s">
        <v>7</v>
      </c>
      <c r="L181">
        <v>459</v>
      </c>
      <c r="M181" t="s">
        <v>8</v>
      </c>
      <c r="N181">
        <v>0</v>
      </c>
      <c r="O181" t="s">
        <v>9</v>
      </c>
      <c r="P181" t="s">
        <v>10</v>
      </c>
      <c r="Q181">
        <v>0</v>
      </c>
      <c r="R181" t="s">
        <v>11</v>
      </c>
      <c r="S181">
        <v>49</v>
      </c>
    </row>
    <row r="182" spans="1:19">
      <c r="A182" t="s">
        <v>2</v>
      </c>
      <c r="B182">
        <v>1385</v>
      </c>
      <c r="C182" t="s">
        <v>3</v>
      </c>
      <c r="D182">
        <v>466813</v>
      </c>
      <c r="E182" t="s">
        <v>4</v>
      </c>
      <c r="F182">
        <v>9.9998000000000004E-2</v>
      </c>
      <c r="G182" t="s">
        <v>5</v>
      </c>
      <c r="H182">
        <v>48</v>
      </c>
      <c r="I182" t="s">
        <v>6</v>
      </c>
      <c r="J182">
        <v>269</v>
      </c>
      <c r="K182" t="s">
        <v>7</v>
      </c>
      <c r="L182">
        <v>778</v>
      </c>
      <c r="M182" t="s">
        <v>8</v>
      </c>
      <c r="N182">
        <v>0</v>
      </c>
      <c r="O182" t="s">
        <v>9</v>
      </c>
      <c r="P182" t="s">
        <v>10</v>
      </c>
      <c r="Q182">
        <v>0</v>
      </c>
      <c r="R182" t="s">
        <v>11</v>
      </c>
      <c r="S182">
        <v>48</v>
      </c>
    </row>
    <row r="183" spans="1:19">
      <c r="A183" t="s">
        <v>2</v>
      </c>
      <c r="B183">
        <v>1385</v>
      </c>
      <c r="C183" t="s">
        <v>3</v>
      </c>
      <c r="D183">
        <v>466890</v>
      </c>
      <c r="E183" t="s">
        <v>4</v>
      </c>
      <c r="F183">
        <v>9.9998000000000004E-2</v>
      </c>
      <c r="G183" t="s">
        <v>5</v>
      </c>
      <c r="H183">
        <v>77</v>
      </c>
      <c r="I183" t="s">
        <v>6</v>
      </c>
      <c r="J183">
        <v>379</v>
      </c>
      <c r="K183" t="s">
        <v>7</v>
      </c>
      <c r="L183">
        <v>892</v>
      </c>
      <c r="M183" t="s">
        <v>8</v>
      </c>
      <c r="N183">
        <v>0</v>
      </c>
      <c r="O183" t="s">
        <v>9</v>
      </c>
      <c r="P183" t="s">
        <v>10</v>
      </c>
      <c r="Q183">
        <v>0</v>
      </c>
      <c r="R183" t="s">
        <v>11</v>
      </c>
      <c r="S183">
        <v>49</v>
      </c>
    </row>
    <row r="184" spans="1:19">
      <c r="A184" t="s">
        <v>2</v>
      </c>
      <c r="B184">
        <v>1385</v>
      </c>
      <c r="C184" t="s">
        <v>3</v>
      </c>
      <c r="D184">
        <v>466899</v>
      </c>
      <c r="E184" t="s">
        <v>4</v>
      </c>
      <c r="F184">
        <v>9.9998000000000004E-2</v>
      </c>
      <c r="G184" t="s">
        <v>5</v>
      </c>
      <c r="H184">
        <v>9</v>
      </c>
      <c r="I184" t="s">
        <v>6</v>
      </c>
      <c r="J184">
        <v>-408</v>
      </c>
      <c r="K184" t="s">
        <v>7</v>
      </c>
      <c r="L184">
        <v>103</v>
      </c>
      <c r="M184" t="s">
        <v>8</v>
      </c>
      <c r="N184">
        <v>0</v>
      </c>
      <c r="O184" t="s">
        <v>9</v>
      </c>
      <c r="P184" t="s">
        <v>10</v>
      </c>
      <c r="Q184">
        <v>0</v>
      </c>
      <c r="R184" t="s">
        <v>11</v>
      </c>
      <c r="S184">
        <v>47</v>
      </c>
    </row>
    <row r="185" spans="1:19">
      <c r="A185" t="s">
        <v>2</v>
      </c>
      <c r="B185">
        <v>1385</v>
      </c>
      <c r="C185" t="s">
        <v>3</v>
      </c>
      <c r="D185">
        <v>466935</v>
      </c>
      <c r="E185" t="s">
        <v>4</v>
      </c>
      <c r="F185">
        <v>9.9998000000000004E-2</v>
      </c>
      <c r="G185" t="s">
        <v>5</v>
      </c>
      <c r="H185">
        <v>36</v>
      </c>
      <c r="I185" t="s">
        <v>6</v>
      </c>
      <c r="J185">
        <v>126</v>
      </c>
      <c r="K185" t="s">
        <v>7</v>
      </c>
      <c r="L185">
        <v>639</v>
      </c>
      <c r="M185" t="s">
        <v>8</v>
      </c>
      <c r="N185">
        <v>0</v>
      </c>
      <c r="O185" t="s">
        <v>9</v>
      </c>
      <c r="P185" t="s">
        <v>10</v>
      </c>
      <c r="Q185">
        <v>0</v>
      </c>
      <c r="R185" t="s">
        <v>11</v>
      </c>
      <c r="S185">
        <v>48</v>
      </c>
    </row>
    <row r="186" spans="1:19">
      <c r="A186" t="s">
        <v>2</v>
      </c>
      <c r="B186">
        <v>1385</v>
      </c>
      <c r="C186" t="s">
        <v>3</v>
      </c>
      <c r="D186">
        <v>466963</v>
      </c>
      <c r="E186" t="s">
        <v>4</v>
      </c>
      <c r="F186">
        <v>9.9998000000000004E-2</v>
      </c>
      <c r="G186" t="s">
        <v>5</v>
      </c>
      <c r="H186">
        <v>28</v>
      </c>
      <c r="I186" t="s">
        <v>6</v>
      </c>
      <c r="J186">
        <v>-79</v>
      </c>
      <c r="K186" t="s">
        <v>7</v>
      </c>
      <c r="L186">
        <v>435</v>
      </c>
      <c r="M186" t="s">
        <v>8</v>
      </c>
      <c r="N186">
        <v>0</v>
      </c>
      <c r="O186" t="s">
        <v>9</v>
      </c>
      <c r="P186" t="s">
        <v>10</v>
      </c>
      <c r="Q186">
        <v>0</v>
      </c>
      <c r="R186" t="s">
        <v>11</v>
      </c>
      <c r="S186">
        <v>49</v>
      </c>
    </row>
    <row r="187" spans="1:19">
      <c r="A187" t="s">
        <v>2</v>
      </c>
      <c r="B187">
        <v>1385</v>
      </c>
      <c r="C187" t="s">
        <v>3</v>
      </c>
      <c r="D187">
        <v>467205</v>
      </c>
      <c r="E187" t="s">
        <v>4</v>
      </c>
      <c r="F187">
        <v>9.9998000000000004E-2</v>
      </c>
      <c r="G187" t="s">
        <v>5</v>
      </c>
      <c r="H187">
        <v>242</v>
      </c>
      <c r="I187" t="s">
        <v>6</v>
      </c>
      <c r="J187">
        <v>3241</v>
      </c>
      <c r="K187" t="s">
        <v>7</v>
      </c>
      <c r="L187">
        <v>3749</v>
      </c>
      <c r="M187" t="s">
        <v>8</v>
      </c>
      <c r="N187">
        <v>0</v>
      </c>
      <c r="O187" t="s">
        <v>9</v>
      </c>
      <c r="P187" t="s">
        <v>10</v>
      </c>
      <c r="Q187">
        <v>0</v>
      </c>
      <c r="R187" t="s">
        <v>11</v>
      </c>
      <c r="S187">
        <v>49</v>
      </c>
    </row>
    <row r="188" spans="1:19">
      <c r="A188" t="s">
        <v>2</v>
      </c>
      <c r="B188">
        <v>1385</v>
      </c>
      <c r="C188" t="s">
        <v>3</v>
      </c>
      <c r="D188">
        <v>467374</v>
      </c>
      <c r="E188" t="s">
        <v>4</v>
      </c>
      <c r="F188">
        <v>9.9998000000000004E-2</v>
      </c>
      <c r="G188" t="s">
        <v>5</v>
      </c>
      <c r="H188">
        <v>169</v>
      </c>
      <c r="I188" t="s">
        <v>6</v>
      </c>
      <c r="J188">
        <v>1930</v>
      </c>
      <c r="K188" t="s">
        <v>7</v>
      </c>
      <c r="L188">
        <v>2433</v>
      </c>
      <c r="M188" t="s">
        <v>8</v>
      </c>
      <c r="N188">
        <v>0</v>
      </c>
      <c r="O188" t="s">
        <v>9</v>
      </c>
      <c r="P188" t="s">
        <v>10</v>
      </c>
      <c r="Q188">
        <v>0</v>
      </c>
      <c r="R188" t="s">
        <v>11</v>
      </c>
      <c r="S188">
        <v>47</v>
      </c>
    </row>
    <row r="189" spans="1:19">
      <c r="A189" t="s">
        <v>2</v>
      </c>
      <c r="B189">
        <v>1385</v>
      </c>
      <c r="C189" t="s">
        <v>3</v>
      </c>
      <c r="D189">
        <v>467995</v>
      </c>
      <c r="E189" t="s">
        <v>4</v>
      </c>
      <c r="F189">
        <v>9.9998000000000004E-2</v>
      </c>
      <c r="G189" t="s">
        <v>5</v>
      </c>
      <c r="H189">
        <v>621</v>
      </c>
      <c r="I189" t="s">
        <v>6</v>
      </c>
      <c r="J189">
        <v>8589</v>
      </c>
      <c r="K189" t="s">
        <v>7</v>
      </c>
      <c r="L189">
        <v>9108</v>
      </c>
      <c r="M189" t="s">
        <v>8</v>
      </c>
      <c r="N189">
        <v>0</v>
      </c>
      <c r="O189" t="s">
        <v>9</v>
      </c>
      <c r="P189" t="s">
        <v>10</v>
      </c>
      <c r="Q189">
        <v>0</v>
      </c>
      <c r="R189" t="s">
        <v>11</v>
      </c>
      <c r="S189">
        <v>48</v>
      </c>
    </row>
    <row r="190" spans="1:19">
      <c r="A190" t="s">
        <v>2</v>
      </c>
      <c r="B190">
        <v>1385</v>
      </c>
      <c r="C190" t="s">
        <v>3</v>
      </c>
      <c r="D190">
        <v>468010</v>
      </c>
      <c r="E190" t="s">
        <v>4</v>
      </c>
      <c r="F190">
        <v>9.9998000000000004E-2</v>
      </c>
      <c r="G190" t="s">
        <v>5</v>
      </c>
      <c r="H190">
        <v>15</v>
      </c>
      <c r="I190" t="s">
        <v>6</v>
      </c>
      <c r="J190">
        <v>-250</v>
      </c>
      <c r="K190" t="s">
        <v>7</v>
      </c>
      <c r="L190">
        <v>265</v>
      </c>
      <c r="M190" t="s">
        <v>8</v>
      </c>
      <c r="N190">
        <v>0</v>
      </c>
      <c r="O190" t="s">
        <v>9</v>
      </c>
      <c r="P190" t="s">
        <v>10</v>
      </c>
      <c r="Q190">
        <v>0</v>
      </c>
      <c r="R190" t="s">
        <v>11</v>
      </c>
      <c r="S190">
        <v>48</v>
      </c>
    </row>
    <row r="191" spans="1:19">
      <c r="A191" t="s">
        <v>2</v>
      </c>
      <c r="B191">
        <v>1385</v>
      </c>
      <c r="C191" t="s">
        <v>3</v>
      </c>
      <c r="D191">
        <v>468481</v>
      </c>
      <c r="E191" t="s">
        <v>4</v>
      </c>
      <c r="F191">
        <v>9.9998000000000004E-2</v>
      </c>
      <c r="G191" t="s">
        <v>5</v>
      </c>
      <c r="H191">
        <v>471</v>
      </c>
      <c r="I191" t="s">
        <v>6</v>
      </c>
      <c r="J191">
        <v>7163</v>
      </c>
      <c r="K191" t="s">
        <v>7</v>
      </c>
      <c r="L191">
        <v>7679</v>
      </c>
      <c r="M191" t="s">
        <v>8</v>
      </c>
      <c r="N191">
        <v>0</v>
      </c>
      <c r="O191" t="s">
        <v>9</v>
      </c>
      <c r="P191" t="s">
        <v>10</v>
      </c>
      <c r="Q191">
        <v>0</v>
      </c>
      <c r="R191" t="s">
        <v>11</v>
      </c>
      <c r="S191">
        <v>49</v>
      </c>
    </row>
    <row r="192" spans="1:19">
      <c r="A192" t="s">
        <v>2</v>
      </c>
      <c r="B192">
        <v>1385</v>
      </c>
      <c r="C192" t="s">
        <v>3</v>
      </c>
      <c r="D192">
        <v>468829</v>
      </c>
      <c r="E192" t="s">
        <v>4</v>
      </c>
      <c r="F192">
        <v>9.9998000000000004E-2</v>
      </c>
      <c r="G192" t="s">
        <v>5</v>
      </c>
      <c r="H192">
        <v>348</v>
      </c>
      <c r="I192" t="s">
        <v>6</v>
      </c>
      <c r="J192">
        <v>4185</v>
      </c>
      <c r="K192" t="s">
        <v>7</v>
      </c>
      <c r="L192">
        <v>4693</v>
      </c>
      <c r="M192" t="s">
        <v>8</v>
      </c>
      <c r="N192">
        <v>0</v>
      </c>
      <c r="O192" t="s">
        <v>9</v>
      </c>
      <c r="P192" t="s">
        <v>10</v>
      </c>
      <c r="Q192">
        <v>0</v>
      </c>
      <c r="R192" t="s">
        <v>11</v>
      </c>
      <c r="S192">
        <v>49</v>
      </c>
    </row>
    <row r="193" spans="1:19">
      <c r="A193" t="s">
        <v>2</v>
      </c>
      <c r="B193">
        <v>1385</v>
      </c>
      <c r="C193" t="s">
        <v>3</v>
      </c>
      <c r="D193">
        <v>469745</v>
      </c>
      <c r="E193" t="s">
        <v>4</v>
      </c>
      <c r="F193">
        <v>9.9998000000000004E-2</v>
      </c>
      <c r="G193" t="s">
        <v>5</v>
      </c>
      <c r="H193">
        <v>916</v>
      </c>
      <c r="I193" t="s">
        <v>6</v>
      </c>
      <c r="J193">
        <v>11376</v>
      </c>
      <c r="K193" t="s">
        <v>7</v>
      </c>
      <c r="L193">
        <v>11889</v>
      </c>
      <c r="M193" t="s">
        <v>8</v>
      </c>
      <c r="N193">
        <v>0</v>
      </c>
      <c r="O193" t="s">
        <v>9</v>
      </c>
      <c r="P193" t="s">
        <v>10</v>
      </c>
      <c r="Q193">
        <v>0</v>
      </c>
      <c r="R193" t="s">
        <v>11</v>
      </c>
      <c r="S193">
        <v>48</v>
      </c>
    </row>
    <row r="194" spans="1:19">
      <c r="A194" t="s">
        <v>2</v>
      </c>
      <c r="B194">
        <v>1385</v>
      </c>
      <c r="C194" t="s">
        <v>3</v>
      </c>
      <c r="D194">
        <v>469746</v>
      </c>
      <c r="E194" t="s">
        <v>4</v>
      </c>
      <c r="F194">
        <v>9.9998000000000004E-2</v>
      </c>
      <c r="G194" t="s">
        <v>5</v>
      </c>
      <c r="H194">
        <v>1</v>
      </c>
      <c r="I194" t="s">
        <v>6</v>
      </c>
      <c r="J194">
        <v>-500</v>
      </c>
      <c r="K194" t="s">
        <v>7</v>
      </c>
      <c r="L194">
        <v>11</v>
      </c>
      <c r="M194" t="s">
        <v>8</v>
      </c>
      <c r="N194">
        <v>0</v>
      </c>
      <c r="O194" t="s">
        <v>9</v>
      </c>
      <c r="P194" t="s">
        <v>10</v>
      </c>
      <c r="Q194">
        <v>0</v>
      </c>
      <c r="R194" t="s">
        <v>11</v>
      </c>
      <c r="S194">
        <v>32</v>
      </c>
    </row>
    <row r="195" spans="1:19">
      <c r="A195" t="s">
        <v>2</v>
      </c>
      <c r="B195">
        <v>1385</v>
      </c>
      <c r="C195" t="s">
        <v>3</v>
      </c>
      <c r="D195">
        <v>469747</v>
      </c>
      <c r="E195" t="s">
        <v>4</v>
      </c>
      <c r="F195">
        <v>9.9998000000000004E-2</v>
      </c>
      <c r="G195" t="s">
        <v>5</v>
      </c>
      <c r="H195">
        <v>1</v>
      </c>
      <c r="I195" t="s">
        <v>6</v>
      </c>
      <c r="J195">
        <v>-500</v>
      </c>
      <c r="K195" t="s">
        <v>7</v>
      </c>
      <c r="L195">
        <v>1</v>
      </c>
      <c r="M195" t="s">
        <v>8</v>
      </c>
      <c r="N195">
        <v>0</v>
      </c>
      <c r="O195" t="s">
        <v>9</v>
      </c>
      <c r="P195" t="s">
        <v>10</v>
      </c>
      <c r="Q195">
        <v>0</v>
      </c>
      <c r="R195" t="s">
        <v>11</v>
      </c>
      <c r="S195">
        <v>27</v>
      </c>
    </row>
    <row r="196" spans="1:19">
      <c r="A196" t="s">
        <v>2</v>
      </c>
      <c r="B196">
        <v>1385</v>
      </c>
      <c r="C196" t="s">
        <v>3</v>
      </c>
      <c r="D196">
        <v>469912</v>
      </c>
      <c r="E196" t="s">
        <v>4</v>
      </c>
      <c r="F196">
        <v>9.9998000000000004E-2</v>
      </c>
      <c r="G196" t="s">
        <v>5</v>
      </c>
      <c r="H196">
        <v>165</v>
      </c>
      <c r="I196" t="s">
        <v>6</v>
      </c>
      <c r="J196">
        <v>1952</v>
      </c>
      <c r="K196" t="s">
        <v>7</v>
      </c>
      <c r="L196">
        <v>2454</v>
      </c>
      <c r="M196" t="s">
        <v>8</v>
      </c>
      <c r="N196">
        <v>0</v>
      </c>
      <c r="O196" t="s">
        <v>9</v>
      </c>
      <c r="P196" t="s">
        <v>10</v>
      </c>
      <c r="Q196">
        <v>0</v>
      </c>
      <c r="R196" t="s">
        <v>11</v>
      </c>
      <c r="S196">
        <v>46</v>
      </c>
    </row>
    <row r="197" spans="1:19">
      <c r="A197" t="s">
        <v>2</v>
      </c>
      <c r="B197">
        <v>1385</v>
      </c>
      <c r="C197" t="s">
        <v>3</v>
      </c>
      <c r="D197">
        <v>470664</v>
      </c>
      <c r="E197" t="s">
        <v>4</v>
      </c>
      <c r="F197">
        <v>9.9998000000000004E-2</v>
      </c>
      <c r="G197" t="s">
        <v>5</v>
      </c>
      <c r="H197">
        <v>752</v>
      </c>
      <c r="I197" t="s">
        <v>6</v>
      </c>
      <c r="J197">
        <v>9880</v>
      </c>
      <c r="K197" t="s">
        <v>7</v>
      </c>
      <c r="L197">
        <v>10390</v>
      </c>
      <c r="M197" t="s">
        <v>8</v>
      </c>
      <c r="N197">
        <v>0</v>
      </c>
      <c r="O197" t="s">
        <v>9</v>
      </c>
      <c r="P197" t="s">
        <v>10</v>
      </c>
      <c r="Q197">
        <v>0</v>
      </c>
      <c r="R197" t="s">
        <v>11</v>
      </c>
      <c r="S197">
        <v>47</v>
      </c>
    </row>
    <row r="198" spans="1:19">
      <c r="A198" t="s">
        <v>2</v>
      </c>
      <c r="B198">
        <v>1385</v>
      </c>
      <c r="C198" t="s">
        <v>3</v>
      </c>
      <c r="D198">
        <v>471242</v>
      </c>
      <c r="E198" t="s">
        <v>4</v>
      </c>
      <c r="F198">
        <v>9.9998000000000004E-2</v>
      </c>
      <c r="G198" t="s">
        <v>5</v>
      </c>
      <c r="H198">
        <v>578</v>
      </c>
      <c r="I198" t="s">
        <v>6</v>
      </c>
      <c r="J198">
        <v>8052</v>
      </c>
      <c r="K198" t="s">
        <v>7</v>
      </c>
      <c r="L198">
        <v>8568</v>
      </c>
      <c r="M198" t="s">
        <v>8</v>
      </c>
      <c r="N198">
        <v>0</v>
      </c>
      <c r="O198" t="s">
        <v>9</v>
      </c>
      <c r="P198" t="s">
        <v>10</v>
      </c>
      <c r="Q198">
        <v>0</v>
      </c>
      <c r="R198" t="s">
        <v>11</v>
      </c>
      <c r="S198">
        <v>48</v>
      </c>
    </row>
    <row r="199" spans="1:19">
      <c r="A199" t="s">
        <v>2</v>
      </c>
      <c r="B199">
        <v>1385</v>
      </c>
      <c r="C199" t="s">
        <v>3</v>
      </c>
      <c r="D199">
        <v>471530</v>
      </c>
      <c r="E199" t="s">
        <v>4</v>
      </c>
      <c r="F199">
        <v>9.9998000000000004E-2</v>
      </c>
      <c r="G199" t="s">
        <v>5</v>
      </c>
      <c r="H199">
        <v>288</v>
      </c>
      <c r="I199" t="s">
        <v>6</v>
      </c>
      <c r="J199">
        <v>3677</v>
      </c>
      <c r="K199" t="s">
        <v>7</v>
      </c>
      <c r="L199">
        <v>4185</v>
      </c>
      <c r="M199" t="s">
        <v>8</v>
      </c>
      <c r="N199">
        <v>0</v>
      </c>
      <c r="O199" t="s">
        <v>9</v>
      </c>
      <c r="P199" t="s">
        <v>10</v>
      </c>
      <c r="Q199">
        <v>0</v>
      </c>
      <c r="R199" t="s">
        <v>11</v>
      </c>
      <c r="S199">
        <v>48</v>
      </c>
    </row>
    <row r="200" spans="1:19">
      <c r="A200" t="s">
        <v>2</v>
      </c>
      <c r="B200">
        <v>1385</v>
      </c>
      <c r="C200" t="s">
        <v>3</v>
      </c>
      <c r="D200">
        <v>471584</v>
      </c>
      <c r="E200" t="s">
        <v>4</v>
      </c>
      <c r="F200">
        <v>9.9998000000000004E-2</v>
      </c>
      <c r="G200" t="s">
        <v>5</v>
      </c>
      <c r="H200">
        <v>54</v>
      </c>
      <c r="I200" t="s">
        <v>6</v>
      </c>
      <c r="J200">
        <v>156</v>
      </c>
      <c r="K200" t="s">
        <v>7</v>
      </c>
      <c r="L200">
        <v>668</v>
      </c>
      <c r="M200" t="s">
        <v>8</v>
      </c>
      <c r="N200">
        <v>0</v>
      </c>
      <c r="O200" t="s">
        <v>9</v>
      </c>
      <c r="P200" t="s">
        <v>10</v>
      </c>
      <c r="Q200">
        <v>0</v>
      </c>
      <c r="R200" t="s">
        <v>11</v>
      </c>
      <c r="S200">
        <v>47</v>
      </c>
    </row>
    <row r="201" spans="1:19">
      <c r="A201" t="s">
        <v>2</v>
      </c>
      <c r="B201">
        <v>1385</v>
      </c>
      <c r="C201" t="s">
        <v>3</v>
      </c>
      <c r="D201">
        <v>472616</v>
      </c>
      <c r="E201" t="s">
        <v>4</v>
      </c>
      <c r="F201">
        <v>9.9998000000000004E-2</v>
      </c>
      <c r="G201" t="s">
        <v>5</v>
      </c>
      <c r="H201">
        <v>1032</v>
      </c>
      <c r="I201" t="s">
        <v>6</v>
      </c>
      <c r="J201">
        <v>14468</v>
      </c>
      <c r="K201" t="s">
        <v>7</v>
      </c>
      <c r="L201">
        <v>14986</v>
      </c>
      <c r="M201" t="s">
        <v>8</v>
      </c>
      <c r="N201">
        <v>0</v>
      </c>
      <c r="O201" t="s">
        <v>9</v>
      </c>
      <c r="P201" t="s">
        <v>10</v>
      </c>
      <c r="Q201">
        <v>0</v>
      </c>
      <c r="R201" t="s">
        <v>11</v>
      </c>
      <c r="S201">
        <v>49</v>
      </c>
    </row>
    <row r="202" spans="1:19">
      <c r="A202" t="s">
        <v>2</v>
      </c>
      <c r="B202">
        <v>1385</v>
      </c>
      <c r="C202" t="s">
        <v>3</v>
      </c>
      <c r="D202">
        <v>472797</v>
      </c>
      <c r="E202" t="s">
        <v>4</v>
      </c>
      <c r="F202">
        <v>9.9998000000000004E-2</v>
      </c>
      <c r="G202" t="s">
        <v>5</v>
      </c>
      <c r="H202">
        <v>181</v>
      </c>
      <c r="I202" t="s">
        <v>6</v>
      </c>
      <c r="J202">
        <v>1862</v>
      </c>
      <c r="K202" t="s">
        <v>7</v>
      </c>
      <c r="L202">
        <v>2374</v>
      </c>
      <c r="M202" t="s">
        <v>8</v>
      </c>
      <c r="N202">
        <v>0</v>
      </c>
      <c r="O202" t="s">
        <v>9</v>
      </c>
      <c r="P202" t="s">
        <v>10</v>
      </c>
      <c r="Q202">
        <v>0</v>
      </c>
      <c r="R202" t="s">
        <v>11</v>
      </c>
      <c r="S202">
        <v>49</v>
      </c>
    </row>
    <row r="203" spans="1:19">
      <c r="A203" t="s">
        <v>2</v>
      </c>
      <c r="B203">
        <v>1385</v>
      </c>
      <c r="C203" t="s">
        <v>3</v>
      </c>
      <c r="D203">
        <v>472798</v>
      </c>
      <c r="E203" t="s">
        <v>4</v>
      </c>
      <c r="F203">
        <v>9.9998000000000004E-2</v>
      </c>
      <c r="G203" t="s">
        <v>5</v>
      </c>
      <c r="H203">
        <v>1</v>
      </c>
      <c r="I203" t="s">
        <v>6</v>
      </c>
      <c r="J203">
        <v>-500</v>
      </c>
      <c r="K203" t="s">
        <v>7</v>
      </c>
      <c r="L203">
        <v>7</v>
      </c>
      <c r="M203" t="s">
        <v>8</v>
      </c>
      <c r="N203">
        <v>0</v>
      </c>
      <c r="O203" t="s">
        <v>9</v>
      </c>
      <c r="P203" t="s">
        <v>10</v>
      </c>
      <c r="Q203">
        <v>0</v>
      </c>
      <c r="R203" t="s">
        <v>11</v>
      </c>
      <c r="S203">
        <v>37</v>
      </c>
    </row>
    <row r="204" spans="1:19">
      <c r="A204" t="s">
        <v>2</v>
      </c>
      <c r="B204">
        <v>1385</v>
      </c>
      <c r="C204" t="s">
        <v>3</v>
      </c>
      <c r="D204">
        <v>472799</v>
      </c>
      <c r="E204" t="s">
        <v>4</v>
      </c>
      <c r="F204">
        <v>9.9998000000000004E-2</v>
      </c>
      <c r="G204" t="s">
        <v>5</v>
      </c>
      <c r="H204">
        <v>1</v>
      </c>
      <c r="I204" t="s">
        <v>6</v>
      </c>
      <c r="J204">
        <v>-500</v>
      </c>
      <c r="K204" t="s">
        <v>7</v>
      </c>
      <c r="L204">
        <v>9</v>
      </c>
      <c r="M204" t="s">
        <v>8</v>
      </c>
      <c r="N204">
        <v>0</v>
      </c>
      <c r="O204" t="s">
        <v>9</v>
      </c>
      <c r="P204" t="s">
        <v>10</v>
      </c>
      <c r="Q204">
        <v>0</v>
      </c>
      <c r="R204" t="s">
        <v>11</v>
      </c>
      <c r="S204">
        <v>36</v>
      </c>
    </row>
    <row r="205" spans="1:19">
      <c r="A205" t="s">
        <v>2</v>
      </c>
      <c r="B205">
        <v>1385</v>
      </c>
      <c r="C205" t="s">
        <v>3</v>
      </c>
      <c r="D205">
        <v>473380</v>
      </c>
      <c r="E205" t="s">
        <v>4</v>
      </c>
      <c r="F205">
        <v>9.9998000000000004E-2</v>
      </c>
      <c r="G205" t="s">
        <v>5</v>
      </c>
      <c r="H205">
        <v>581</v>
      </c>
      <c r="I205" t="s">
        <v>6</v>
      </c>
      <c r="J205">
        <v>8321</v>
      </c>
      <c r="K205" t="s">
        <v>7</v>
      </c>
      <c r="L205">
        <v>8830</v>
      </c>
      <c r="M205" t="s">
        <v>8</v>
      </c>
      <c r="N205">
        <v>0</v>
      </c>
      <c r="O205" t="s">
        <v>9</v>
      </c>
      <c r="P205" t="s">
        <v>10</v>
      </c>
      <c r="Q205">
        <v>0</v>
      </c>
      <c r="R205" t="s">
        <v>11</v>
      </c>
      <c r="S205">
        <v>48</v>
      </c>
    </row>
    <row r="206" spans="1:19">
      <c r="A206" t="s">
        <v>2</v>
      </c>
      <c r="B206">
        <v>1385</v>
      </c>
      <c r="C206" t="s">
        <v>3</v>
      </c>
      <c r="D206">
        <v>474003</v>
      </c>
      <c r="E206" t="s">
        <v>4</v>
      </c>
      <c r="F206">
        <v>9.9998000000000004E-2</v>
      </c>
      <c r="G206" t="s">
        <v>5</v>
      </c>
      <c r="H206">
        <v>623</v>
      </c>
      <c r="I206" t="s">
        <v>6</v>
      </c>
      <c r="J206">
        <v>7666</v>
      </c>
      <c r="K206" t="s">
        <v>7</v>
      </c>
      <c r="L206">
        <v>8176</v>
      </c>
      <c r="M206" t="s">
        <v>8</v>
      </c>
      <c r="N206">
        <v>0</v>
      </c>
      <c r="O206" t="s">
        <v>9</v>
      </c>
      <c r="P206" t="s">
        <v>10</v>
      </c>
      <c r="Q206">
        <v>0</v>
      </c>
      <c r="R206" t="s">
        <v>11</v>
      </c>
      <c r="S206">
        <v>48</v>
      </c>
    </row>
    <row r="207" spans="1:19">
      <c r="A207" t="s">
        <v>2</v>
      </c>
      <c r="B207">
        <v>1385</v>
      </c>
      <c r="C207" t="s">
        <v>3</v>
      </c>
      <c r="D207">
        <v>474067</v>
      </c>
      <c r="E207" t="s">
        <v>4</v>
      </c>
      <c r="F207">
        <v>9.9998000000000004E-2</v>
      </c>
      <c r="G207" t="s">
        <v>5</v>
      </c>
      <c r="H207">
        <v>64</v>
      </c>
      <c r="I207" t="s">
        <v>6</v>
      </c>
      <c r="J207">
        <v>1</v>
      </c>
      <c r="K207" t="s">
        <v>7</v>
      </c>
      <c r="L207">
        <v>507</v>
      </c>
      <c r="M207" t="s">
        <v>8</v>
      </c>
      <c r="N207">
        <v>0</v>
      </c>
      <c r="O207" t="s">
        <v>9</v>
      </c>
      <c r="P207" t="s">
        <v>10</v>
      </c>
      <c r="Q207">
        <v>0</v>
      </c>
      <c r="R207" t="s">
        <v>11</v>
      </c>
      <c r="S207">
        <v>49</v>
      </c>
    </row>
    <row r="208" spans="1:19">
      <c r="A208" t="s">
        <v>2</v>
      </c>
      <c r="B208">
        <v>1385</v>
      </c>
      <c r="C208" t="s">
        <v>3</v>
      </c>
      <c r="D208">
        <v>474165</v>
      </c>
      <c r="E208" t="s">
        <v>4</v>
      </c>
      <c r="F208">
        <v>9.9998000000000004E-2</v>
      </c>
      <c r="G208" t="s">
        <v>5</v>
      </c>
      <c r="H208">
        <v>98</v>
      </c>
      <c r="I208" t="s">
        <v>6</v>
      </c>
      <c r="J208">
        <v>297</v>
      </c>
      <c r="K208" t="s">
        <v>7</v>
      </c>
      <c r="L208">
        <v>799</v>
      </c>
      <c r="M208" t="s">
        <v>8</v>
      </c>
      <c r="N208">
        <v>0</v>
      </c>
      <c r="O208" t="s">
        <v>9</v>
      </c>
      <c r="P208" t="s">
        <v>10</v>
      </c>
      <c r="Q208">
        <v>0</v>
      </c>
      <c r="R208" t="s">
        <v>11</v>
      </c>
      <c r="S208">
        <v>49</v>
      </c>
    </row>
    <row r="209" spans="1:19">
      <c r="A209" t="s">
        <v>2</v>
      </c>
      <c r="B209">
        <v>1385</v>
      </c>
      <c r="C209" t="s">
        <v>3</v>
      </c>
      <c r="D209">
        <v>474221</v>
      </c>
      <c r="E209" t="s">
        <v>4</v>
      </c>
      <c r="F209">
        <v>9.9998000000000004E-2</v>
      </c>
      <c r="G209" t="s">
        <v>5</v>
      </c>
      <c r="H209">
        <v>56</v>
      </c>
      <c r="I209" t="s">
        <v>6</v>
      </c>
      <c r="J209">
        <v>332</v>
      </c>
      <c r="K209" t="s">
        <v>7</v>
      </c>
      <c r="L209">
        <v>844</v>
      </c>
      <c r="M209" t="s">
        <v>8</v>
      </c>
      <c r="N209">
        <v>0</v>
      </c>
      <c r="O209" t="s">
        <v>9</v>
      </c>
      <c r="P209" t="s">
        <v>10</v>
      </c>
      <c r="Q209">
        <v>0</v>
      </c>
      <c r="R209" t="s">
        <v>11</v>
      </c>
      <c r="S209">
        <v>48</v>
      </c>
    </row>
    <row r="210" spans="1:19">
      <c r="A210" t="s">
        <v>2</v>
      </c>
      <c r="B210">
        <v>1385</v>
      </c>
      <c r="C210" t="s">
        <v>3</v>
      </c>
      <c r="D210">
        <v>474243</v>
      </c>
      <c r="E210" t="s">
        <v>4</v>
      </c>
      <c r="F210">
        <v>9.9998000000000004E-2</v>
      </c>
      <c r="G210" t="s">
        <v>5</v>
      </c>
      <c r="H210">
        <v>22</v>
      </c>
      <c r="I210" t="s">
        <v>6</v>
      </c>
      <c r="J210">
        <v>-238</v>
      </c>
      <c r="K210" t="s">
        <v>7</v>
      </c>
      <c r="L210">
        <v>274</v>
      </c>
      <c r="M210" t="s">
        <v>8</v>
      </c>
      <c r="N210">
        <v>0</v>
      </c>
      <c r="O210" t="s">
        <v>9</v>
      </c>
      <c r="P210" t="s">
        <v>10</v>
      </c>
      <c r="Q210">
        <v>0</v>
      </c>
      <c r="R210" t="s">
        <v>11</v>
      </c>
      <c r="S210">
        <v>46</v>
      </c>
    </row>
    <row r="211" spans="1:19">
      <c r="A211" t="s">
        <v>2</v>
      </c>
      <c r="B211">
        <v>1385</v>
      </c>
      <c r="C211" t="s">
        <v>3</v>
      </c>
      <c r="D211">
        <v>474548</v>
      </c>
      <c r="E211" t="s">
        <v>4</v>
      </c>
      <c r="F211">
        <v>9.9998000000000004E-2</v>
      </c>
      <c r="G211" t="s">
        <v>5</v>
      </c>
      <c r="H211">
        <v>305</v>
      </c>
      <c r="I211" t="s">
        <v>6</v>
      </c>
      <c r="J211">
        <v>4500</v>
      </c>
      <c r="K211" t="s">
        <v>7</v>
      </c>
      <c r="L211">
        <v>5012</v>
      </c>
      <c r="M211" t="s">
        <v>8</v>
      </c>
      <c r="N211">
        <v>0</v>
      </c>
      <c r="O211" t="s">
        <v>9</v>
      </c>
      <c r="P211" t="s">
        <v>10</v>
      </c>
      <c r="Q211">
        <v>0</v>
      </c>
      <c r="R211" t="s">
        <v>11</v>
      </c>
      <c r="S211">
        <v>48</v>
      </c>
    </row>
    <row r="212" spans="1:19">
      <c r="A212" t="s">
        <v>2</v>
      </c>
      <c r="B212">
        <v>1385</v>
      </c>
      <c r="C212" t="s">
        <v>3</v>
      </c>
      <c r="D212">
        <v>474998</v>
      </c>
      <c r="E212" t="s">
        <v>4</v>
      </c>
      <c r="F212">
        <v>9.9998000000000004E-2</v>
      </c>
      <c r="G212" t="s">
        <v>5</v>
      </c>
      <c r="H212">
        <v>450</v>
      </c>
      <c r="I212" t="s">
        <v>6</v>
      </c>
      <c r="J212">
        <v>6464</v>
      </c>
      <c r="K212" t="s">
        <v>7</v>
      </c>
      <c r="L212">
        <v>6968</v>
      </c>
      <c r="M212" t="s">
        <v>8</v>
      </c>
      <c r="N212">
        <v>0</v>
      </c>
      <c r="O212" t="s">
        <v>9</v>
      </c>
      <c r="P212" t="s">
        <v>10</v>
      </c>
      <c r="Q212">
        <v>0</v>
      </c>
      <c r="R212" t="s">
        <v>11</v>
      </c>
      <c r="S212">
        <v>48</v>
      </c>
    </row>
    <row r="213" spans="1:19">
      <c r="A213" t="s">
        <v>2</v>
      </c>
      <c r="B213">
        <v>1385</v>
      </c>
      <c r="C213" t="s">
        <v>3</v>
      </c>
      <c r="D213">
        <v>475035</v>
      </c>
      <c r="E213" t="s">
        <v>4</v>
      </c>
      <c r="F213">
        <v>9.9998000000000004E-2</v>
      </c>
      <c r="G213" t="s">
        <v>5</v>
      </c>
      <c r="H213">
        <v>37</v>
      </c>
      <c r="I213" t="s">
        <v>6</v>
      </c>
      <c r="J213">
        <v>171</v>
      </c>
      <c r="K213" t="s">
        <v>7</v>
      </c>
      <c r="L213">
        <v>685</v>
      </c>
      <c r="M213" t="s">
        <v>8</v>
      </c>
      <c r="N213">
        <v>0</v>
      </c>
      <c r="O213" t="s">
        <v>9</v>
      </c>
      <c r="P213" t="s">
        <v>10</v>
      </c>
      <c r="Q213">
        <v>0</v>
      </c>
      <c r="R213" t="s">
        <v>11</v>
      </c>
      <c r="S213">
        <v>48</v>
      </c>
    </row>
    <row r="214" spans="1:19">
      <c r="A214" t="s">
        <v>2</v>
      </c>
      <c r="B214">
        <v>1385</v>
      </c>
      <c r="C214" t="s">
        <v>3</v>
      </c>
      <c r="D214">
        <v>475239</v>
      </c>
      <c r="E214" t="s">
        <v>4</v>
      </c>
      <c r="F214">
        <v>9.9998000000000004E-2</v>
      </c>
      <c r="G214" t="s">
        <v>5</v>
      </c>
      <c r="H214">
        <v>204</v>
      </c>
      <c r="I214" t="s">
        <v>6</v>
      </c>
      <c r="J214">
        <v>2041</v>
      </c>
      <c r="K214" t="s">
        <v>7</v>
      </c>
      <c r="L214">
        <v>2548</v>
      </c>
      <c r="M214" t="s">
        <v>8</v>
      </c>
      <c r="N214">
        <v>0</v>
      </c>
      <c r="O214" t="s">
        <v>9</v>
      </c>
      <c r="P214" t="s">
        <v>10</v>
      </c>
      <c r="Q214">
        <v>0</v>
      </c>
      <c r="R214" t="s">
        <v>11</v>
      </c>
      <c r="S214">
        <v>48</v>
      </c>
    </row>
    <row r="215" spans="1:19">
      <c r="A215" t="s">
        <v>2</v>
      </c>
      <c r="B215">
        <v>1385</v>
      </c>
      <c r="C215" t="s">
        <v>3</v>
      </c>
      <c r="D215">
        <v>475241</v>
      </c>
      <c r="E215" t="s">
        <v>4</v>
      </c>
      <c r="F215">
        <v>9.9998000000000004E-2</v>
      </c>
      <c r="G215" t="s">
        <v>5</v>
      </c>
      <c r="H215">
        <v>2</v>
      </c>
      <c r="I215" t="s">
        <v>6</v>
      </c>
      <c r="J215">
        <v>-495</v>
      </c>
      <c r="K215" t="s">
        <v>7</v>
      </c>
      <c r="L215">
        <v>9</v>
      </c>
      <c r="M215" t="s">
        <v>8</v>
      </c>
      <c r="N215">
        <v>0</v>
      </c>
      <c r="O215" t="s">
        <v>9</v>
      </c>
      <c r="P215" t="s">
        <v>10</v>
      </c>
      <c r="Q215">
        <v>0</v>
      </c>
      <c r="R215" t="s">
        <v>11</v>
      </c>
      <c r="S215">
        <v>42</v>
      </c>
    </row>
    <row r="216" spans="1:19">
      <c r="A216" t="s">
        <v>2</v>
      </c>
      <c r="B216">
        <v>1385</v>
      </c>
      <c r="C216" t="s">
        <v>3</v>
      </c>
      <c r="D216">
        <v>475527</v>
      </c>
      <c r="E216" t="s">
        <v>4</v>
      </c>
      <c r="F216">
        <v>9.9998000000000004E-2</v>
      </c>
      <c r="G216" t="s">
        <v>5</v>
      </c>
      <c r="H216">
        <v>286</v>
      </c>
      <c r="I216" t="s">
        <v>6</v>
      </c>
      <c r="J216">
        <v>3403</v>
      </c>
      <c r="K216" t="s">
        <v>7</v>
      </c>
      <c r="L216">
        <v>3911</v>
      </c>
      <c r="M216" t="s">
        <v>8</v>
      </c>
      <c r="N216">
        <v>0</v>
      </c>
      <c r="O216" t="s">
        <v>9</v>
      </c>
      <c r="P216" t="s">
        <v>10</v>
      </c>
      <c r="Q216">
        <v>0</v>
      </c>
      <c r="R216" t="s">
        <v>11</v>
      </c>
      <c r="S216">
        <v>49</v>
      </c>
    </row>
    <row r="217" spans="1:19">
      <c r="A217" t="s">
        <v>2</v>
      </c>
      <c r="B217">
        <v>1385</v>
      </c>
      <c r="C217" t="s">
        <v>3</v>
      </c>
      <c r="D217">
        <v>475528</v>
      </c>
      <c r="E217" t="s">
        <v>4</v>
      </c>
      <c r="F217">
        <v>9.9998000000000004E-2</v>
      </c>
      <c r="G217" t="s">
        <v>5</v>
      </c>
      <c r="H217">
        <v>1</v>
      </c>
      <c r="I217" t="s">
        <v>6</v>
      </c>
      <c r="J217">
        <v>-500</v>
      </c>
      <c r="K217" t="s">
        <v>7</v>
      </c>
      <c r="L217">
        <v>7</v>
      </c>
      <c r="M217" t="s">
        <v>8</v>
      </c>
      <c r="N217">
        <v>0</v>
      </c>
      <c r="O217" t="s">
        <v>9</v>
      </c>
      <c r="P217" t="s">
        <v>10</v>
      </c>
      <c r="Q217">
        <v>0</v>
      </c>
      <c r="R217" t="s">
        <v>11</v>
      </c>
      <c r="S217">
        <v>38</v>
      </c>
    </row>
    <row r="218" spans="1:19">
      <c r="A218" t="s">
        <v>2</v>
      </c>
      <c r="B218">
        <v>1385</v>
      </c>
      <c r="C218" t="s">
        <v>3</v>
      </c>
      <c r="D218">
        <v>476289</v>
      </c>
      <c r="E218" t="s">
        <v>4</v>
      </c>
      <c r="F218">
        <v>9.9998000000000004E-2</v>
      </c>
      <c r="G218" t="s">
        <v>5</v>
      </c>
      <c r="H218">
        <v>761</v>
      </c>
      <c r="I218" t="s">
        <v>6</v>
      </c>
      <c r="J218">
        <v>11054</v>
      </c>
      <c r="K218" t="s">
        <v>7</v>
      </c>
      <c r="L218">
        <v>11568</v>
      </c>
      <c r="M218" t="s">
        <v>8</v>
      </c>
      <c r="N218">
        <v>0</v>
      </c>
      <c r="O218" t="s">
        <v>9</v>
      </c>
      <c r="P218" t="s">
        <v>10</v>
      </c>
      <c r="Q218">
        <v>0</v>
      </c>
      <c r="R218" t="s">
        <v>11</v>
      </c>
      <c r="S218">
        <v>49</v>
      </c>
    </row>
    <row r="219" spans="1:19">
      <c r="A219" t="s">
        <v>2</v>
      </c>
      <c r="B219">
        <v>1385</v>
      </c>
      <c r="C219" t="s">
        <v>3</v>
      </c>
      <c r="D219">
        <v>476333</v>
      </c>
      <c r="E219" t="s">
        <v>4</v>
      </c>
      <c r="F219">
        <v>9.9998000000000004E-2</v>
      </c>
      <c r="G219" t="s">
        <v>5</v>
      </c>
      <c r="H219">
        <v>44</v>
      </c>
      <c r="I219" t="s">
        <v>6</v>
      </c>
      <c r="J219">
        <v>88</v>
      </c>
      <c r="K219" t="s">
        <v>7</v>
      </c>
      <c r="L219">
        <v>599</v>
      </c>
      <c r="M219" t="s">
        <v>8</v>
      </c>
      <c r="N219">
        <v>0</v>
      </c>
      <c r="O219" t="s">
        <v>9</v>
      </c>
      <c r="P219" t="s">
        <v>10</v>
      </c>
      <c r="Q219">
        <v>0</v>
      </c>
      <c r="R219" t="s">
        <v>11</v>
      </c>
      <c r="S219">
        <v>49</v>
      </c>
    </row>
    <row r="220" spans="1:19">
      <c r="A220" t="s">
        <v>2</v>
      </c>
      <c r="B220">
        <v>1385</v>
      </c>
      <c r="C220" t="s">
        <v>3</v>
      </c>
      <c r="D220">
        <v>476398</v>
      </c>
      <c r="E220" t="s">
        <v>4</v>
      </c>
      <c r="F220">
        <v>9.9998000000000004E-2</v>
      </c>
      <c r="G220" t="s">
        <v>5</v>
      </c>
      <c r="H220">
        <v>65</v>
      </c>
      <c r="I220" t="s">
        <v>6</v>
      </c>
      <c r="J220">
        <v>291</v>
      </c>
      <c r="K220" t="s">
        <v>7</v>
      </c>
      <c r="L220">
        <v>801</v>
      </c>
      <c r="M220" t="s">
        <v>8</v>
      </c>
      <c r="N220">
        <v>0</v>
      </c>
      <c r="O220" t="s">
        <v>9</v>
      </c>
      <c r="P220" t="s">
        <v>10</v>
      </c>
      <c r="Q220">
        <v>0</v>
      </c>
      <c r="R220" t="s">
        <v>11</v>
      </c>
      <c r="S220">
        <v>49</v>
      </c>
    </row>
    <row r="221" spans="1:19">
      <c r="A221" t="s">
        <v>2</v>
      </c>
      <c r="B221">
        <v>1385</v>
      </c>
      <c r="C221" t="s">
        <v>3</v>
      </c>
      <c r="D221">
        <v>476399</v>
      </c>
      <c r="E221" t="s">
        <v>4</v>
      </c>
      <c r="F221">
        <v>9.9998000000000004E-2</v>
      </c>
      <c r="G221" t="s">
        <v>5</v>
      </c>
      <c r="H221">
        <v>1</v>
      </c>
      <c r="I221" t="s">
        <v>6</v>
      </c>
      <c r="J221">
        <v>-500</v>
      </c>
      <c r="K221" t="s">
        <v>7</v>
      </c>
      <c r="L221">
        <v>6</v>
      </c>
      <c r="M221" t="s">
        <v>8</v>
      </c>
      <c r="N221">
        <v>0</v>
      </c>
      <c r="O221" t="s">
        <v>9</v>
      </c>
      <c r="P221" t="s">
        <v>10</v>
      </c>
      <c r="Q221">
        <v>0</v>
      </c>
      <c r="R221" t="s">
        <v>11</v>
      </c>
      <c r="S221">
        <v>38</v>
      </c>
    </row>
    <row r="222" spans="1:19">
      <c r="A222" t="s">
        <v>2</v>
      </c>
      <c r="B222">
        <v>1385</v>
      </c>
      <c r="C222" t="s">
        <v>3</v>
      </c>
      <c r="D222">
        <v>476402</v>
      </c>
      <c r="E222" t="s">
        <v>4</v>
      </c>
      <c r="F222">
        <v>9.9998000000000004E-2</v>
      </c>
      <c r="G222" t="s">
        <v>5</v>
      </c>
      <c r="H222">
        <v>3</v>
      </c>
      <c r="I222" t="s">
        <v>6</v>
      </c>
      <c r="J222">
        <v>-486</v>
      </c>
      <c r="K222" t="s">
        <v>7</v>
      </c>
      <c r="L222">
        <v>25</v>
      </c>
      <c r="M222" t="s">
        <v>8</v>
      </c>
      <c r="N222">
        <v>0</v>
      </c>
      <c r="O222" t="s">
        <v>9</v>
      </c>
      <c r="P222" t="s">
        <v>10</v>
      </c>
      <c r="Q222">
        <v>0</v>
      </c>
      <c r="R222" t="s">
        <v>11</v>
      </c>
      <c r="S222">
        <v>42</v>
      </c>
    </row>
    <row r="223" spans="1:19">
      <c r="A223" t="s">
        <v>2</v>
      </c>
      <c r="B223">
        <v>1385</v>
      </c>
      <c r="C223" t="s">
        <v>3</v>
      </c>
      <c r="D223">
        <v>476437</v>
      </c>
      <c r="E223" t="s">
        <v>4</v>
      </c>
      <c r="F223">
        <v>9.9998000000000004E-2</v>
      </c>
      <c r="G223" t="s">
        <v>5</v>
      </c>
      <c r="H223">
        <v>35</v>
      </c>
      <c r="I223" t="s">
        <v>6</v>
      </c>
      <c r="J223">
        <v>-125</v>
      </c>
      <c r="K223" t="s">
        <v>7</v>
      </c>
      <c r="L223">
        <v>383</v>
      </c>
      <c r="M223" t="s">
        <v>8</v>
      </c>
      <c r="N223">
        <v>0</v>
      </c>
      <c r="O223" t="s">
        <v>9</v>
      </c>
      <c r="P223" t="s">
        <v>10</v>
      </c>
      <c r="Q223">
        <v>0</v>
      </c>
      <c r="R223" t="s">
        <v>11</v>
      </c>
      <c r="S223">
        <v>49</v>
      </c>
    </row>
    <row r="224" spans="1:19">
      <c r="A224" t="s">
        <v>2</v>
      </c>
      <c r="B224">
        <v>1385</v>
      </c>
      <c r="C224" t="s">
        <v>3</v>
      </c>
      <c r="D224">
        <v>476438</v>
      </c>
      <c r="E224" t="s">
        <v>4</v>
      </c>
      <c r="F224">
        <v>9.9998000000000004E-2</v>
      </c>
      <c r="G224" t="s">
        <v>5</v>
      </c>
      <c r="H224">
        <v>1</v>
      </c>
      <c r="I224" t="s">
        <v>6</v>
      </c>
      <c r="J224">
        <v>-500</v>
      </c>
      <c r="K224" t="s">
        <v>7</v>
      </c>
      <c r="L224">
        <v>3</v>
      </c>
      <c r="M224" t="s">
        <v>8</v>
      </c>
      <c r="N224">
        <v>0</v>
      </c>
      <c r="O224" t="s">
        <v>9</v>
      </c>
      <c r="P224" t="s">
        <v>10</v>
      </c>
      <c r="Q224">
        <v>0</v>
      </c>
      <c r="R224" t="s">
        <v>11</v>
      </c>
      <c r="S224">
        <v>33</v>
      </c>
    </row>
    <row r="225" spans="1:19">
      <c r="A225" t="s">
        <v>2</v>
      </c>
      <c r="B225">
        <v>1385</v>
      </c>
      <c r="C225" t="s">
        <v>3</v>
      </c>
      <c r="D225">
        <v>476470</v>
      </c>
      <c r="E225" t="s">
        <v>4</v>
      </c>
      <c r="F225">
        <v>9.9998000000000004E-2</v>
      </c>
      <c r="G225" t="s">
        <v>5</v>
      </c>
      <c r="H225">
        <v>32</v>
      </c>
      <c r="I225" t="s">
        <v>6</v>
      </c>
      <c r="J225">
        <v>-60</v>
      </c>
      <c r="K225" t="s">
        <v>7</v>
      </c>
      <c r="L225">
        <v>447</v>
      </c>
      <c r="M225" t="s">
        <v>8</v>
      </c>
      <c r="N225">
        <v>0</v>
      </c>
      <c r="O225" t="s">
        <v>9</v>
      </c>
      <c r="P225" t="s">
        <v>10</v>
      </c>
      <c r="Q225">
        <v>0</v>
      </c>
      <c r="R225" t="s">
        <v>11</v>
      </c>
      <c r="S225">
        <v>49</v>
      </c>
    </row>
    <row r="226" spans="1:19">
      <c r="A226" t="s">
        <v>2</v>
      </c>
      <c r="B226">
        <v>1385</v>
      </c>
      <c r="C226" t="s">
        <v>3</v>
      </c>
      <c r="D226">
        <v>476772</v>
      </c>
      <c r="E226" t="s">
        <v>4</v>
      </c>
      <c r="F226">
        <v>9.9998000000000004E-2</v>
      </c>
      <c r="G226" t="s">
        <v>5</v>
      </c>
      <c r="H226">
        <v>302</v>
      </c>
      <c r="I226" t="s">
        <v>6</v>
      </c>
      <c r="J226">
        <v>3811</v>
      </c>
      <c r="K226" t="s">
        <v>7</v>
      </c>
      <c r="L226">
        <v>4314</v>
      </c>
      <c r="M226" t="s">
        <v>8</v>
      </c>
      <c r="N226">
        <v>0</v>
      </c>
      <c r="O226" t="s">
        <v>9</v>
      </c>
      <c r="P226" t="s">
        <v>10</v>
      </c>
      <c r="Q226">
        <v>0</v>
      </c>
      <c r="R226" t="s">
        <v>11</v>
      </c>
      <c r="S226">
        <v>49</v>
      </c>
    </row>
    <row r="227" spans="1:19">
      <c r="A227" t="s">
        <v>2</v>
      </c>
      <c r="B227">
        <v>1385</v>
      </c>
      <c r="C227" t="s">
        <v>3</v>
      </c>
      <c r="D227">
        <v>476777</v>
      </c>
      <c r="E227" t="s">
        <v>4</v>
      </c>
      <c r="F227">
        <v>9.9998000000000004E-2</v>
      </c>
      <c r="G227" t="s">
        <v>5</v>
      </c>
      <c r="H227">
        <v>5</v>
      </c>
      <c r="I227" t="s">
        <v>6</v>
      </c>
      <c r="J227">
        <v>-478</v>
      </c>
      <c r="K227" t="s">
        <v>7</v>
      </c>
      <c r="L227">
        <v>30</v>
      </c>
      <c r="M227" t="s">
        <v>8</v>
      </c>
      <c r="N227">
        <v>0</v>
      </c>
      <c r="O227" t="s">
        <v>9</v>
      </c>
      <c r="P227" t="s">
        <v>10</v>
      </c>
      <c r="Q227">
        <v>0</v>
      </c>
      <c r="R227" t="s">
        <v>11</v>
      </c>
      <c r="S227">
        <v>44</v>
      </c>
    </row>
    <row r="228" spans="1:19">
      <c r="A228" t="s">
        <v>2</v>
      </c>
      <c r="B228">
        <v>1385</v>
      </c>
      <c r="C228" t="s">
        <v>3</v>
      </c>
      <c r="D228">
        <v>476778</v>
      </c>
      <c r="E228" t="s">
        <v>4</v>
      </c>
      <c r="F228">
        <v>9.9998000000000004E-2</v>
      </c>
      <c r="G228" t="s">
        <v>5</v>
      </c>
      <c r="H228">
        <v>1</v>
      </c>
      <c r="I228" t="s">
        <v>6</v>
      </c>
      <c r="J228">
        <v>-500</v>
      </c>
      <c r="K228" t="s">
        <v>7</v>
      </c>
      <c r="L228">
        <v>7</v>
      </c>
      <c r="M228" t="s">
        <v>8</v>
      </c>
      <c r="N228">
        <v>0</v>
      </c>
      <c r="O228" t="s">
        <v>9</v>
      </c>
      <c r="P228" t="s">
        <v>10</v>
      </c>
      <c r="Q228">
        <v>0</v>
      </c>
      <c r="R228" t="s">
        <v>11</v>
      </c>
      <c r="S228">
        <v>36</v>
      </c>
    </row>
    <row r="229" spans="1:19">
      <c r="A229" t="s">
        <v>2</v>
      </c>
      <c r="B229">
        <v>1385</v>
      </c>
      <c r="C229" t="s">
        <v>3</v>
      </c>
      <c r="D229">
        <v>476779</v>
      </c>
      <c r="E229" t="s">
        <v>4</v>
      </c>
      <c r="F229">
        <v>9.9998000000000004E-2</v>
      </c>
      <c r="G229" t="s">
        <v>5</v>
      </c>
      <c r="H229">
        <v>1</v>
      </c>
      <c r="I229" t="s">
        <v>6</v>
      </c>
      <c r="J229">
        <v>-500</v>
      </c>
      <c r="K229" t="s">
        <v>7</v>
      </c>
      <c r="L229">
        <v>2</v>
      </c>
      <c r="M229" t="s">
        <v>8</v>
      </c>
      <c r="N229">
        <v>0</v>
      </c>
      <c r="O229" t="s">
        <v>9</v>
      </c>
      <c r="P229" t="s">
        <v>10</v>
      </c>
      <c r="Q229">
        <v>0</v>
      </c>
      <c r="R229" t="s">
        <v>11</v>
      </c>
      <c r="S229">
        <v>34</v>
      </c>
    </row>
    <row r="230" spans="1:19">
      <c r="A230" t="s">
        <v>2</v>
      </c>
      <c r="B230">
        <v>1385</v>
      </c>
      <c r="C230" t="s">
        <v>3</v>
      </c>
      <c r="D230">
        <v>477048</v>
      </c>
      <c r="E230" t="s">
        <v>4</v>
      </c>
      <c r="F230">
        <v>9.9998000000000004E-2</v>
      </c>
      <c r="G230" t="s">
        <v>5</v>
      </c>
      <c r="H230">
        <v>269</v>
      </c>
      <c r="I230" t="s">
        <v>6</v>
      </c>
      <c r="J230">
        <v>3982</v>
      </c>
      <c r="K230" t="s">
        <v>7</v>
      </c>
      <c r="L230">
        <v>4494</v>
      </c>
      <c r="M230" t="s">
        <v>8</v>
      </c>
      <c r="N230">
        <v>0</v>
      </c>
      <c r="O230" t="s">
        <v>9</v>
      </c>
      <c r="P230" t="s">
        <v>10</v>
      </c>
      <c r="Q230">
        <v>0</v>
      </c>
      <c r="R230" t="s">
        <v>11</v>
      </c>
      <c r="S230">
        <v>49</v>
      </c>
    </row>
    <row r="231" spans="1:19">
      <c r="A231" t="s">
        <v>2</v>
      </c>
      <c r="B231">
        <v>1385</v>
      </c>
      <c r="C231" t="s">
        <v>3</v>
      </c>
      <c r="D231">
        <v>477103</v>
      </c>
      <c r="E231" t="s">
        <v>4</v>
      </c>
      <c r="F231">
        <v>9.9998000000000004E-2</v>
      </c>
      <c r="G231" t="s">
        <v>5</v>
      </c>
      <c r="H231">
        <v>55</v>
      </c>
      <c r="I231" t="s">
        <v>6</v>
      </c>
      <c r="J231">
        <v>254</v>
      </c>
      <c r="K231" t="s">
        <v>7</v>
      </c>
      <c r="L231">
        <v>763</v>
      </c>
      <c r="M231" t="s">
        <v>8</v>
      </c>
      <c r="N231">
        <v>0</v>
      </c>
      <c r="O231" t="s">
        <v>9</v>
      </c>
      <c r="P231" t="s">
        <v>10</v>
      </c>
      <c r="Q231">
        <v>0</v>
      </c>
      <c r="R231" t="s">
        <v>11</v>
      </c>
      <c r="S231">
        <v>49</v>
      </c>
    </row>
    <row r="232" spans="1:19">
      <c r="A232" t="s">
        <v>2</v>
      </c>
      <c r="B232">
        <v>1385</v>
      </c>
      <c r="C232" t="s">
        <v>3</v>
      </c>
      <c r="D232">
        <v>477514</v>
      </c>
      <c r="E232" t="s">
        <v>4</v>
      </c>
      <c r="F232">
        <v>9.9998000000000004E-2</v>
      </c>
      <c r="G232" t="s">
        <v>5</v>
      </c>
      <c r="H232">
        <v>411</v>
      </c>
      <c r="I232" t="s">
        <v>6</v>
      </c>
      <c r="J232">
        <v>6593</v>
      </c>
      <c r="K232" t="s">
        <v>7</v>
      </c>
      <c r="L232">
        <v>7099</v>
      </c>
      <c r="M232" t="s">
        <v>8</v>
      </c>
      <c r="N232">
        <v>0</v>
      </c>
      <c r="O232" t="s">
        <v>9</v>
      </c>
      <c r="P232" t="s">
        <v>10</v>
      </c>
      <c r="Q232">
        <v>0</v>
      </c>
      <c r="R232" t="s">
        <v>11</v>
      </c>
      <c r="S232">
        <v>49</v>
      </c>
    </row>
    <row r="233" spans="1:19">
      <c r="A233" t="s">
        <v>2</v>
      </c>
      <c r="B233">
        <v>1385</v>
      </c>
      <c r="C233" t="s">
        <v>3</v>
      </c>
      <c r="D233">
        <v>477950</v>
      </c>
      <c r="E233" t="s">
        <v>4</v>
      </c>
      <c r="F233">
        <v>9.9998000000000004E-2</v>
      </c>
      <c r="G233" t="s">
        <v>5</v>
      </c>
      <c r="H233">
        <v>436</v>
      </c>
      <c r="I233" t="s">
        <v>6</v>
      </c>
      <c r="J233">
        <v>7164</v>
      </c>
      <c r="K233" t="s">
        <v>7</v>
      </c>
      <c r="L233">
        <v>7676</v>
      </c>
      <c r="M233" t="s">
        <v>8</v>
      </c>
      <c r="N233">
        <v>0</v>
      </c>
      <c r="O233" t="s">
        <v>9</v>
      </c>
      <c r="P233" t="s">
        <v>10</v>
      </c>
      <c r="Q233">
        <v>0</v>
      </c>
      <c r="R233" t="s">
        <v>11</v>
      </c>
      <c r="S233">
        <v>49</v>
      </c>
    </row>
    <row r="234" spans="1:19">
      <c r="A234" t="s">
        <v>2</v>
      </c>
      <c r="B234">
        <v>1385</v>
      </c>
      <c r="C234" t="s">
        <v>3</v>
      </c>
      <c r="D234">
        <v>477995</v>
      </c>
      <c r="E234" t="s">
        <v>4</v>
      </c>
      <c r="F234">
        <v>9.9998000000000004E-2</v>
      </c>
      <c r="G234" t="s">
        <v>5</v>
      </c>
      <c r="H234">
        <v>45</v>
      </c>
      <c r="I234" t="s">
        <v>6</v>
      </c>
      <c r="J234">
        <v>-27</v>
      </c>
      <c r="K234" t="s">
        <v>7</v>
      </c>
      <c r="L234">
        <v>483</v>
      </c>
      <c r="M234" t="s">
        <v>8</v>
      </c>
      <c r="N234">
        <v>0</v>
      </c>
      <c r="O234" t="s">
        <v>9</v>
      </c>
      <c r="P234" t="s">
        <v>10</v>
      </c>
      <c r="Q234">
        <v>0</v>
      </c>
      <c r="R234" t="s">
        <v>11</v>
      </c>
      <c r="S234">
        <v>49</v>
      </c>
    </row>
    <row r="235" spans="1:19">
      <c r="A235" t="s">
        <v>2</v>
      </c>
      <c r="B235">
        <v>1385</v>
      </c>
      <c r="C235" t="s">
        <v>3</v>
      </c>
      <c r="D235">
        <v>477996</v>
      </c>
      <c r="E235" t="s">
        <v>4</v>
      </c>
      <c r="F235">
        <v>9.9998000000000004E-2</v>
      </c>
      <c r="G235" t="s">
        <v>5</v>
      </c>
      <c r="H235">
        <v>1</v>
      </c>
      <c r="I235" t="s">
        <v>6</v>
      </c>
      <c r="J235">
        <v>-500</v>
      </c>
      <c r="K235" t="s">
        <v>7</v>
      </c>
      <c r="L235">
        <v>6</v>
      </c>
      <c r="M235" t="s">
        <v>8</v>
      </c>
      <c r="N235">
        <v>0</v>
      </c>
      <c r="O235" t="s">
        <v>9</v>
      </c>
      <c r="P235" t="s">
        <v>10</v>
      </c>
      <c r="Q235">
        <v>0</v>
      </c>
      <c r="R235" t="s">
        <v>11</v>
      </c>
      <c r="S235">
        <v>38</v>
      </c>
    </row>
    <row r="236" spans="1:19">
      <c r="A236" t="s">
        <v>2</v>
      </c>
      <c r="B236">
        <v>1385</v>
      </c>
      <c r="C236" t="s">
        <v>3</v>
      </c>
      <c r="D236">
        <v>477997</v>
      </c>
      <c r="E236" t="s">
        <v>4</v>
      </c>
      <c r="F236">
        <v>9.9998000000000004E-2</v>
      </c>
      <c r="G236" t="s">
        <v>5</v>
      </c>
      <c r="H236">
        <v>1</v>
      </c>
      <c r="I236" t="s">
        <v>6</v>
      </c>
      <c r="J236">
        <v>-500</v>
      </c>
      <c r="K236" t="s">
        <v>7</v>
      </c>
      <c r="L236">
        <v>5</v>
      </c>
      <c r="M236" t="s">
        <v>8</v>
      </c>
      <c r="N236">
        <v>0</v>
      </c>
      <c r="O236" t="s">
        <v>9</v>
      </c>
      <c r="P236" t="s">
        <v>10</v>
      </c>
      <c r="Q236">
        <v>0</v>
      </c>
      <c r="R236" t="s">
        <v>11</v>
      </c>
      <c r="S236">
        <v>37</v>
      </c>
    </row>
    <row r="237" spans="1:19">
      <c r="A237" t="s">
        <v>2</v>
      </c>
      <c r="B237">
        <v>1385</v>
      </c>
      <c r="C237" t="s">
        <v>3</v>
      </c>
      <c r="D237">
        <v>478164</v>
      </c>
      <c r="E237" t="s">
        <v>4</v>
      </c>
      <c r="F237">
        <v>9.9998000000000004E-2</v>
      </c>
      <c r="G237" t="s">
        <v>5</v>
      </c>
      <c r="H237">
        <v>167</v>
      </c>
      <c r="I237" t="s">
        <v>6</v>
      </c>
      <c r="J237">
        <v>2251</v>
      </c>
      <c r="K237" t="s">
        <v>7</v>
      </c>
      <c r="L237">
        <v>2762</v>
      </c>
      <c r="M237" t="s">
        <v>8</v>
      </c>
      <c r="N237">
        <v>0</v>
      </c>
      <c r="O237" t="s">
        <v>9</v>
      </c>
      <c r="P237" t="s">
        <v>10</v>
      </c>
      <c r="Q237">
        <v>0</v>
      </c>
      <c r="R237" t="s">
        <v>11</v>
      </c>
      <c r="S237">
        <v>49</v>
      </c>
    </row>
    <row r="238" spans="1:19">
      <c r="A238" t="s">
        <v>2</v>
      </c>
      <c r="B238">
        <v>1385</v>
      </c>
      <c r="C238" t="s">
        <v>3</v>
      </c>
      <c r="D238">
        <v>478165</v>
      </c>
      <c r="E238" t="s">
        <v>4</v>
      </c>
      <c r="F238">
        <v>9.9998000000000004E-2</v>
      </c>
      <c r="G238" t="s">
        <v>5</v>
      </c>
      <c r="H238">
        <v>1</v>
      </c>
      <c r="I238" t="s">
        <v>6</v>
      </c>
      <c r="J238">
        <v>-500</v>
      </c>
      <c r="K238" t="s">
        <v>7</v>
      </c>
      <c r="L238">
        <v>17</v>
      </c>
      <c r="M238" t="s">
        <v>8</v>
      </c>
      <c r="N238">
        <v>0</v>
      </c>
      <c r="O238" t="s">
        <v>9</v>
      </c>
      <c r="P238" t="s">
        <v>10</v>
      </c>
      <c r="Q238">
        <v>0</v>
      </c>
      <c r="R238" t="s">
        <v>11</v>
      </c>
      <c r="S238">
        <v>38</v>
      </c>
    </row>
    <row r="239" spans="1:19">
      <c r="A239" t="s">
        <v>2</v>
      </c>
      <c r="B239">
        <v>1385</v>
      </c>
      <c r="C239" t="s">
        <v>3</v>
      </c>
      <c r="D239">
        <v>478166</v>
      </c>
      <c r="E239" t="s">
        <v>4</v>
      </c>
      <c r="F239">
        <v>9.9998000000000004E-2</v>
      </c>
      <c r="G239" t="s">
        <v>5</v>
      </c>
      <c r="H239">
        <v>1</v>
      </c>
      <c r="I239" t="s">
        <v>6</v>
      </c>
      <c r="J239">
        <v>-500</v>
      </c>
      <c r="K239" t="s">
        <v>7</v>
      </c>
      <c r="L239">
        <v>3</v>
      </c>
      <c r="M239" t="s">
        <v>8</v>
      </c>
      <c r="N239">
        <v>0</v>
      </c>
      <c r="O239" t="s">
        <v>9</v>
      </c>
      <c r="P239" t="s">
        <v>10</v>
      </c>
      <c r="Q239">
        <v>0</v>
      </c>
      <c r="R239" t="s">
        <v>11</v>
      </c>
      <c r="S239">
        <v>37</v>
      </c>
    </row>
    <row r="240" spans="1:19">
      <c r="A240" t="s">
        <v>2</v>
      </c>
      <c r="B240">
        <v>1385</v>
      </c>
      <c r="C240" t="s">
        <v>3</v>
      </c>
      <c r="D240">
        <v>478272</v>
      </c>
      <c r="E240" t="s">
        <v>4</v>
      </c>
      <c r="F240">
        <v>9.9998000000000004E-2</v>
      </c>
      <c r="G240" t="s">
        <v>5</v>
      </c>
      <c r="H240">
        <v>106</v>
      </c>
      <c r="I240" t="s">
        <v>6</v>
      </c>
      <c r="J240">
        <v>1721</v>
      </c>
      <c r="K240" t="s">
        <v>7</v>
      </c>
      <c r="L240">
        <v>2237</v>
      </c>
      <c r="M240" t="s">
        <v>8</v>
      </c>
      <c r="N240">
        <v>0</v>
      </c>
      <c r="O240" t="s">
        <v>9</v>
      </c>
      <c r="P240" t="s">
        <v>10</v>
      </c>
      <c r="Q240">
        <v>0</v>
      </c>
      <c r="R240" t="s">
        <v>11</v>
      </c>
      <c r="S240">
        <v>49</v>
      </c>
    </row>
    <row r="241" spans="1:19">
      <c r="A241" t="s">
        <v>2</v>
      </c>
      <c r="B241">
        <v>1385</v>
      </c>
      <c r="C241" t="s">
        <v>3</v>
      </c>
      <c r="D241">
        <v>478454</v>
      </c>
      <c r="E241" t="s">
        <v>4</v>
      </c>
      <c r="F241">
        <v>9.9998000000000004E-2</v>
      </c>
      <c r="G241" t="s">
        <v>5</v>
      </c>
      <c r="H241">
        <v>182</v>
      </c>
      <c r="I241" t="s">
        <v>6</v>
      </c>
      <c r="J241">
        <v>2217</v>
      </c>
      <c r="K241" t="s">
        <v>7</v>
      </c>
      <c r="L241">
        <v>2731</v>
      </c>
      <c r="M241" t="s">
        <v>8</v>
      </c>
      <c r="N241">
        <v>0</v>
      </c>
      <c r="O241" t="s">
        <v>9</v>
      </c>
      <c r="P241" t="s">
        <v>10</v>
      </c>
      <c r="Q241">
        <v>0</v>
      </c>
      <c r="R241" t="s">
        <v>11</v>
      </c>
      <c r="S241">
        <v>49</v>
      </c>
    </row>
    <row r="242" spans="1:19">
      <c r="A242" t="s">
        <v>2</v>
      </c>
      <c r="B242">
        <v>1385</v>
      </c>
      <c r="C242" t="s">
        <v>3</v>
      </c>
      <c r="D242">
        <v>478455</v>
      </c>
      <c r="E242" t="s">
        <v>4</v>
      </c>
      <c r="F242">
        <v>9.9998000000000004E-2</v>
      </c>
      <c r="G242" t="s">
        <v>5</v>
      </c>
      <c r="H242">
        <v>1</v>
      </c>
      <c r="I242" t="s">
        <v>6</v>
      </c>
      <c r="J242">
        <v>-500</v>
      </c>
      <c r="K242" t="s">
        <v>7</v>
      </c>
      <c r="L242">
        <v>8</v>
      </c>
      <c r="M242" t="s">
        <v>8</v>
      </c>
      <c r="N242">
        <v>0</v>
      </c>
      <c r="O242" t="s">
        <v>9</v>
      </c>
      <c r="P242" t="s">
        <v>10</v>
      </c>
      <c r="Q242">
        <v>0</v>
      </c>
      <c r="R242" t="s">
        <v>11</v>
      </c>
      <c r="S242">
        <v>38</v>
      </c>
    </row>
    <row r="243" spans="1:19">
      <c r="A243" t="s">
        <v>2</v>
      </c>
      <c r="B243">
        <v>1385</v>
      </c>
      <c r="C243" t="s">
        <v>3</v>
      </c>
      <c r="D243">
        <v>478522</v>
      </c>
      <c r="E243" t="s">
        <v>4</v>
      </c>
      <c r="F243">
        <v>9.9998000000000004E-2</v>
      </c>
      <c r="G243" t="s">
        <v>5</v>
      </c>
      <c r="H243">
        <v>67</v>
      </c>
      <c r="I243" t="s">
        <v>6</v>
      </c>
      <c r="J243">
        <v>275</v>
      </c>
      <c r="K243" t="s">
        <v>7</v>
      </c>
      <c r="L243">
        <v>789</v>
      </c>
      <c r="M243" t="s">
        <v>8</v>
      </c>
      <c r="N243">
        <v>0</v>
      </c>
      <c r="O243" t="s">
        <v>9</v>
      </c>
      <c r="P243" t="s">
        <v>10</v>
      </c>
      <c r="Q243">
        <v>0</v>
      </c>
      <c r="R243" t="s">
        <v>11</v>
      </c>
      <c r="S243">
        <v>49</v>
      </c>
    </row>
    <row r="244" spans="1:19">
      <c r="A244" t="s">
        <v>2</v>
      </c>
      <c r="B244">
        <v>1385</v>
      </c>
      <c r="C244" t="s">
        <v>3</v>
      </c>
      <c r="D244">
        <v>478912</v>
      </c>
      <c r="E244" t="s">
        <v>4</v>
      </c>
      <c r="F244">
        <v>9.9998000000000004E-2</v>
      </c>
      <c r="G244" t="s">
        <v>5</v>
      </c>
      <c r="H244">
        <v>390</v>
      </c>
      <c r="I244" t="s">
        <v>6</v>
      </c>
      <c r="J244">
        <v>6077</v>
      </c>
      <c r="K244" t="s">
        <v>7</v>
      </c>
      <c r="L244">
        <v>6585</v>
      </c>
      <c r="M244" t="s">
        <v>8</v>
      </c>
      <c r="N244">
        <v>0</v>
      </c>
      <c r="O244" t="s">
        <v>9</v>
      </c>
      <c r="P244" t="s">
        <v>10</v>
      </c>
      <c r="Q244">
        <v>0</v>
      </c>
      <c r="R244" t="s">
        <v>11</v>
      </c>
      <c r="S244">
        <v>49</v>
      </c>
    </row>
    <row r="245" spans="1:19">
      <c r="A245" t="s">
        <v>2</v>
      </c>
      <c r="B245">
        <v>1385</v>
      </c>
      <c r="C245" t="s">
        <v>3</v>
      </c>
      <c r="D245">
        <v>478913</v>
      </c>
      <c r="E245" t="s">
        <v>4</v>
      </c>
      <c r="F245">
        <v>9.9998000000000004E-2</v>
      </c>
      <c r="G245" t="s">
        <v>5</v>
      </c>
      <c r="H245">
        <v>1</v>
      </c>
      <c r="I245" t="s">
        <v>6</v>
      </c>
      <c r="J245">
        <v>-500</v>
      </c>
      <c r="K245" t="s">
        <v>7</v>
      </c>
      <c r="L245">
        <v>8</v>
      </c>
      <c r="M245" t="s">
        <v>8</v>
      </c>
      <c r="N245">
        <v>0</v>
      </c>
      <c r="O245" t="s">
        <v>9</v>
      </c>
      <c r="P245" t="s">
        <v>10</v>
      </c>
      <c r="Q245">
        <v>0</v>
      </c>
      <c r="R245" t="s">
        <v>11</v>
      </c>
      <c r="S245">
        <v>38</v>
      </c>
    </row>
    <row r="246" spans="1:19">
      <c r="A246" t="s">
        <v>2</v>
      </c>
      <c r="B246">
        <v>1385</v>
      </c>
      <c r="C246" t="s">
        <v>3</v>
      </c>
      <c r="D246">
        <v>479039</v>
      </c>
      <c r="E246" t="s">
        <v>4</v>
      </c>
      <c r="F246">
        <v>9.9998000000000004E-2</v>
      </c>
      <c r="G246" t="s">
        <v>5</v>
      </c>
      <c r="H246">
        <v>126</v>
      </c>
      <c r="I246" t="s">
        <v>6</v>
      </c>
      <c r="J246">
        <v>2013</v>
      </c>
      <c r="K246" t="s">
        <v>7</v>
      </c>
      <c r="L246">
        <v>2531</v>
      </c>
      <c r="M246" t="s">
        <v>8</v>
      </c>
      <c r="N246">
        <v>0</v>
      </c>
      <c r="O246" t="s">
        <v>9</v>
      </c>
      <c r="P246" t="s">
        <v>10</v>
      </c>
      <c r="Q246">
        <v>0</v>
      </c>
      <c r="R246" t="s">
        <v>11</v>
      </c>
      <c r="S246">
        <v>49</v>
      </c>
    </row>
    <row r="247" spans="1:19">
      <c r="A247" t="s">
        <v>2</v>
      </c>
      <c r="B247">
        <v>1385</v>
      </c>
      <c r="C247" t="s">
        <v>3</v>
      </c>
      <c r="D247">
        <v>479348</v>
      </c>
      <c r="E247" t="s">
        <v>4</v>
      </c>
      <c r="F247">
        <v>9.9998000000000004E-2</v>
      </c>
      <c r="G247" t="s">
        <v>5</v>
      </c>
      <c r="H247">
        <v>309</v>
      </c>
      <c r="I247" t="s">
        <v>6</v>
      </c>
      <c r="J247">
        <v>4996</v>
      </c>
      <c r="K247" t="s">
        <v>7</v>
      </c>
      <c r="L247">
        <v>5512</v>
      </c>
      <c r="M247" t="s">
        <v>8</v>
      </c>
      <c r="N247">
        <v>0</v>
      </c>
      <c r="O247" t="s">
        <v>9</v>
      </c>
      <c r="P247" t="s">
        <v>10</v>
      </c>
      <c r="Q247">
        <v>0</v>
      </c>
      <c r="R247" t="s">
        <v>11</v>
      </c>
      <c r="S247">
        <v>47</v>
      </c>
    </row>
    <row r="248" spans="1:19">
      <c r="A248" t="s">
        <v>2</v>
      </c>
      <c r="B248">
        <v>1385</v>
      </c>
      <c r="C248" t="s">
        <v>3</v>
      </c>
      <c r="D248">
        <v>479976</v>
      </c>
      <c r="E248" t="s">
        <v>4</v>
      </c>
      <c r="F248">
        <v>9.9998000000000004E-2</v>
      </c>
      <c r="G248" t="s">
        <v>5</v>
      </c>
      <c r="H248">
        <v>628</v>
      </c>
      <c r="I248" t="s">
        <v>6</v>
      </c>
      <c r="J248">
        <v>11523</v>
      </c>
      <c r="K248" t="s">
        <v>7</v>
      </c>
      <c r="L248">
        <v>12036</v>
      </c>
      <c r="M248" t="s">
        <v>8</v>
      </c>
      <c r="N248">
        <v>0</v>
      </c>
      <c r="O248" t="s">
        <v>9</v>
      </c>
      <c r="P248" t="s">
        <v>10</v>
      </c>
      <c r="Q248">
        <v>0</v>
      </c>
      <c r="R248" t="s">
        <v>11</v>
      </c>
      <c r="S248">
        <v>47</v>
      </c>
    </row>
    <row r="249" spans="1:19">
      <c r="A249" t="s">
        <v>2</v>
      </c>
      <c r="B249">
        <v>1385</v>
      </c>
      <c r="C249" t="s">
        <v>3</v>
      </c>
      <c r="D249">
        <v>480416</v>
      </c>
      <c r="E249" t="s">
        <v>4</v>
      </c>
      <c r="F249">
        <v>9.9998000000000004E-2</v>
      </c>
      <c r="G249" t="s">
        <v>5</v>
      </c>
      <c r="H249">
        <v>440</v>
      </c>
      <c r="I249" t="s">
        <v>6</v>
      </c>
      <c r="J249">
        <v>6744</v>
      </c>
      <c r="K249" t="s">
        <v>7</v>
      </c>
      <c r="L249">
        <v>7251</v>
      </c>
      <c r="M249" t="s">
        <v>8</v>
      </c>
      <c r="N249">
        <v>0</v>
      </c>
      <c r="O249" t="s">
        <v>9</v>
      </c>
      <c r="P249" t="s">
        <v>10</v>
      </c>
      <c r="Q249">
        <v>0</v>
      </c>
      <c r="R249" t="s">
        <v>11</v>
      </c>
      <c r="S249">
        <v>47</v>
      </c>
    </row>
    <row r="250" spans="1:19">
      <c r="A250" t="s">
        <v>2</v>
      </c>
      <c r="B250">
        <v>1385</v>
      </c>
      <c r="C250" t="s">
        <v>3</v>
      </c>
      <c r="D250">
        <v>480639</v>
      </c>
      <c r="E250" t="s">
        <v>4</v>
      </c>
      <c r="F250">
        <v>9.9998000000000004E-2</v>
      </c>
      <c r="G250" t="s">
        <v>5</v>
      </c>
      <c r="H250">
        <v>223</v>
      </c>
      <c r="I250" t="s">
        <v>6</v>
      </c>
      <c r="J250">
        <v>3398</v>
      </c>
      <c r="K250" t="s">
        <v>7</v>
      </c>
      <c r="L250">
        <v>3915</v>
      </c>
      <c r="M250" t="s">
        <v>8</v>
      </c>
      <c r="N250">
        <v>0</v>
      </c>
      <c r="O250" t="s">
        <v>9</v>
      </c>
      <c r="P250" t="s">
        <v>10</v>
      </c>
      <c r="Q250">
        <v>0</v>
      </c>
      <c r="R250" t="s">
        <v>11</v>
      </c>
      <c r="S250">
        <v>49</v>
      </c>
    </row>
    <row r="251" spans="1:19">
      <c r="A251" t="s">
        <v>2</v>
      </c>
      <c r="B251">
        <v>1385</v>
      </c>
      <c r="C251" t="s">
        <v>3</v>
      </c>
      <c r="D251">
        <v>480640</v>
      </c>
      <c r="E251" t="s">
        <v>4</v>
      </c>
      <c r="F251">
        <v>9.9998000000000004E-2</v>
      </c>
      <c r="G251" t="s">
        <v>5</v>
      </c>
      <c r="H251">
        <v>1</v>
      </c>
      <c r="I251" t="s">
        <v>6</v>
      </c>
      <c r="J251">
        <v>-500</v>
      </c>
      <c r="K251" t="s">
        <v>7</v>
      </c>
      <c r="L251">
        <v>7</v>
      </c>
      <c r="M251" t="s">
        <v>8</v>
      </c>
      <c r="N251">
        <v>0</v>
      </c>
      <c r="O251" t="s">
        <v>9</v>
      </c>
      <c r="P251" t="s">
        <v>10</v>
      </c>
      <c r="Q251">
        <v>0</v>
      </c>
      <c r="R251" t="s">
        <v>11</v>
      </c>
      <c r="S251">
        <v>39</v>
      </c>
    </row>
    <row r="252" spans="1:19">
      <c r="A252" t="s">
        <v>2</v>
      </c>
      <c r="B252">
        <v>1385</v>
      </c>
      <c r="C252" t="s">
        <v>3</v>
      </c>
      <c r="D252">
        <v>480912</v>
      </c>
      <c r="E252" t="s">
        <v>4</v>
      </c>
      <c r="F252">
        <v>9.9998000000000004E-2</v>
      </c>
      <c r="G252" t="s">
        <v>5</v>
      </c>
      <c r="H252">
        <v>272</v>
      </c>
      <c r="I252" t="s">
        <v>6</v>
      </c>
      <c r="J252">
        <v>4271</v>
      </c>
      <c r="K252" t="s">
        <v>7</v>
      </c>
      <c r="L252">
        <v>4789</v>
      </c>
      <c r="M252" t="s">
        <v>8</v>
      </c>
      <c r="N252">
        <v>0</v>
      </c>
      <c r="O252" t="s">
        <v>9</v>
      </c>
      <c r="P252" t="s">
        <v>10</v>
      </c>
      <c r="Q252">
        <v>0</v>
      </c>
      <c r="R252" t="s">
        <v>11</v>
      </c>
      <c r="S252">
        <v>48</v>
      </c>
    </row>
    <row r="253" spans="1:19">
      <c r="A253" t="s">
        <v>2</v>
      </c>
      <c r="B253">
        <v>1385</v>
      </c>
      <c r="C253" t="s">
        <v>3</v>
      </c>
      <c r="D253">
        <v>481418</v>
      </c>
      <c r="E253" t="s">
        <v>4</v>
      </c>
      <c r="F253">
        <v>9.9998000000000004E-2</v>
      </c>
      <c r="G253" t="s">
        <v>5</v>
      </c>
      <c r="H253">
        <v>506</v>
      </c>
      <c r="I253" t="s">
        <v>6</v>
      </c>
      <c r="J253">
        <v>8458</v>
      </c>
      <c r="K253" t="s">
        <v>7</v>
      </c>
      <c r="L253">
        <v>8966</v>
      </c>
      <c r="M253" t="s">
        <v>8</v>
      </c>
      <c r="N253">
        <v>0</v>
      </c>
      <c r="O253" t="s">
        <v>9</v>
      </c>
      <c r="P253" t="s">
        <v>10</v>
      </c>
      <c r="Q253">
        <v>0</v>
      </c>
      <c r="R253" t="s">
        <v>11</v>
      </c>
      <c r="S253">
        <v>48</v>
      </c>
    </row>
    <row r="254" spans="1:19">
      <c r="A254" t="s">
        <v>2</v>
      </c>
      <c r="B254">
        <v>1385</v>
      </c>
      <c r="C254" t="s">
        <v>3</v>
      </c>
      <c r="D254">
        <v>481476</v>
      </c>
      <c r="E254" t="s">
        <v>4</v>
      </c>
      <c r="F254">
        <v>9.9998000000000004E-2</v>
      </c>
      <c r="G254" t="s">
        <v>5</v>
      </c>
      <c r="H254">
        <v>58</v>
      </c>
      <c r="I254" t="s">
        <v>6</v>
      </c>
      <c r="J254">
        <v>649</v>
      </c>
      <c r="K254" t="s">
        <v>7</v>
      </c>
      <c r="L254">
        <v>1164</v>
      </c>
      <c r="M254" t="s">
        <v>8</v>
      </c>
      <c r="N254">
        <v>0</v>
      </c>
      <c r="O254" t="s">
        <v>9</v>
      </c>
      <c r="P254" t="s">
        <v>10</v>
      </c>
      <c r="Q254">
        <v>0</v>
      </c>
      <c r="R254" t="s">
        <v>11</v>
      </c>
      <c r="S254">
        <v>47</v>
      </c>
    </row>
    <row r="255" spans="1:19">
      <c r="A255" t="s">
        <v>2</v>
      </c>
      <c r="B255">
        <v>1385</v>
      </c>
      <c r="C255" t="s">
        <v>3</v>
      </c>
      <c r="D255">
        <v>481477</v>
      </c>
      <c r="E255" t="s">
        <v>4</v>
      </c>
      <c r="F255">
        <v>9.9998000000000004E-2</v>
      </c>
      <c r="G255" t="s">
        <v>5</v>
      </c>
      <c r="H255">
        <v>1</v>
      </c>
      <c r="I255" t="s">
        <v>6</v>
      </c>
      <c r="J255">
        <v>-500</v>
      </c>
      <c r="K255" t="s">
        <v>7</v>
      </c>
      <c r="L255">
        <v>16</v>
      </c>
      <c r="M255" t="s">
        <v>8</v>
      </c>
      <c r="N255">
        <v>0</v>
      </c>
      <c r="O255" t="s">
        <v>9</v>
      </c>
      <c r="P255" t="s">
        <v>10</v>
      </c>
      <c r="Q255">
        <v>0</v>
      </c>
      <c r="R255" t="s">
        <v>11</v>
      </c>
      <c r="S255">
        <v>37</v>
      </c>
    </row>
    <row r="256" spans="1:19">
      <c r="A256" t="s">
        <v>2</v>
      </c>
      <c r="B256">
        <v>1385</v>
      </c>
      <c r="C256" t="s">
        <v>3</v>
      </c>
      <c r="D256">
        <v>481680</v>
      </c>
      <c r="E256" t="s">
        <v>4</v>
      </c>
      <c r="F256">
        <v>9.9998000000000004E-2</v>
      </c>
      <c r="G256" t="s">
        <v>5</v>
      </c>
      <c r="H256">
        <v>203</v>
      </c>
      <c r="I256" t="s">
        <v>6</v>
      </c>
      <c r="J256">
        <v>2768</v>
      </c>
      <c r="K256" t="s">
        <v>7</v>
      </c>
      <c r="L256">
        <v>3278</v>
      </c>
      <c r="M256" t="s">
        <v>8</v>
      </c>
      <c r="N256">
        <v>0</v>
      </c>
      <c r="O256" t="s">
        <v>9</v>
      </c>
      <c r="P256" t="s">
        <v>10</v>
      </c>
      <c r="Q256">
        <v>0</v>
      </c>
      <c r="R256" t="s">
        <v>11</v>
      </c>
      <c r="S256">
        <v>48</v>
      </c>
    </row>
    <row r="257" spans="1:19">
      <c r="A257" t="s">
        <v>2</v>
      </c>
      <c r="B257">
        <v>1385</v>
      </c>
      <c r="C257" t="s">
        <v>3</v>
      </c>
      <c r="D257">
        <v>481977</v>
      </c>
      <c r="E257" t="s">
        <v>4</v>
      </c>
      <c r="F257">
        <v>9.9998000000000004E-2</v>
      </c>
      <c r="G257" t="s">
        <v>5</v>
      </c>
      <c r="H257">
        <v>297</v>
      </c>
      <c r="I257" t="s">
        <v>6</v>
      </c>
      <c r="J257">
        <v>3177</v>
      </c>
      <c r="K257" t="s">
        <v>7</v>
      </c>
      <c r="L257">
        <v>3699</v>
      </c>
      <c r="M257" t="s">
        <v>8</v>
      </c>
      <c r="N257">
        <v>0</v>
      </c>
      <c r="O257" t="s">
        <v>9</v>
      </c>
      <c r="P257" t="s">
        <v>10</v>
      </c>
      <c r="Q257">
        <v>0</v>
      </c>
      <c r="R257" t="s">
        <v>11</v>
      </c>
      <c r="S257">
        <v>48</v>
      </c>
    </row>
    <row r="258" spans="1:19">
      <c r="A258" t="s">
        <v>2</v>
      </c>
      <c r="B258">
        <v>1385</v>
      </c>
      <c r="C258" t="s">
        <v>3</v>
      </c>
      <c r="D258">
        <v>482071</v>
      </c>
      <c r="E258" t="s">
        <v>4</v>
      </c>
      <c r="F258">
        <v>9.9998000000000004E-2</v>
      </c>
      <c r="G258" t="s">
        <v>5</v>
      </c>
      <c r="H258">
        <v>94</v>
      </c>
      <c r="I258" t="s">
        <v>6</v>
      </c>
      <c r="J258">
        <v>783</v>
      </c>
      <c r="K258" t="s">
        <v>7</v>
      </c>
      <c r="L258">
        <v>1291</v>
      </c>
      <c r="M258" t="s">
        <v>8</v>
      </c>
      <c r="N258">
        <v>0</v>
      </c>
      <c r="O258" t="s">
        <v>9</v>
      </c>
      <c r="P258" t="s">
        <v>10</v>
      </c>
      <c r="Q258">
        <v>0</v>
      </c>
      <c r="R258" t="s">
        <v>11</v>
      </c>
      <c r="S258">
        <v>48</v>
      </c>
    </row>
    <row r="259" spans="1:19">
      <c r="A259" t="s">
        <v>2</v>
      </c>
      <c r="B259">
        <v>1385</v>
      </c>
      <c r="C259" t="s">
        <v>3</v>
      </c>
      <c r="D259">
        <v>482119</v>
      </c>
      <c r="E259" t="s">
        <v>4</v>
      </c>
      <c r="F259">
        <v>9.9998000000000004E-2</v>
      </c>
      <c r="G259" t="s">
        <v>5</v>
      </c>
      <c r="H259">
        <v>48</v>
      </c>
      <c r="I259" t="s">
        <v>6</v>
      </c>
      <c r="J259">
        <v>173</v>
      </c>
      <c r="K259" t="s">
        <v>7</v>
      </c>
      <c r="L259">
        <v>689</v>
      </c>
      <c r="M259" t="s">
        <v>8</v>
      </c>
      <c r="N259">
        <v>0</v>
      </c>
      <c r="O259" t="s">
        <v>9</v>
      </c>
      <c r="P259" t="s">
        <v>10</v>
      </c>
      <c r="Q259">
        <v>0</v>
      </c>
      <c r="R259" t="s">
        <v>11</v>
      </c>
      <c r="S259">
        <v>49</v>
      </c>
    </row>
    <row r="260" spans="1:19">
      <c r="A260" t="s">
        <v>2</v>
      </c>
      <c r="B260">
        <v>1385</v>
      </c>
      <c r="C260" t="s">
        <v>3</v>
      </c>
      <c r="D260">
        <v>482175</v>
      </c>
      <c r="E260" t="s">
        <v>4</v>
      </c>
      <c r="F260">
        <v>9.9998000000000004E-2</v>
      </c>
      <c r="G260" t="s">
        <v>5</v>
      </c>
      <c r="H260">
        <v>56</v>
      </c>
      <c r="I260" t="s">
        <v>6</v>
      </c>
      <c r="J260">
        <v>140</v>
      </c>
      <c r="K260" t="s">
        <v>7</v>
      </c>
      <c r="L260">
        <v>652</v>
      </c>
      <c r="M260" t="s">
        <v>8</v>
      </c>
      <c r="N260">
        <v>0</v>
      </c>
      <c r="O260" t="s">
        <v>9</v>
      </c>
      <c r="P260" t="s">
        <v>10</v>
      </c>
      <c r="Q260">
        <v>0</v>
      </c>
      <c r="R260" t="s">
        <v>11</v>
      </c>
      <c r="S260">
        <v>49</v>
      </c>
    </row>
    <row r="261" spans="1:19">
      <c r="A261" t="s">
        <v>2</v>
      </c>
      <c r="B261">
        <v>1385</v>
      </c>
      <c r="C261" t="s">
        <v>3</v>
      </c>
      <c r="D261">
        <v>482185</v>
      </c>
      <c r="E261" t="s">
        <v>4</v>
      </c>
      <c r="F261">
        <v>9.9998000000000004E-2</v>
      </c>
      <c r="G261" t="s">
        <v>5</v>
      </c>
      <c r="H261">
        <v>10</v>
      </c>
      <c r="I261" t="s">
        <v>6</v>
      </c>
      <c r="J261">
        <v>-444</v>
      </c>
      <c r="K261" t="s">
        <v>7</v>
      </c>
      <c r="L261">
        <v>67</v>
      </c>
      <c r="M261" t="s">
        <v>8</v>
      </c>
      <c r="N261">
        <v>0</v>
      </c>
      <c r="O261" t="s">
        <v>9</v>
      </c>
      <c r="P261" t="s">
        <v>10</v>
      </c>
      <c r="Q261">
        <v>0</v>
      </c>
      <c r="R261" t="s">
        <v>11</v>
      </c>
      <c r="S261">
        <v>47</v>
      </c>
    </row>
    <row r="262" spans="1:19">
      <c r="A262" t="s">
        <v>2</v>
      </c>
      <c r="B262">
        <v>1385</v>
      </c>
      <c r="C262" t="s">
        <v>3</v>
      </c>
      <c r="D262">
        <v>482186</v>
      </c>
      <c r="E262" t="s">
        <v>4</v>
      </c>
      <c r="F262">
        <v>9.9998000000000004E-2</v>
      </c>
      <c r="G262" t="s">
        <v>5</v>
      </c>
      <c r="H262">
        <v>1</v>
      </c>
      <c r="I262" t="s">
        <v>6</v>
      </c>
      <c r="J262">
        <v>-500</v>
      </c>
      <c r="K262" t="s">
        <v>7</v>
      </c>
      <c r="L262">
        <v>14</v>
      </c>
      <c r="M262" t="s">
        <v>8</v>
      </c>
      <c r="N262">
        <v>0</v>
      </c>
      <c r="O262" t="s">
        <v>9</v>
      </c>
      <c r="P262" t="s">
        <v>10</v>
      </c>
      <c r="Q262">
        <v>0</v>
      </c>
      <c r="R262" t="s">
        <v>11</v>
      </c>
      <c r="S262">
        <v>39</v>
      </c>
    </row>
    <row r="263" spans="1:19">
      <c r="A263" t="s">
        <v>2</v>
      </c>
      <c r="B263">
        <v>1385</v>
      </c>
      <c r="C263" t="s">
        <v>3</v>
      </c>
      <c r="D263">
        <v>482187</v>
      </c>
      <c r="E263" t="s">
        <v>4</v>
      </c>
      <c r="F263">
        <v>9.9998000000000004E-2</v>
      </c>
      <c r="G263" t="s">
        <v>5</v>
      </c>
      <c r="H263">
        <v>1</v>
      </c>
      <c r="I263" t="s">
        <v>6</v>
      </c>
      <c r="J263">
        <v>-500</v>
      </c>
      <c r="K263" t="s">
        <v>7</v>
      </c>
      <c r="L263">
        <v>6</v>
      </c>
      <c r="M263" t="s">
        <v>8</v>
      </c>
      <c r="N263">
        <v>0</v>
      </c>
      <c r="O263" t="s">
        <v>9</v>
      </c>
      <c r="P263" t="s">
        <v>10</v>
      </c>
      <c r="Q263">
        <v>0</v>
      </c>
      <c r="R263" t="s">
        <v>11</v>
      </c>
      <c r="S263">
        <v>30</v>
      </c>
    </row>
    <row r="264" spans="1:19">
      <c r="A264" t="s">
        <v>2</v>
      </c>
      <c r="B264">
        <v>1385</v>
      </c>
      <c r="C264" t="s">
        <v>3</v>
      </c>
      <c r="D264">
        <v>482188</v>
      </c>
      <c r="E264" t="s">
        <v>4</v>
      </c>
      <c r="F264">
        <v>9.9998000000000004E-2</v>
      </c>
      <c r="G264" t="s">
        <v>5</v>
      </c>
      <c r="H264">
        <v>1</v>
      </c>
      <c r="I264" t="s">
        <v>6</v>
      </c>
      <c r="J264">
        <v>-500</v>
      </c>
      <c r="K264" t="s">
        <v>7</v>
      </c>
      <c r="L264">
        <v>8</v>
      </c>
      <c r="M264" t="s">
        <v>8</v>
      </c>
      <c r="N264">
        <v>0</v>
      </c>
      <c r="O264" t="s">
        <v>9</v>
      </c>
      <c r="P264" t="s">
        <v>10</v>
      </c>
      <c r="Q264">
        <v>0</v>
      </c>
      <c r="R264" t="s">
        <v>11</v>
      </c>
      <c r="S264">
        <v>32</v>
      </c>
    </row>
    <row r="265" spans="1:19">
      <c r="A265" t="s">
        <v>2</v>
      </c>
      <c r="B265">
        <v>1385</v>
      </c>
      <c r="C265" t="s">
        <v>3</v>
      </c>
      <c r="D265">
        <v>482266</v>
      </c>
      <c r="E265" t="s">
        <v>4</v>
      </c>
      <c r="F265">
        <v>9.9998000000000004E-2</v>
      </c>
      <c r="G265" t="s">
        <v>5</v>
      </c>
      <c r="H265">
        <v>78</v>
      </c>
      <c r="I265" t="s">
        <v>6</v>
      </c>
      <c r="J265">
        <v>1002</v>
      </c>
      <c r="K265" t="s">
        <v>7</v>
      </c>
      <c r="L265">
        <v>1517</v>
      </c>
      <c r="M265" t="s">
        <v>8</v>
      </c>
      <c r="N265">
        <v>0</v>
      </c>
      <c r="O265" t="s">
        <v>9</v>
      </c>
      <c r="P265" t="s">
        <v>10</v>
      </c>
      <c r="Q265">
        <v>0</v>
      </c>
      <c r="R265" t="s">
        <v>11</v>
      </c>
      <c r="S265">
        <v>49</v>
      </c>
    </row>
    <row r="266" spans="1:19">
      <c r="A266" t="s">
        <v>2</v>
      </c>
      <c r="B266">
        <v>1385</v>
      </c>
      <c r="C266" t="s">
        <v>3</v>
      </c>
      <c r="D266">
        <v>482505</v>
      </c>
      <c r="E266" t="s">
        <v>4</v>
      </c>
      <c r="F266">
        <v>9.9998000000000004E-2</v>
      </c>
      <c r="G266" t="s">
        <v>5</v>
      </c>
      <c r="H266">
        <v>239</v>
      </c>
      <c r="I266" t="s">
        <v>6</v>
      </c>
      <c r="J266">
        <v>3351</v>
      </c>
      <c r="K266" t="s">
        <v>7</v>
      </c>
      <c r="L266">
        <v>3868</v>
      </c>
      <c r="M266" t="s">
        <v>8</v>
      </c>
      <c r="N266">
        <v>0</v>
      </c>
      <c r="O266" t="s">
        <v>9</v>
      </c>
      <c r="P266" t="s">
        <v>10</v>
      </c>
      <c r="Q266">
        <v>0</v>
      </c>
      <c r="R266" t="s">
        <v>11</v>
      </c>
      <c r="S266">
        <v>49</v>
      </c>
    </row>
    <row r="267" spans="1:19">
      <c r="A267" t="s">
        <v>2</v>
      </c>
      <c r="B267">
        <v>1385</v>
      </c>
      <c r="C267" t="s">
        <v>3</v>
      </c>
      <c r="D267">
        <v>483397</v>
      </c>
      <c r="E267" t="s">
        <v>4</v>
      </c>
      <c r="F267">
        <v>9.9998000000000004E-2</v>
      </c>
      <c r="G267" t="s">
        <v>5</v>
      </c>
      <c r="H267">
        <v>892</v>
      </c>
      <c r="I267" t="s">
        <v>6</v>
      </c>
      <c r="J267">
        <v>13760</v>
      </c>
      <c r="K267" t="s">
        <v>7</v>
      </c>
      <c r="L267">
        <v>14274</v>
      </c>
      <c r="M267" t="s">
        <v>8</v>
      </c>
      <c r="N267">
        <v>0</v>
      </c>
      <c r="O267" t="s">
        <v>9</v>
      </c>
      <c r="P267" t="s">
        <v>10</v>
      </c>
      <c r="Q267">
        <v>0</v>
      </c>
      <c r="R267" t="s">
        <v>11</v>
      </c>
      <c r="S267">
        <v>49</v>
      </c>
    </row>
    <row r="268" spans="1:19">
      <c r="A268" t="s">
        <v>2</v>
      </c>
      <c r="B268">
        <v>1385</v>
      </c>
      <c r="C268" t="s">
        <v>3</v>
      </c>
      <c r="D268">
        <v>483782</v>
      </c>
      <c r="E268" t="s">
        <v>4</v>
      </c>
      <c r="F268">
        <v>9.9998000000000004E-2</v>
      </c>
      <c r="G268" t="s">
        <v>5</v>
      </c>
      <c r="H268">
        <v>385</v>
      </c>
      <c r="I268" t="s">
        <v>6</v>
      </c>
      <c r="J268">
        <v>5982</v>
      </c>
      <c r="K268" t="s">
        <v>7</v>
      </c>
      <c r="L268">
        <v>6498</v>
      </c>
      <c r="M268" t="s">
        <v>8</v>
      </c>
      <c r="N268">
        <v>0</v>
      </c>
      <c r="O268" t="s">
        <v>9</v>
      </c>
      <c r="P268" t="s">
        <v>10</v>
      </c>
      <c r="Q268">
        <v>0</v>
      </c>
      <c r="R268" t="s">
        <v>11</v>
      </c>
      <c r="S268">
        <v>48</v>
      </c>
    </row>
    <row r="269" spans="1:19">
      <c r="A269" t="s">
        <v>2</v>
      </c>
      <c r="B269">
        <v>1385</v>
      </c>
      <c r="C269" t="s">
        <v>3</v>
      </c>
      <c r="D269">
        <v>484012</v>
      </c>
      <c r="E269" t="s">
        <v>4</v>
      </c>
      <c r="F269">
        <v>9.9998000000000004E-2</v>
      </c>
      <c r="G269" t="s">
        <v>5</v>
      </c>
      <c r="H269">
        <v>230</v>
      </c>
      <c r="I269" t="s">
        <v>6</v>
      </c>
      <c r="J269">
        <v>3398</v>
      </c>
      <c r="K269" t="s">
        <v>7</v>
      </c>
      <c r="L269">
        <v>3917</v>
      </c>
      <c r="M269" t="s">
        <v>8</v>
      </c>
      <c r="N269">
        <v>0</v>
      </c>
      <c r="O269" t="s">
        <v>9</v>
      </c>
      <c r="P269" t="s">
        <v>10</v>
      </c>
      <c r="Q269">
        <v>0</v>
      </c>
      <c r="R269" t="s">
        <v>11</v>
      </c>
      <c r="S269">
        <v>48</v>
      </c>
    </row>
    <row r="270" spans="1:19">
      <c r="A270" t="s">
        <v>2</v>
      </c>
      <c r="B270">
        <v>1385</v>
      </c>
      <c r="C270" t="s">
        <v>3</v>
      </c>
      <c r="D270">
        <v>484013</v>
      </c>
      <c r="E270" t="s">
        <v>4</v>
      </c>
      <c r="F270">
        <v>9.9998000000000004E-2</v>
      </c>
      <c r="G270" t="s">
        <v>5</v>
      </c>
      <c r="H270">
        <v>1</v>
      </c>
      <c r="I270" t="s">
        <v>6</v>
      </c>
      <c r="J270">
        <v>-500</v>
      </c>
      <c r="K270" t="s">
        <v>7</v>
      </c>
      <c r="L270">
        <v>5</v>
      </c>
      <c r="M270" t="s">
        <v>8</v>
      </c>
      <c r="N270">
        <v>0</v>
      </c>
      <c r="O270" t="s">
        <v>9</v>
      </c>
      <c r="P270" t="s">
        <v>10</v>
      </c>
      <c r="Q270">
        <v>0</v>
      </c>
      <c r="R270" t="s">
        <v>11</v>
      </c>
      <c r="S270">
        <v>36</v>
      </c>
    </row>
    <row r="271" spans="1:19">
      <c r="A271" t="s">
        <v>2</v>
      </c>
      <c r="B271">
        <v>1385</v>
      </c>
      <c r="C271" t="s">
        <v>3</v>
      </c>
      <c r="D271">
        <v>484254</v>
      </c>
      <c r="E271" t="s">
        <v>4</v>
      </c>
      <c r="F271">
        <v>9.9998000000000004E-2</v>
      </c>
      <c r="G271" t="s">
        <v>5</v>
      </c>
      <c r="H271">
        <v>241</v>
      </c>
      <c r="I271" t="s">
        <v>6</v>
      </c>
      <c r="J271">
        <v>2604</v>
      </c>
      <c r="K271" t="s">
        <v>7</v>
      </c>
      <c r="L271">
        <v>3107</v>
      </c>
      <c r="M271" t="s">
        <v>8</v>
      </c>
      <c r="N271">
        <v>0</v>
      </c>
      <c r="O271" t="s">
        <v>9</v>
      </c>
      <c r="P271" t="s">
        <v>10</v>
      </c>
      <c r="Q271">
        <v>0</v>
      </c>
      <c r="R271" t="s">
        <v>11</v>
      </c>
      <c r="S271">
        <v>49</v>
      </c>
    </row>
    <row r="272" spans="1:19">
      <c r="A272" t="s">
        <v>2</v>
      </c>
      <c r="B272">
        <v>1385</v>
      </c>
      <c r="C272" t="s">
        <v>3</v>
      </c>
      <c r="D272">
        <v>484256</v>
      </c>
      <c r="E272" t="s">
        <v>4</v>
      </c>
      <c r="F272">
        <v>9.9998000000000004E-2</v>
      </c>
      <c r="G272" t="s">
        <v>5</v>
      </c>
      <c r="H272">
        <v>2</v>
      </c>
      <c r="I272" t="s">
        <v>6</v>
      </c>
      <c r="J272">
        <v>-490</v>
      </c>
      <c r="K272" t="s">
        <v>7</v>
      </c>
      <c r="L272">
        <v>21</v>
      </c>
      <c r="M272" t="s">
        <v>8</v>
      </c>
      <c r="N272">
        <v>0</v>
      </c>
      <c r="O272" t="s">
        <v>9</v>
      </c>
      <c r="P272" t="s">
        <v>10</v>
      </c>
      <c r="Q272">
        <v>0</v>
      </c>
      <c r="R272" t="s">
        <v>11</v>
      </c>
      <c r="S272">
        <v>42</v>
      </c>
    </row>
    <row r="273" spans="1:19">
      <c r="A273" t="s">
        <v>2</v>
      </c>
      <c r="B273">
        <v>1385</v>
      </c>
      <c r="C273" t="s">
        <v>3</v>
      </c>
      <c r="D273">
        <v>484441</v>
      </c>
      <c r="E273" t="s">
        <v>4</v>
      </c>
      <c r="F273">
        <v>9.9998000000000004E-2</v>
      </c>
      <c r="G273" t="s">
        <v>5</v>
      </c>
      <c r="H273">
        <v>185</v>
      </c>
      <c r="I273" t="s">
        <v>6</v>
      </c>
      <c r="J273">
        <v>3131</v>
      </c>
      <c r="K273" t="s">
        <v>7</v>
      </c>
      <c r="L273">
        <v>3643</v>
      </c>
      <c r="M273" t="s">
        <v>8</v>
      </c>
      <c r="N273">
        <v>0</v>
      </c>
      <c r="O273" t="s">
        <v>9</v>
      </c>
      <c r="P273" t="s">
        <v>10</v>
      </c>
      <c r="Q273">
        <v>0</v>
      </c>
      <c r="R273" t="s">
        <v>11</v>
      </c>
      <c r="S273">
        <v>49</v>
      </c>
    </row>
    <row r="274" spans="1:19">
      <c r="A274" t="s">
        <v>2</v>
      </c>
      <c r="B274">
        <v>1385</v>
      </c>
      <c r="C274" t="s">
        <v>3</v>
      </c>
      <c r="D274">
        <v>484450</v>
      </c>
      <c r="E274" t="s">
        <v>4</v>
      </c>
      <c r="F274">
        <v>9.9998000000000004E-2</v>
      </c>
      <c r="G274" t="s">
        <v>5</v>
      </c>
      <c r="H274">
        <v>9</v>
      </c>
      <c r="I274" t="s">
        <v>6</v>
      </c>
      <c r="J274">
        <v>-417</v>
      </c>
      <c r="K274" t="s">
        <v>7</v>
      </c>
      <c r="L274">
        <v>90</v>
      </c>
      <c r="M274" t="s">
        <v>8</v>
      </c>
      <c r="N274">
        <v>0</v>
      </c>
      <c r="O274" t="s">
        <v>9</v>
      </c>
      <c r="P274" t="s">
        <v>10</v>
      </c>
      <c r="Q274">
        <v>0</v>
      </c>
      <c r="R274" t="s">
        <v>11</v>
      </c>
      <c r="S274">
        <v>46</v>
      </c>
    </row>
    <row r="275" spans="1:19">
      <c r="A275" t="s">
        <v>2</v>
      </c>
      <c r="B275">
        <v>1385</v>
      </c>
      <c r="C275" t="s">
        <v>3</v>
      </c>
      <c r="D275">
        <v>484587</v>
      </c>
      <c r="E275" t="s">
        <v>4</v>
      </c>
      <c r="F275">
        <v>9.9998000000000004E-2</v>
      </c>
      <c r="G275" t="s">
        <v>5</v>
      </c>
      <c r="H275">
        <v>137</v>
      </c>
      <c r="I275" t="s">
        <v>6</v>
      </c>
      <c r="J275">
        <v>1821</v>
      </c>
      <c r="K275" t="s">
        <v>7</v>
      </c>
      <c r="L275">
        <v>2333</v>
      </c>
      <c r="M275" t="s">
        <v>8</v>
      </c>
      <c r="N275">
        <v>0</v>
      </c>
      <c r="O275" t="s">
        <v>9</v>
      </c>
      <c r="P275" t="s">
        <v>10</v>
      </c>
      <c r="Q275">
        <v>0</v>
      </c>
      <c r="R275" t="s">
        <v>11</v>
      </c>
      <c r="S275">
        <v>49</v>
      </c>
    </row>
    <row r="276" spans="1:19">
      <c r="A276" t="s">
        <v>2</v>
      </c>
      <c r="B276">
        <v>1385</v>
      </c>
      <c r="C276" t="s">
        <v>3</v>
      </c>
      <c r="D276">
        <v>484588</v>
      </c>
      <c r="E276" t="s">
        <v>4</v>
      </c>
      <c r="F276">
        <v>9.9998000000000004E-2</v>
      </c>
      <c r="G276" t="s">
        <v>5</v>
      </c>
      <c r="H276">
        <v>1</v>
      </c>
      <c r="I276" t="s">
        <v>6</v>
      </c>
      <c r="J276">
        <v>-500</v>
      </c>
      <c r="K276" t="s">
        <v>7</v>
      </c>
      <c r="L276">
        <v>7</v>
      </c>
      <c r="M276" t="s">
        <v>8</v>
      </c>
      <c r="N276">
        <v>0</v>
      </c>
      <c r="O276" t="s">
        <v>9</v>
      </c>
      <c r="P276" t="s">
        <v>10</v>
      </c>
      <c r="Q276">
        <v>0</v>
      </c>
      <c r="R276" t="s">
        <v>11</v>
      </c>
      <c r="S276">
        <v>37</v>
      </c>
    </row>
    <row r="277" spans="1:19">
      <c r="A277" t="s">
        <v>2</v>
      </c>
      <c r="B277">
        <v>1385</v>
      </c>
      <c r="C277" t="s">
        <v>3</v>
      </c>
      <c r="D277">
        <v>484589</v>
      </c>
      <c r="E277" t="s">
        <v>4</v>
      </c>
      <c r="F277">
        <v>9.9998000000000004E-2</v>
      </c>
      <c r="G277" t="s">
        <v>5</v>
      </c>
      <c r="H277">
        <v>1</v>
      </c>
      <c r="I277" t="s">
        <v>6</v>
      </c>
      <c r="J277">
        <v>-500</v>
      </c>
      <c r="K277" t="s">
        <v>7</v>
      </c>
      <c r="L277">
        <v>3</v>
      </c>
      <c r="M277" t="s">
        <v>8</v>
      </c>
      <c r="N277">
        <v>0</v>
      </c>
      <c r="O277" t="s">
        <v>9</v>
      </c>
      <c r="P277" t="s">
        <v>10</v>
      </c>
      <c r="Q277">
        <v>0</v>
      </c>
      <c r="R277" t="s">
        <v>11</v>
      </c>
      <c r="S277">
        <v>36</v>
      </c>
    </row>
    <row r="278" spans="1:19">
      <c r="A278" t="s">
        <v>2</v>
      </c>
      <c r="B278">
        <v>1385</v>
      </c>
      <c r="C278" t="s">
        <v>3</v>
      </c>
      <c r="D278">
        <v>484590</v>
      </c>
      <c r="E278" t="s">
        <v>4</v>
      </c>
      <c r="F278">
        <v>9.9998000000000004E-2</v>
      </c>
      <c r="G278" t="s">
        <v>5</v>
      </c>
      <c r="H278">
        <v>1</v>
      </c>
      <c r="I278" t="s">
        <v>6</v>
      </c>
      <c r="J278">
        <v>-500</v>
      </c>
      <c r="K278" t="s">
        <v>7</v>
      </c>
      <c r="L278">
        <v>9</v>
      </c>
      <c r="M278" t="s">
        <v>8</v>
      </c>
      <c r="N278">
        <v>0</v>
      </c>
      <c r="O278" t="s">
        <v>9</v>
      </c>
      <c r="P278" t="s">
        <v>10</v>
      </c>
      <c r="Q278">
        <v>0</v>
      </c>
      <c r="R278" t="s">
        <v>11</v>
      </c>
      <c r="S278">
        <v>35</v>
      </c>
    </row>
    <row r="279" spans="1:19">
      <c r="A279" t="s">
        <v>2</v>
      </c>
      <c r="B279">
        <v>1385</v>
      </c>
      <c r="C279" t="s">
        <v>3</v>
      </c>
      <c r="D279">
        <v>484960</v>
      </c>
      <c r="E279" t="s">
        <v>4</v>
      </c>
      <c r="F279">
        <v>9.9998000000000004E-2</v>
      </c>
      <c r="G279" t="s">
        <v>5</v>
      </c>
      <c r="H279">
        <v>370</v>
      </c>
      <c r="I279" t="s">
        <v>6</v>
      </c>
      <c r="J279">
        <v>4666</v>
      </c>
      <c r="K279" t="s">
        <v>7</v>
      </c>
      <c r="L279">
        <v>5168</v>
      </c>
      <c r="M279" t="s">
        <v>8</v>
      </c>
      <c r="N279">
        <v>0</v>
      </c>
      <c r="O279" t="s">
        <v>9</v>
      </c>
      <c r="P279" t="s">
        <v>10</v>
      </c>
      <c r="Q279">
        <v>0</v>
      </c>
      <c r="R279" t="s">
        <v>11</v>
      </c>
      <c r="S279">
        <v>49</v>
      </c>
    </row>
    <row r="280" spans="1:19">
      <c r="A280" t="s">
        <v>2</v>
      </c>
      <c r="B280">
        <v>1385</v>
      </c>
      <c r="C280" t="s">
        <v>3</v>
      </c>
      <c r="D280">
        <v>485061</v>
      </c>
      <c r="E280" t="s">
        <v>4</v>
      </c>
      <c r="F280">
        <v>9.9998000000000004E-2</v>
      </c>
      <c r="G280" t="s">
        <v>5</v>
      </c>
      <c r="H280">
        <v>101</v>
      </c>
      <c r="I280" t="s">
        <v>6</v>
      </c>
      <c r="J280">
        <v>802</v>
      </c>
      <c r="K280" t="s">
        <v>7</v>
      </c>
      <c r="L280">
        <v>1314</v>
      </c>
      <c r="M280" t="s">
        <v>8</v>
      </c>
      <c r="N280">
        <v>0</v>
      </c>
      <c r="O280" t="s">
        <v>9</v>
      </c>
      <c r="P280" t="s">
        <v>10</v>
      </c>
      <c r="Q280">
        <v>0</v>
      </c>
      <c r="R280" t="s">
        <v>11</v>
      </c>
      <c r="S280">
        <v>48</v>
      </c>
    </row>
    <row r="281" spans="1:19">
      <c r="A281" t="s">
        <v>2</v>
      </c>
      <c r="B281">
        <v>1385</v>
      </c>
      <c r="C281" t="s">
        <v>3</v>
      </c>
      <c r="D281">
        <v>485209</v>
      </c>
      <c r="E281" t="s">
        <v>4</v>
      </c>
      <c r="F281">
        <v>9.9998000000000004E-2</v>
      </c>
      <c r="G281" t="s">
        <v>5</v>
      </c>
      <c r="H281">
        <v>148</v>
      </c>
      <c r="I281" t="s">
        <v>6</v>
      </c>
      <c r="J281">
        <v>2145</v>
      </c>
      <c r="K281" t="s">
        <v>7</v>
      </c>
      <c r="L281">
        <v>2658</v>
      </c>
      <c r="M281" t="s">
        <v>8</v>
      </c>
      <c r="N281">
        <v>0</v>
      </c>
      <c r="O281" t="s">
        <v>9</v>
      </c>
      <c r="P281" t="s">
        <v>10</v>
      </c>
      <c r="Q281">
        <v>0</v>
      </c>
      <c r="R281" t="s">
        <v>11</v>
      </c>
      <c r="S281">
        <v>49</v>
      </c>
    </row>
    <row r="282" spans="1:19">
      <c r="A282" t="s">
        <v>2</v>
      </c>
      <c r="B282">
        <v>1385</v>
      </c>
      <c r="C282" t="s">
        <v>3</v>
      </c>
      <c r="D282">
        <v>485301</v>
      </c>
      <c r="E282" t="s">
        <v>4</v>
      </c>
      <c r="F282">
        <v>9.9998000000000004E-2</v>
      </c>
      <c r="G282" t="s">
        <v>5</v>
      </c>
      <c r="H282">
        <v>92</v>
      </c>
      <c r="I282" t="s">
        <v>6</v>
      </c>
      <c r="J282">
        <v>1248</v>
      </c>
      <c r="K282" t="s">
        <v>7</v>
      </c>
      <c r="L282">
        <v>1761</v>
      </c>
      <c r="M282" t="s">
        <v>8</v>
      </c>
      <c r="N282">
        <v>0</v>
      </c>
      <c r="O282" t="s">
        <v>9</v>
      </c>
      <c r="P282" t="s">
        <v>10</v>
      </c>
      <c r="Q282">
        <v>0</v>
      </c>
      <c r="R282" t="s">
        <v>11</v>
      </c>
      <c r="S282">
        <v>48</v>
      </c>
    </row>
    <row r="283" spans="1:19">
      <c r="A283" t="s">
        <v>2</v>
      </c>
      <c r="B283">
        <v>1385</v>
      </c>
      <c r="C283" t="s">
        <v>3</v>
      </c>
      <c r="D283">
        <v>485370</v>
      </c>
      <c r="E283" t="s">
        <v>4</v>
      </c>
      <c r="F283">
        <v>9.9998000000000004E-2</v>
      </c>
      <c r="G283" t="s">
        <v>5</v>
      </c>
      <c r="H283">
        <v>69</v>
      </c>
      <c r="I283" t="s">
        <v>6</v>
      </c>
      <c r="J283">
        <v>326</v>
      </c>
      <c r="K283" t="s">
        <v>7</v>
      </c>
      <c r="L283">
        <v>834</v>
      </c>
      <c r="M283" t="s">
        <v>8</v>
      </c>
      <c r="N283">
        <v>0</v>
      </c>
      <c r="O283" t="s">
        <v>9</v>
      </c>
      <c r="P283" t="s">
        <v>10</v>
      </c>
      <c r="Q283">
        <v>0</v>
      </c>
      <c r="R283" t="s">
        <v>11</v>
      </c>
      <c r="S283">
        <v>49</v>
      </c>
    </row>
    <row r="284" spans="1:19">
      <c r="A284" t="s">
        <v>2</v>
      </c>
      <c r="B284">
        <v>1385</v>
      </c>
      <c r="C284" t="s">
        <v>3</v>
      </c>
      <c r="D284">
        <v>485620</v>
      </c>
      <c r="E284" t="s">
        <v>4</v>
      </c>
      <c r="F284">
        <v>9.9998000000000004E-2</v>
      </c>
      <c r="G284" t="s">
        <v>5</v>
      </c>
      <c r="H284">
        <v>250</v>
      </c>
      <c r="I284" t="s">
        <v>6</v>
      </c>
      <c r="J284">
        <v>3683</v>
      </c>
      <c r="K284" t="s">
        <v>7</v>
      </c>
      <c r="L284">
        <v>4196</v>
      </c>
      <c r="M284" t="s">
        <v>8</v>
      </c>
      <c r="N284">
        <v>0</v>
      </c>
      <c r="O284" t="s">
        <v>9</v>
      </c>
      <c r="P284" t="s">
        <v>10</v>
      </c>
      <c r="Q284">
        <v>0</v>
      </c>
      <c r="R284" t="s">
        <v>11</v>
      </c>
      <c r="S284">
        <v>49</v>
      </c>
    </row>
    <row r="285" spans="1:19">
      <c r="A285" t="s">
        <v>2</v>
      </c>
      <c r="B285">
        <v>1385</v>
      </c>
      <c r="C285" t="s">
        <v>3</v>
      </c>
      <c r="D285">
        <v>485622</v>
      </c>
      <c r="E285" t="s">
        <v>4</v>
      </c>
      <c r="F285">
        <v>9.9998000000000004E-2</v>
      </c>
      <c r="G285" t="s">
        <v>5</v>
      </c>
      <c r="H285">
        <v>2</v>
      </c>
      <c r="I285" t="s">
        <v>6</v>
      </c>
      <c r="J285">
        <v>-491</v>
      </c>
      <c r="K285" t="s">
        <v>7</v>
      </c>
      <c r="L285">
        <v>16</v>
      </c>
      <c r="M285" t="s">
        <v>8</v>
      </c>
      <c r="N285">
        <v>0</v>
      </c>
      <c r="O285" t="s">
        <v>9</v>
      </c>
      <c r="P285" t="s">
        <v>10</v>
      </c>
      <c r="Q285">
        <v>0</v>
      </c>
      <c r="R285" t="s">
        <v>11</v>
      </c>
      <c r="S285">
        <v>42</v>
      </c>
    </row>
    <row r="286" spans="1:19">
      <c r="A286" t="s">
        <v>2</v>
      </c>
      <c r="B286">
        <v>1385</v>
      </c>
      <c r="C286" t="s">
        <v>3</v>
      </c>
      <c r="D286">
        <v>485623</v>
      </c>
      <c r="E286" t="s">
        <v>4</v>
      </c>
      <c r="F286">
        <v>9.9998000000000004E-2</v>
      </c>
      <c r="G286" t="s">
        <v>5</v>
      </c>
      <c r="H286">
        <v>1</v>
      </c>
      <c r="I286" t="s">
        <v>6</v>
      </c>
      <c r="J286">
        <v>-500</v>
      </c>
      <c r="K286" t="s">
        <v>7</v>
      </c>
      <c r="L286">
        <v>5</v>
      </c>
      <c r="M286" t="s">
        <v>8</v>
      </c>
      <c r="N286">
        <v>0</v>
      </c>
      <c r="O286" t="s">
        <v>9</v>
      </c>
      <c r="P286" t="s">
        <v>10</v>
      </c>
      <c r="Q286">
        <v>0</v>
      </c>
      <c r="R286" t="s">
        <v>11</v>
      </c>
      <c r="S286">
        <v>31</v>
      </c>
    </row>
    <row r="287" spans="1:19">
      <c r="A287" t="s">
        <v>2</v>
      </c>
      <c r="B287">
        <v>1385</v>
      </c>
      <c r="C287" t="s">
        <v>3</v>
      </c>
      <c r="D287">
        <v>485981</v>
      </c>
      <c r="E287" t="s">
        <v>4</v>
      </c>
      <c r="F287">
        <v>9.9998000000000004E-2</v>
      </c>
      <c r="G287" t="s">
        <v>5</v>
      </c>
      <c r="H287">
        <v>358</v>
      </c>
      <c r="I287" t="s">
        <v>6</v>
      </c>
      <c r="J287">
        <v>5350</v>
      </c>
      <c r="K287" t="s">
        <v>7</v>
      </c>
      <c r="L287">
        <v>5866</v>
      </c>
      <c r="M287" t="s">
        <v>8</v>
      </c>
      <c r="N287">
        <v>0</v>
      </c>
      <c r="O287" t="s">
        <v>9</v>
      </c>
      <c r="P287" t="s">
        <v>10</v>
      </c>
      <c r="Q287">
        <v>0</v>
      </c>
      <c r="R287" t="s">
        <v>11</v>
      </c>
      <c r="S287">
        <v>48</v>
      </c>
    </row>
    <row r="288" spans="1:19">
      <c r="A288" t="s">
        <v>2</v>
      </c>
      <c r="B288">
        <v>1385</v>
      </c>
      <c r="C288" t="s">
        <v>3</v>
      </c>
      <c r="D288">
        <v>486162</v>
      </c>
      <c r="E288" t="s">
        <v>4</v>
      </c>
      <c r="F288">
        <v>9.9998000000000004E-2</v>
      </c>
      <c r="G288" t="s">
        <v>5</v>
      </c>
      <c r="H288">
        <v>181</v>
      </c>
      <c r="I288" t="s">
        <v>6</v>
      </c>
      <c r="J288">
        <v>2247</v>
      </c>
      <c r="K288" t="s">
        <v>7</v>
      </c>
      <c r="L288">
        <v>2762</v>
      </c>
      <c r="M288" t="s">
        <v>8</v>
      </c>
      <c r="N288">
        <v>0</v>
      </c>
      <c r="O288" t="s">
        <v>9</v>
      </c>
      <c r="P288" t="s">
        <v>10</v>
      </c>
      <c r="Q288">
        <v>0</v>
      </c>
      <c r="R288" t="s">
        <v>11</v>
      </c>
      <c r="S288">
        <v>49</v>
      </c>
    </row>
    <row r="289" spans="1:19">
      <c r="A289" t="s">
        <v>2</v>
      </c>
      <c r="B289">
        <v>1385</v>
      </c>
      <c r="C289" t="s">
        <v>3</v>
      </c>
      <c r="D289">
        <v>486284</v>
      </c>
      <c r="E289" t="s">
        <v>4</v>
      </c>
      <c r="F289">
        <v>9.9998000000000004E-2</v>
      </c>
      <c r="G289" t="s">
        <v>5</v>
      </c>
      <c r="H289">
        <v>122</v>
      </c>
      <c r="I289" t="s">
        <v>6</v>
      </c>
      <c r="J289">
        <v>1693</v>
      </c>
      <c r="K289" t="s">
        <v>7</v>
      </c>
      <c r="L289">
        <v>2205</v>
      </c>
      <c r="M289" t="s">
        <v>8</v>
      </c>
      <c r="N289">
        <v>0</v>
      </c>
      <c r="O289" t="s">
        <v>9</v>
      </c>
      <c r="P289" t="s">
        <v>10</v>
      </c>
      <c r="Q289">
        <v>0</v>
      </c>
      <c r="R289" t="s">
        <v>11</v>
      </c>
      <c r="S289">
        <v>49</v>
      </c>
    </row>
    <row r="290" spans="1:19">
      <c r="A290" t="s">
        <v>2</v>
      </c>
      <c r="B290">
        <v>1385</v>
      </c>
      <c r="C290" t="s">
        <v>3</v>
      </c>
      <c r="D290">
        <v>486347</v>
      </c>
      <c r="E290" t="s">
        <v>4</v>
      </c>
      <c r="F290">
        <v>9.9998000000000004E-2</v>
      </c>
      <c r="G290" t="s">
        <v>5</v>
      </c>
      <c r="H290">
        <v>63</v>
      </c>
      <c r="I290" t="s">
        <v>6</v>
      </c>
      <c r="J290">
        <v>548</v>
      </c>
      <c r="K290" t="s">
        <v>7</v>
      </c>
      <c r="L290">
        <v>1066</v>
      </c>
      <c r="M290" t="s">
        <v>8</v>
      </c>
      <c r="N290">
        <v>0</v>
      </c>
      <c r="O290" t="s">
        <v>9</v>
      </c>
      <c r="P290" t="s">
        <v>10</v>
      </c>
      <c r="Q290">
        <v>0</v>
      </c>
      <c r="R290" t="s">
        <v>11</v>
      </c>
      <c r="S290">
        <v>49</v>
      </c>
    </row>
    <row r="291" spans="1:19">
      <c r="A291" t="s">
        <v>2</v>
      </c>
      <c r="B291">
        <v>1385</v>
      </c>
      <c r="C291" t="s">
        <v>3</v>
      </c>
      <c r="D291">
        <v>486386</v>
      </c>
      <c r="E291" t="s">
        <v>4</v>
      </c>
      <c r="F291">
        <v>9.9998000000000004E-2</v>
      </c>
      <c r="G291" t="s">
        <v>5</v>
      </c>
      <c r="H291">
        <v>39</v>
      </c>
      <c r="I291" t="s">
        <v>6</v>
      </c>
      <c r="J291">
        <v>302</v>
      </c>
      <c r="K291" t="s">
        <v>7</v>
      </c>
      <c r="L291">
        <v>815</v>
      </c>
      <c r="M291" t="s">
        <v>8</v>
      </c>
      <c r="N291">
        <v>0</v>
      </c>
      <c r="O291" t="s">
        <v>9</v>
      </c>
      <c r="P291" t="s">
        <v>10</v>
      </c>
      <c r="Q291">
        <v>0</v>
      </c>
      <c r="R291" t="s">
        <v>11</v>
      </c>
      <c r="S291">
        <v>49</v>
      </c>
    </row>
    <row r="292" spans="1:19">
      <c r="A292" t="s">
        <v>2</v>
      </c>
      <c r="B292">
        <v>1385</v>
      </c>
      <c r="C292" t="s">
        <v>3</v>
      </c>
      <c r="D292">
        <v>486387</v>
      </c>
      <c r="E292" t="s">
        <v>4</v>
      </c>
      <c r="F292">
        <v>9.9998000000000004E-2</v>
      </c>
      <c r="G292" t="s">
        <v>5</v>
      </c>
      <c r="H292">
        <v>1</v>
      </c>
      <c r="I292" t="s">
        <v>6</v>
      </c>
      <c r="J292">
        <v>-500</v>
      </c>
      <c r="K292" t="s">
        <v>7</v>
      </c>
      <c r="L292">
        <v>17</v>
      </c>
      <c r="M292" t="s">
        <v>8</v>
      </c>
      <c r="N292">
        <v>0</v>
      </c>
      <c r="O292" t="s">
        <v>9</v>
      </c>
      <c r="P292" t="s">
        <v>10</v>
      </c>
      <c r="Q292">
        <v>0</v>
      </c>
      <c r="R292" t="s">
        <v>11</v>
      </c>
      <c r="S292">
        <v>38</v>
      </c>
    </row>
    <row r="293" spans="1:19">
      <c r="A293" t="s">
        <v>2</v>
      </c>
      <c r="B293">
        <v>1385</v>
      </c>
      <c r="C293" t="s">
        <v>3</v>
      </c>
      <c r="D293">
        <v>486798</v>
      </c>
      <c r="E293" t="s">
        <v>4</v>
      </c>
      <c r="F293">
        <v>9.9998000000000004E-2</v>
      </c>
      <c r="G293" t="s">
        <v>5</v>
      </c>
      <c r="H293">
        <v>411</v>
      </c>
      <c r="I293" t="s">
        <v>6</v>
      </c>
      <c r="J293">
        <v>6458</v>
      </c>
      <c r="K293" t="s">
        <v>7</v>
      </c>
      <c r="L293">
        <v>6969</v>
      </c>
      <c r="M293" t="s">
        <v>8</v>
      </c>
      <c r="N293">
        <v>0</v>
      </c>
      <c r="O293" t="s">
        <v>9</v>
      </c>
      <c r="P293" t="s">
        <v>10</v>
      </c>
      <c r="Q293">
        <v>0</v>
      </c>
      <c r="R293" t="s">
        <v>11</v>
      </c>
      <c r="S293">
        <v>49</v>
      </c>
    </row>
    <row r="294" spans="1:19">
      <c r="A294" t="s">
        <v>2</v>
      </c>
      <c r="B294">
        <v>1385</v>
      </c>
      <c r="C294" t="s">
        <v>3</v>
      </c>
      <c r="D294">
        <v>487029</v>
      </c>
      <c r="E294" t="s">
        <v>4</v>
      </c>
      <c r="F294">
        <v>9.9998000000000004E-2</v>
      </c>
      <c r="G294" t="s">
        <v>5</v>
      </c>
      <c r="H294">
        <v>231</v>
      </c>
      <c r="I294" t="s">
        <v>6</v>
      </c>
      <c r="J294">
        <v>3624</v>
      </c>
      <c r="K294" t="s">
        <v>7</v>
      </c>
      <c r="L294">
        <v>4134</v>
      </c>
      <c r="M294" t="s">
        <v>8</v>
      </c>
      <c r="N294">
        <v>0</v>
      </c>
      <c r="O294" t="s">
        <v>9</v>
      </c>
      <c r="P294" t="s">
        <v>10</v>
      </c>
      <c r="Q294">
        <v>0</v>
      </c>
      <c r="R294" t="s">
        <v>11</v>
      </c>
      <c r="S294">
        <v>49</v>
      </c>
    </row>
    <row r="295" spans="1:19">
      <c r="A295" t="s">
        <v>2</v>
      </c>
      <c r="B295">
        <v>1385</v>
      </c>
      <c r="C295" t="s">
        <v>3</v>
      </c>
      <c r="D295">
        <v>487228</v>
      </c>
      <c r="E295" t="s">
        <v>4</v>
      </c>
      <c r="F295">
        <v>9.9998000000000004E-2</v>
      </c>
      <c r="G295" t="s">
        <v>5</v>
      </c>
      <c r="H295">
        <v>199</v>
      </c>
      <c r="I295" t="s">
        <v>6</v>
      </c>
      <c r="J295">
        <v>3221</v>
      </c>
      <c r="K295" t="s">
        <v>7</v>
      </c>
      <c r="L295">
        <v>3733</v>
      </c>
      <c r="M295" t="s">
        <v>8</v>
      </c>
      <c r="N295">
        <v>0</v>
      </c>
      <c r="O295" t="s">
        <v>9</v>
      </c>
      <c r="P295" t="s">
        <v>10</v>
      </c>
      <c r="Q295">
        <v>0</v>
      </c>
      <c r="R295" t="s">
        <v>11</v>
      </c>
      <c r="S295">
        <v>48</v>
      </c>
    </row>
    <row r="296" spans="1:19">
      <c r="A296" t="s">
        <v>2</v>
      </c>
      <c r="B296">
        <v>1385</v>
      </c>
      <c r="C296" t="s">
        <v>3</v>
      </c>
      <c r="D296">
        <v>487537</v>
      </c>
      <c r="E296" t="s">
        <v>4</v>
      </c>
      <c r="F296">
        <v>9.9998000000000004E-2</v>
      </c>
      <c r="G296" t="s">
        <v>5</v>
      </c>
      <c r="H296">
        <v>309</v>
      </c>
      <c r="I296" t="s">
        <v>6</v>
      </c>
      <c r="J296">
        <v>3672</v>
      </c>
      <c r="K296" t="s">
        <v>7</v>
      </c>
      <c r="L296">
        <v>4179</v>
      </c>
      <c r="M296" t="s">
        <v>8</v>
      </c>
      <c r="N296">
        <v>0</v>
      </c>
      <c r="O296" t="s">
        <v>9</v>
      </c>
      <c r="P296" t="s">
        <v>10</v>
      </c>
      <c r="Q296">
        <v>0</v>
      </c>
      <c r="R296" t="s">
        <v>11</v>
      </c>
      <c r="S296">
        <v>49</v>
      </c>
    </row>
    <row r="297" spans="1:19">
      <c r="A297" t="s">
        <v>2</v>
      </c>
      <c r="B297">
        <v>1817</v>
      </c>
      <c r="C297" t="s">
        <v>3</v>
      </c>
      <c r="D297">
        <v>489354</v>
      </c>
      <c r="E297" t="s">
        <v>4</v>
      </c>
      <c r="F297">
        <v>9.9998000000000004E-2</v>
      </c>
      <c r="G297" t="s">
        <v>5</v>
      </c>
      <c r="H297">
        <v>1817</v>
      </c>
      <c r="I297" t="s">
        <v>6</v>
      </c>
      <c r="J297">
        <v>26942</v>
      </c>
      <c r="K297" t="s">
        <v>7</v>
      </c>
      <c r="L297">
        <v>27460</v>
      </c>
      <c r="M297" t="s">
        <v>8</v>
      </c>
      <c r="N297">
        <v>0</v>
      </c>
      <c r="O297" t="s">
        <v>9</v>
      </c>
      <c r="P297" t="s">
        <v>10</v>
      </c>
      <c r="Q297">
        <v>0</v>
      </c>
      <c r="R297" t="s">
        <v>11</v>
      </c>
      <c r="S297">
        <v>48</v>
      </c>
    </row>
    <row r="298" spans="1:19">
      <c r="A298" t="s">
        <v>2</v>
      </c>
      <c r="B298">
        <v>1817</v>
      </c>
      <c r="C298" t="s">
        <v>3</v>
      </c>
      <c r="D298">
        <v>490066</v>
      </c>
      <c r="E298" t="s">
        <v>4</v>
      </c>
      <c r="F298">
        <v>9.9998000000000004E-2</v>
      </c>
      <c r="G298" t="s">
        <v>5</v>
      </c>
      <c r="H298">
        <v>712</v>
      </c>
      <c r="I298" t="s">
        <v>6</v>
      </c>
      <c r="J298">
        <v>9493</v>
      </c>
      <c r="K298" t="s">
        <v>7</v>
      </c>
      <c r="L298">
        <v>10008</v>
      </c>
      <c r="M298" t="s">
        <v>8</v>
      </c>
      <c r="N298">
        <v>0</v>
      </c>
      <c r="O298" t="s">
        <v>9</v>
      </c>
      <c r="P298" t="s">
        <v>10</v>
      </c>
      <c r="Q298">
        <v>0</v>
      </c>
      <c r="R298" t="s">
        <v>11</v>
      </c>
      <c r="S298">
        <v>49</v>
      </c>
    </row>
    <row r="299" spans="1:19">
      <c r="A299" t="s">
        <v>2</v>
      </c>
      <c r="B299">
        <v>1817</v>
      </c>
      <c r="C299" t="s">
        <v>3</v>
      </c>
      <c r="D299">
        <v>490345</v>
      </c>
      <c r="E299" t="s">
        <v>4</v>
      </c>
      <c r="F299">
        <v>9.9998000000000004E-2</v>
      </c>
      <c r="G299" t="s">
        <v>5</v>
      </c>
      <c r="H299">
        <v>279</v>
      </c>
      <c r="I299" t="s">
        <v>6</v>
      </c>
      <c r="J299">
        <v>3931</v>
      </c>
      <c r="K299" t="s">
        <v>7</v>
      </c>
      <c r="L299">
        <v>4449</v>
      </c>
      <c r="M299" t="s">
        <v>8</v>
      </c>
      <c r="N299">
        <v>0</v>
      </c>
      <c r="O299" t="s">
        <v>9</v>
      </c>
      <c r="P299" t="s">
        <v>10</v>
      </c>
      <c r="Q299">
        <v>0</v>
      </c>
      <c r="R299" t="s">
        <v>11</v>
      </c>
      <c r="S299">
        <v>48</v>
      </c>
    </row>
    <row r="300" spans="1:19">
      <c r="A300" t="s">
        <v>2</v>
      </c>
      <c r="B300">
        <v>1817</v>
      </c>
      <c r="C300" t="s">
        <v>3</v>
      </c>
      <c r="D300">
        <v>490346</v>
      </c>
      <c r="E300" t="s">
        <v>4</v>
      </c>
      <c r="F300">
        <v>9.9998000000000004E-2</v>
      </c>
      <c r="G300" t="s">
        <v>5</v>
      </c>
      <c r="H300">
        <v>1</v>
      </c>
      <c r="I300" t="s">
        <v>6</v>
      </c>
      <c r="J300">
        <v>-500</v>
      </c>
      <c r="K300" t="s">
        <v>7</v>
      </c>
      <c r="L300">
        <v>8</v>
      </c>
      <c r="M300" t="s">
        <v>8</v>
      </c>
      <c r="N300">
        <v>0</v>
      </c>
      <c r="O300" t="s">
        <v>9</v>
      </c>
      <c r="P300" t="s">
        <v>10</v>
      </c>
      <c r="Q300">
        <v>0</v>
      </c>
      <c r="R300" t="s">
        <v>11</v>
      </c>
      <c r="S300">
        <v>37</v>
      </c>
    </row>
    <row r="301" spans="1:19">
      <c r="A301" t="s">
        <v>2</v>
      </c>
      <c r="B301">
        <v>1817</v>
      </c>
      <c r="C301" t="s">
        <v>3</v>
      </c>
      <c r="D301">
        <v>490350</v>
      </c>
      <c r="E301" t="s">
        <v>4</v>
      </c>
      <c r="F301">
        <v>9.9998000000000004E-2</v>
      </c>
      <c r="G301" t="s">
        <v>5</v>
      </c>
      <c r="H301">
        <v>4</v>
      </c>
      <c r="I301" t="s">
        <v>6</v>
      </c>
      <c r="J301">
        <v>-468</v>
      </c>
      <c r="K301" t="s">
        <v>7</v>
      </c>
      <c r="L301">
        <v>40</v>
      </c>
      <c r="M301" t="s">
        <v>8</v>
      </c>
      <c r="N301">
        <v>0</v>
      </c>
      <c r="O301" t="s">
        <v>9</v>
      </c>
      <c r="P301" t="s">
        <v>10</v>
      </c>
      <c r="Q301">
        <v>0</v>
      </c>
      <c r="R301" t="s">
        <v>11</v>
      </c>
      <c r="S301">
        <v>43</v>
      </c>
    </row>
    <row r="302" spans="1:19">
      <c r="A302" t="s">
        <v>2</v>
      </c>
      <c r="B302">
        <v>1817</v>
      </c>
      <c r="C302" t="s">
        <v>3</v>
      </c>
      <c r="D302">
        <v>490480</v>
      </c>
      <c r="E302" t="s">
        <v>4</v>
      </c>
      <c r="F302">
        <v>9.9998000000000004E-2</v>
      </c>
      <c r="G302" t="s">
        <v>5</v>
      </c>
      <c r="H302">
        <v>130</v>
      </c>
      <c r="I302" t="s">
        <v>6</v>
      </c>
      <c r="J302">
        <v>1473</v>
      </c>
      <c r="K302" t="s">
        <v>7</v>
      </c>
      <c r="L302">
        <v>1987</v>
      </c>
      <c r="M302" t="s">
        <v>8</v>
      </c>
      <c r="N302">
        <v>0</v>
      </c>
      <c r="O302" t="s">
        <v>9</v>
      </c>
      <c r="P302" t="s">
        <v>10</v>
      </c>
      <c r="Q302">
        <v>0</v>
      </c>
      <c r="R302" t="s">
        <v>11</v>
      </c>
      <c r="S302">
        <v>49</v>
      </c>
    </row>
    <row r="303" spans="1:19">
      <c r="A303" t="s">
        <v>2</v>
      </c>
      <c r="B303">
        <v>1817</v>
      </c>
      <c r="C303" t="s">
        <v>3</v>
      </c>
      <c r="D303">
        <v>490601</v>
      </c>
      <c r="E303" t="s">
        <v>4</v>
      </c>
      <c r="F303">
        <v>9.9998000000000004E-2</v>
      </c>
      <c r="G303" t="s">
        <v>5</v>
      </c>
      <c r="H303">
        <v>121</v>
      </c>
      <c r="I303" t="s">
        <v>6</v>
      </c>
      <c r="J303">
        <v>1439</v>
      </c>
      <c r="K303" t="s">
        <v>7</v>
      </c>
      <c r="L303">
        <v>1944</v>
      </c>
      <c r="M303" t="s">
        <v>8</v>
      </c>
      <c r="N303">
        <v>0</v>
      </c>
      <c r="O303" t="s">
        <v>9</v>
      </c>
      <c r="P303" t="s">
        <v>10</v>
      </c>
      <c r="Q303">
        <v>0</v>
      </c>
      <c r="R303" t="s">
        <v>11</v>
      </c>
      <c r="S303">
        <v>49</v>
      </c>
    </row>
    <row r="304" spans="1:19">
      <c r="A304" t="s">
        <v>2</v>
      </c>
      <c r="B304">
        <v>1817</v>
      </c>
      <c r="C304" t="s">
        <v>3</v>
      </c>
      <c r="D304">
        <v>490602</v>
      </c>
      <c r="E304" t="s">
        <v>4</v>
      </c>
      <c r="F304">
        <v>9.9998000000000004E-2</v>
      </c>
      <c r="G304" t="s">
        <v>5</v>
      </c>
      <c r="H304">
        <v>1</v>
      </c>
      <c r="I304" t="s">
        <v>6</v>
      </c>
      <c r="J304">
        <v>-500</v>
      </c>
      <c r="K304" t="s">
        <v>7</v>
      </c>
      <c r="L304">
        <v>8</v>
      </c>
      <c r="M304" t="s">
        <v>8</v>
      </c>
      <c r="N304">
        <v>0</v>
      </c>
      <c r="O304" t="s">
        <v>9</v>
      </c>
      <c r="P304" t="s">
        <v>10</v>
      </c>
      <c r="Q304">
        <v>0</v>
      </c>
      <c r="R304" t="s">
        <v>11</v>
      </c>
      <c r="S304">
        <v>38</v>
      </c>
    </row>
    <row r="305" spans="1:19">
      <c r="A305" t="s">
        <v>2</v>
      </c>
      <c r="B305">
        <v>1817</v>
      </c>
      <c r="C305" t="s">
        <v>3</v>
      </c>
      <c r="D305">
        <v>490810</v>
      </c>
      <c r="E305" t="s">
        <v>4</v>
      </c>
      <c r="F305">
        <v>9.9998000000000004E-2</v>
      </c>
      <c r="G305" t="s">
        <v>5</v>
      </c>
      <c r="H305">
        <v>208</v>
      </c>
      <c r="I305" t="s">
        <v>6</v>
      </c>
      <c r="J305">
        <v>2660</v>
      </c>
      <c r="K305" t="s">
        <v>7</v>
      </c>
      <c r="L305">
        <v>3172</v>
      </c>
      <c r="M305" t="s">
        <v>8</v>
      </c>
      <c r="N305">
        <v>0</v>
      </c>
      <c r="O305" t="s">
        <v>9</v>
      </c>
      <c r="P305" t="s">
        <v>10</v>
      </c>
      <c r="Q305">
        <v>0</v>
      </c>
      <c r="R305" t="s">
        <v>11</v>
      </c>
      <c r="S305">
        <v>49</v>
      </c>
    </row>
    <row r="306" spans="1:19">
      <c r="A306" t="s">
        <v>2</v>
      </c>
      <c r="B306">
        <v>1817</v>
      </c>
      <c r="C306" t="s">
        <v>3</v>
      </c>
      <c r="D306">
        <v>490811</v>
      </c>
      <c r="E306" t="s">
        <v>4</v>
      </c>
      <c r="F306">
        <v>9.9998000000000004E-2</v>
      </c>
      <c r="G306" t="s">
        <v>5</v>
      </c>
      <c r="H306">
        <v>1</v>
      </c>
      <c r="I306" t="s">
        <v>6</v>
      </c>
      <c r="J306">
        <v>-500</v>
      </c>
      <c r="K306" t="s">
        <v>7</v>
      </c>
      <c r="L306">
        <v>17</v>
      </c>
      <c r="M306" t="s">
        <v>8</v>
      </c>
      <c r="N306">
        <v>0</v>
      </c>
      <c r="O306" t="s">
        <v>9</v>
      </c>
      <c r="P306" t="s">
        <v>10</v>
      </c>
      <c r="Q306">
        <v>0</v>
      </c>
      <c r="R306" t="s">
        <v>11</v>
      </c>
      <c r="S306">
        <v>37</v>
      </c>
    </row>
    <row r="307" spans="1:19">
      <c r="A307" t="s">
        <v>2</v>
      </c>
      <c r="B307">
        <v>1817</v>
      </c>
      <c r="C307" t="s">
        <v>3</v>
      </c>
      <c r="D307">
        <v>490812</v>
      </c>
      <c r="E307" t="s">
        <v>4</v>
      </c>
      <c r="F307">
        <v>9.9998000000000004E-2</v>
      </c>
      <c r="G307" t="s">
        <v>5</v>
      </c>
      <c r="H307">
        <v>1</v>
      </c>
      <c r="I307" t="s">
        <v>6</v>
      </c>
      <c r="J307">
        <v>-500</v>
      </c>
      <c r="K307" t="s">
        <v>7</v>
      </c>
      <c r="L307">
        <v>8</v>
      </c>
      <c r="M307" t="s">
        <v>8</v>
      </c>
      <c r="N307">
        <v>0</v>
      </c>
      <c r="O307" t="s">
        <v>9</v>
      </c>
      <c r="P307" t="s">
        <v>10</v>
      </c>
      <c r="Q307">
        <v>0</v>
      </c>
      <c r="R307" t="s">
        <v>11</v>
      </c>
      <c r="S307">
        <v>36</v>
      </c>
    </row>
    <row r="308" spans="1:19">
      <c r="A308" t="s">
        <v>2</v>
      </c>
      <c r="B308">
        <v>1817</v>
      </c>
      <c r="C308" t="s">
        <v>3</v>
      </c>
      <c r="D308">
        <v>491109</v>
      </c>
      <c r="E308" t="s">
        <v>4</v>
      </c>
      <c r="F308">
        <v>9.9998000000000004E-2</v>
      </c>
      <c r="G308" t="s">
        <v>5</v>
      </c>
      <c r="H308">
        <v>297</v>
      </c>
      <c r="I308" t="s">
        <v>6</v>
      </c>
      <c r="J308">
        <v>2718</v>
      </c>
      <c r="K308" t="s">
        <v>7</v>
      </c>
      <c r="L308">
        <v>3227</v>
      </c>
      <c r="M308" t="s">
        <v>8</v>
      </c>
      <c r="N308">
        <v>0</v>
      </c>
      <c r="O308" t="s">
        <v>9</v>
      </c>
      <c r="P308" t="s">
        <v>10</v>
      </c>
      <c r="Q308">
        <v>0</v>
      </c>
      <c r="R308" t="s">
        <v>11</v>
      </c>
      <c r="S308">
        <v>49</v>
      </c>
    </row>
    <row r="309" spans="1:19">
      <c r="A309" t="s">
        <v>2</v>
      </c>
      <c r="B309">
        <v>1817</v>
      </c>
      <c r="C309" t="s">
        <v>3</v>
      </c>
      <c r="D309">
        <v>491140</v>
      </c>
      <c r="E309" t="s">
        <v>4</v>
      </c>
      <c r="F309">
        <v>9.9998000000000004E-2</v>
      </c>
      <c r="G309" t="s">
        <v>5</v>
      </c>
      <c r="H309">
        <v>31</v>
      </c>
      <c r="I309" t="s">
        <v>6</v>
      </c>
      <c r="J309">
        <v>-184</v>
      </c>
      <c r="K309" t="s">
        <v>7</v>
      </c>
      <c r="L309">
        <v>329</v>
      </c>
      <c r="M309" t="s">
        <v>8</v>
      </c>
      <c r="N309">
        <v>0</v>
      </c>
      <c r="O309" t="s">
        <v>9</v>
      </c>
      <c r="P309" t="s">
        <v>10</v>
      </c>
      <c r="Q309">
        <v>0</v>
      </c>
      <c r="R309" t="s">
        <v>11</v>
      </c>
      <c r="S309">
        <v>49</v>
      </c>
    </row>
    <row r="310" spans="1:19">
      <c r="A310" t="s">
        <v>2</v>
      </c>
      <c r="B310">
        <v>1817</v>
      </c>
      <c r="C310" t="s">
        <v>3</v>
      </c>
      <c r="D310">
        <v>491141</v>
      </c>
      <c r="E310" t="s">
        <v>4</v>
      </c>
      <c r="F310">
        <v>9.9998000000000004E-2</v>
      </c>
      <c r="G310" t="s">
        <v>5</v>
      </c>
      <c r="H310">
        <v>1</v>
      </c>
      <c r="I310" t="s">
        <v>6</v>
      </c>
      <c r="J310">
        <v>-500</v>
      </c>
      <c r="K310" t="s">
        <v>7</v>
      </c>
      <c r="L310">
        <v>6</v>
      </c>
      <c r="M310" t="s">
        <v>8</v>
      </c>
      <c r="N310">
        <v>0</v>
      </c>
      <c r="O310" t="s">
        <v>9</v>
      </c>
      <c r="P310" t="s">
        <v>10</v>
      </c>
      <c r="Q310">
        <v>0</v>
      </c>
      <c r="R310" t="s">
        <v>11</v>
      </c>
      <c r="S310">
        <v>34</v>
      </c>
    </row>
    <row r="311" spans="1:19">
      <c r="A311" t="s">
        <v>2</v>
      </c>
      <c r="B311">
        <v>1817</v>
      </c>
      <c r="C311" t="s">
        <v>3</v>
      </c>
      <c r="D311">
        <v>491142</v>
      </c>
      <c r="E311" t="s">
        <v>4</v>
      </c>
      <c r="F311">
        <v>9.9998000000000004E-2</v>
      </c>
      <c r="G311" t="s">
        <v>5</v>
      </c>
      <c r="H311">
        <v>1</v>
      </c>
      <c r="I311" t="s">
        <v>6</v>
      </c>
      <c r="J311">
        <v>-500</v>
      </c>
      <c r="K311" t="s">
        <v>7</v>
      </c>
      <c r="L311">
        <v>4</v>
      </c>
      <c r="M311" t="s">
        <v>8</v>
      </c>
      <c r="N311">
        <v>0</v>
      </c>
      <c r="O311" t="s">
        <v>9</v>
      </c>
      <c r="P311" t="s">
        <v>10</v>
      </c>
      <c r="Q311">
        <v>0</v>
      </c>
      <c r="R311" t="s">
        <v>11</v>
      </c>
      <c r="S311">
        <v>32</v>
      </c>
    </row>
    <row r="312" spans="1:19">
      <c r="A312" t="s">
        <v>2</v>
      </c>
      <c r="B312">
        <v>1817</v>
      </c>
      <c r="C312" t="s">
        <v>3</v>
      </c>
      <c r="D312">
        <v>491323</v>
      </c>
      <c r="E312" t="s">
        <v>4</v>
      </c>
      <c r="F312">
        <v>9.9998000000000004E-2</v>
      </c>
      <c r="G312" t="s">
        <v>5</v>
      </c>
      <c r="H312">
        <v>181</v>
      </c>
      <c r="I312" t="s">
        <v>6</v>
      </c>
      <c r="J312">
        <v>1263</v>
      </c>
      <c r="K312" t="s">
        <v>7</v>
      </c>
      <c r="L312">
        <v>1773</v>
      </c>
      <c r="M312" t="s">
        <v>8</v>
      </c>
      <c r="N312">
        <v>0</v>
      </c>
      <c r="O312" t="s">
        <v>9</v>
      </c>
      <c r="P312" t="s">
        <v>10</v>
      </c>
      <c r="Q312">
        <v>0</v>
      </c>
      <c r="R312" t="s">
        <v>11</v>
      </c>
      <c r="S312">
        <v>49</v>
      </c>
    </row>
    <row r="313" spans="1:19">
      <c r="A313" t="s">
        <v>2</v>
      </c>
      <c r="B313">
        <v>1817</v>
      </c>
      <c r="C313" t="s">
        <v>3</v>
      </c>
      <c r="D313">
        <v>492034</v>
      </c>
      <c r="E313" t="s">
        <v>4</v>
      </c>
      <c r="F313">
        <v>9.9998000000000004E-2</v>
      </c>
      <c r="G313" t="s">
        <v>5</v>
      </c>
      <c r="H313">
        <v>711</v>
      </c>
      <c r="I313" t="s">
        <v>6</v>
      </c>
      <c r="J313">
        <v>7698</v>
      </c>
      <c r="K313" t="s">
        <v>7</v>
      </c>
      <c r="L313">
        <v>8208</v>
      </c>
      <c r="M313" t="s">
        <v>8</v>
      </c>
      <c r="N313">
        <v>0</v>
      </c>
      <c r="O313" t="s">
        <v>9</v>
      </c>
      <c r="P313" t="s">
        <v>10</v>
      </c>
      <c r="Q313">
        <v>0</v>
      </c>
      <c r="R313" t="s">
        <v>11</v>
      </c>
      <c r="S313">
        <v>49</v>
      </c>
    </row>
    <row r="314" spans="1:19">
      <c r="A314" t="s">
        <v>2</v>
      </c>
      <c r="B314">
        <v>1817</v>
      </c>
      <c r="C314" t="s">
        <v>3</v>
      </c>
      <c r="D314">
        <v>492035</v>
      </c>
      <c r="E314" t="s">
        <v>4</v>
      </c>
      <c r="F314">
        <v>9.9998000000000004E-2</v>
      </c>
      <c r="G314" t="s">
        <v>5</v>
      </c>
      <c r="H314">
        <v>1</v>
      </c>
      <c r="I314" t="s">
        <v>6</v>
      </c>
      <c r="J314">
        <v>-500</v>
      </c>
      <c r="K314" t="s">
        <v>7</v>
      </c>
      <c r="L314">
        <v>8</v>
      </c>
      <c r="M314" t="s">
        <v>8</v>
      </c>
      <c r="N314">
        <v>0</v>
      </c>
      <c r="O314" t="s">
        <v>9</v>
      </c>
      <c r="P314" t="s">
        <v>10</v>
      </c>
      <c r="Q314">
        <v>0</v>
      </c>
      <c r="R314" t="s">
        <v>11</v>
      </c>
      <c r="S314">
        <v>39</v>
      </c>
    </row>
    <row r="315" spans="1:19">
      <c r="A315" t="s">
        <v>2</v>
      </c>
      <c r="B315">
        <v>1817</v>
      </c>
      <c r="C315" t="s">
        <v>3</v>
      </c>
      <c r="D315">
        <v>492036</v>
      </c>
      <c r="E315" t="s">
        <v>4</v>
      </c>
      <c r="F315">
        <v>9.9998000000000004E-2</v>
      </c>
      <c r="G315" t="s">
        <v>5</v>
      </c>
      <c r="H315">
        <v>1</v>
      </c>
      <c r="I315" t="s">
        <v>6</v>
      </c>
      <c r="J315">
        <v>-500</v>
      </c>
      <c r="K315" t="s">
        <v>7</v>
      </c>
      <c r="L315">
        <v>5</v>
      </c>
      <c r="M315" t="s">
        <v>8</v>
      </c>
      <c r="N315">
        <v>0</v>
      </c>
      <c r="O315" t="s">
        <v>9</v>
      </c>
      <c r="P315" t="s">
        <v>10</v>
      </c>
      <c r="Q315">
        <v>0</v>
      </c>
      <c r="R315" t="s">
        <v>11</v>
      </c>
      <c r="S315">
        <v>37</v>
      </c>
    </row>
    <row r="316" spans="1:19">
      <c r="A316" t="s">
        <v>2</v>
      </c>
      <c r="B316">
        <v>1817</v>
      </c>
      <c r="C316" t="s">
        <v>3</v>
      </c>
      <c r="D316">
        <v>492047</v>
      </c>
      <c r="E316" t="s">
        <v>4</v>
      </c>
      <c r="F316">
        <v>9.9998000000000004E-2</v>
      </c>
      <c r="G316" t="s">
        <v>5</v>
      </c>
      <c r="H316">
        <v>11</v>
      </c>
      <c r="I316" t="s">
        <v>6</v>
      </c>
      <c r="J316">
        <v>-412</v>
      </c>
      <c r="K316" t="s">
        <v>7</v>
      </c>
      <c r="L316">
        <v>97</v>
      </c>
      <c r="M316" t="s">
        <v>8</v>
      </c>
      <c r="N316">
        <v>0</v>
      </c>
      <c r="O316" t="s">
        <v>9</v>
      </c>
      <c r="P316" t="s">
        <v>10</v>
      </c>
      <c r="Q316">
        <v>0</v>
      </c>
      <c r="R316" t="s">
        <v>11</v>
      </c>
      <c r="S316">
        <v>48</v>
      </c>
    </row>
    <row r="317" spans="1:19">
      <c r="A317" t="s">
        <v>2</v>
      </c>
      <c r="B317">
        <v>1817</v>
      </c>
      <c r="C317" t="s">
        <v>3</v>
      </c>
      <c r="D317">
        <v>492064</v>
      </c>
      <c r="E317" t="s">
        <v>4</v>
      </c>
      <c r="F317">
        <v>9.9998000000000004E-2</v>
      </c>
      <c r="G317" t="s">
        <v>5</v>
      </c>
      <c r="H317">
        <v>17</v>
      </c>
      <c r="I317" t="s">
        <v>6</v>
      </c>
      <c r="J317">
        <v>-321</v>
      </c>
      <c r="K317" t="s">
        <v>7</v>
      </c>
      <c r="L317">
        <v>187</v>
      </c>
      <c r="M317" t="s">
        <v>8</v>
      </c>
      <c r="N317">
        <v>0</v>
      </c>
      <c r="O317" t="s">
        <v>9</v>
      </c>
      <c r="P317" t="s">
        <v>10</v>
      </c>
      <c r="Q317">
        <v>0</v>
      </c>
      <c r="R317" t="s">
        <v>11</v>
      </c>
      <c r="S317">
        <v>49</v>
      </c>
    </row>
    <row r="318" spans="1:19">
      <c r="A318" t="s">
        <v>2</v>
      </c>
      <c r="B318">
        <v>1817</v>
      </c>
      <c r="C318" t="s">
        <v>3</v>
      </c>
      <c r="D318">
        <v>492067</v>
      </c>
      <c r="E318" t="s">
        <v>4</v>
      </c>
      <c r="F318">
        <v>9.9998000000000004E-2</v>
      </c>
      <c r="G318" t="s">
        <v>5</v>
      </c>
      <c r="H318">
        <v>3</v>
      </c>
      <c r="I318" t="s">
        <v>6</v>
      </c>
      <c r="J318">
        <v>-478</v>
      </c>
      <c r="K318" t="s">
        <v>7</v>
      </c>
      <c r="L318">
        <v>32</v>
      </c>
      <c r="M318" t="s">
        <v>8</v>
      </c>
      <c r="N318">
        <v>0</v>
      </c>
      <c r="O318" t="s">
        <v>9</v>
      </c>
      <c r="P318" t="s">
        <v>10</v>
      </c>
      <c r="Q318">
        <v>0</v>
      </c>
      <c r="R318" t="s">
        <v>11</v>
      </c>
      <c r="S318">
        <v>44</v>
      </c>
    </row>
    <row r="319" spans="1:19">
      <c r="A319" t="s">
        <v>2</v>
      </c>
      <c r="B319">
        <v>1817</v>
      </c>
      <c r="C319" t="s">
        <v>3</v>
      </c>
      <c r="D319">
        <v>492068</v>
      </c>
      <c r="E319" t="s">
        <v>4</v>
      </c>
      <c r="F319">
        <v>9.9998000000000004E-2</v>
      </c>
      <c r="G319" t="s">
        <v>5</v>
      </c>
      <c r="H319">
        <v>1</v>
      </c>
      <c r="I319" t="s">
        <v>6</v>
      </c>
      <c r="J319">
        <v>-500</v>
      </c>
      <c r="K319" t="s">
        <v>7</v>
      </c>
      <c r="L319">
        <v>8</v>
      </c>
      <c r="M319" t="s">
        <v>8</v>
      </c>
      <c r="N319">
        <v>0</v>
      </c>
      <c r="O319" t="s">
        <v>9</v>
      </c>
      <c r="P319" t="s">
        <v>10</v>
      </c>
      <c r="Q319">
        <v>0</v>
      </c>
      <c r="R319" t="s">
        <v>11</v>
      </c>
      <c r="S319">
        <v>35</v>
      </c>
    </row>
    <row r="320" spans="1:19">
      <c r="A320" t="s">
        <v>2</v>
      </c>
      <c r="B320">
        <v>1817</v>
      </c>
      <c r="C320" t="s">
        <v>3</v>
      </c>
      <c r="D320">
        <v>492071</v>
      </c>
      <c r="E320" t="s">
        <v>4</v>
      </c>
      <c r="F320">
        <v>9.9998000000000004E-2</v>
      </c>
      <c r="G320" t="s">
        <v>5</v>
      </c>
      <c r="H320">
        <v>3</v>
      </c>
      <c r="I320" t="s">
        <v>6</v>
      </c>
      <c r="J320">
        <v>-485</v>
      </c>
      <c r="K320" t="s">
        <v>7</v>
      </c>
      <c r="L320">
        <v>23</v>
      </c>
      <c r="M320" t="s">
        <v>8</v>
      </c>
      <c r="N320">
        <v>0</v>
      </c>
      <c r="O320" t="s">
        <v>9</v>
      </c>
      <c r="P320" t="s">
        <v>10</v>
      </c>
      <c r="Q320">
        <v>0</v>
      </c>
      <c r="R320" t="s">
        <v>11</v>
      </c>
      <c r="S320">
        <v>43</v>
      </c>
    </row>
    <row r="321" spans="1:19">
      <c r="A321" t="s">
        <v>2</v>
      </c>
      <c r="B321">
        <v>1817</v>
      </c>
      <c r="C321" t="s">
        <v>3</v>
      </c>
      <c r="D321">
        <v>492382</v>
      </c>
      <c r="E321" t="s">
        <v>4</v>
      </c>
      <c r="F321">
        <v>9.9998000000000004E-2</v>
      </c>
      <c r="G321" t="s">
        <v>5</v>
      </c>
      <c r="H321">
        <v>311</v>
      </c>
      <c r="I321" t="s">
        <v>6</v>
      </c>
      <c r="J321">
        <v>4163</v>
      </c>
      <c r="K321" t="s">
        <v>7</v>
      </c>
      <c r="L321">
        <v>4666</v>
      </c>
      <c r="M321" t="s">
        <v>8</v>
      </c>
      <c r="N321">
        <v>0</v>
      </c>
      <c r="O321" t="s">
        <v>9</v>
      </c>
      <c r="P321" t="s">
        <v>10</v>
      </c>
      <c r="Q321">
        <v>0</v>
      </c>
      <c r="R321" t="s">
        <v>11</v>
      </c>
      <c r="S321">
        <v>49</v>
      </c>
    </row>
    <row r="322" spans="1:19">
      <c r="A322" t="s">
        <v>2</v>
      </c>
      <c r="B322">
        <v>1817</v>
      </c>
      <c r="C322" t="s">
        <v>3</v>
      </c>
      <c r="D322">
        <v>492701</v>
      </c>
      <c r="E322" t="s">
        <v>4</v>
      </c>
      <c r="F322">
        <v>9.9998000000000004E-2</v>
      </c>
      <c r="G322" t="s">
        <v>5</v>
      </c>
      <c r="H322">
        <v>319</v>
      </c>
      <c r="I322" t="s">
        <v>6</v>
      </c>
      <c r="J322">
        <v>4288</v>
      </c>
      <c r="K322" t="s">
        <v>7</v>
      </c>
      <c r="L322">
        <v>4803</v>
      </c>
      <c r="M322" t="s">
        <v>8</v>
      </c>
      <c r="N322">
        <v>0</v>
      </c>
      <c r="O322" t="s">
        <v>9</v>
      </c>
      <c r="P322" t="s">
        <v>10</v>
      </c>
      <c r="Q322">
        <v>0</v>
      </c>
      <c r="R322" t="s">
        <v>11</v>
      </c>
      <c r="S322">
        <v>49</v>
      </c>
    </row>
    <row r="323" spans="1:19">
      <c r="A323" t="s">
        <v>2</v>
      </c>
      <c r="B323">
        <v>1817</v>
      </c>
      <c r="C323" t="s">
        <v>3</v>
      </c>
      <c r="D323">
        <v>492703</v>
      </c>
      <c r="E323" t="s">
        <v>4</v>
      </c>
      <c r="F323">
        <v>9.9998000000000004E-2</v>
      </c>
      <c r="G323" t="s">
        <v>5</v>
      </c>
      <c r="H323">
        <v>2</v>
      </c>
      <c r="I323" t="s">
        <v>6</v>
      </c>
      <c r="J323">
        <v>-492</v>
      </c>
      <c r="K323" t="s">
        <v>7</v>
      </c>
      <c r="L323">
        <v>15</v>
      </c>
      <c r="M323" t="s">
        <v>8</v>
      </c>
      <c r="N323">
        <v>0</v>
      </c>
      <c r="O323" t="s">
        <v>9</v>
      </c>
      <c r="P323" t="s">
        <v>10</v>
      </c>
      <c r="Q323">
        <v>0</v>
      </c>
      <c r="R323" t="s">
        <v>11</v>
      </c>
      <c r="S323">
        <v>42</v>
      </c>
    </row>
    <row r="324" spans="1:19">
      <c r="A324" t="s">
        <v>2</v>
      </c>
      <c r="B324">
        <v>1817</v>
      </c>
      <c r="C324" t="s">
        <v>3</v>
      </c>
      <c r="D324">
        <v>493148</v>
      </c>
      <c r="E324" t="s">
        <v>4</v>
      </c>
      <c r="F324">
        <v>9.9998000000000004E-2</v>
      </c>
      <c r="G324" t="s">
        <v>5</v>
      </c>
      <c r="H324">
        <v>445</v>
      </c>
      <c r="I324" t="s">
        <v>6</v>
      </c>
      <c r="J324">
        <v>5617</v>
      </c>
      <c r="K324" t="s">
        <v>7</v>
      </c>
      <c r="L324">
        <v>6126</v>
      </c>
      <c r="M324" t="s">
        <v>8</v>
      </c>
      <c r="N324">
        <v>0</v>
      </c>
      <c r="O324" t="s">
        <v>9</v>
      </c>
      <c r="P324" t="s">
        <v>10</v>
      </c>
      <c r="Q324">
        <v>0</v>
      </c>
      <c r="R324" t="s">
        <v>11</v>
      </c>
      <c r="S324">
        <v>49</v>
      </c>
    </row>
    <row r="325" spans="1:19">
      <c r="A325" t="s">
        <v>2</v>
      </c>
      <c r="B325">
        <v>1817</v>
      </c>
      <c r="C325" t="s">
        <v>3</v>
      </c>
      <c r="D325">
        <v>493163</v>
      </c>
      <c r="E325" t="s">
        <v>4</v>
      </c>
      <c r="F325">
        <v>9.9998000000000004E-2</v>
      </c>
      <c r="G325" t="s">
        <v>5</v>
      </c>
      <c r="H325">
        <v>15</v>
      </c>
      <c r="I325" t="s">
        <v>6</v>
      </c>
      <c r="J325">
        <v>-356</v>
      </c>
      <c r="K325" t="s">
        <v>7</v>
      </c>
      <c r="L325">
        <v>151</v>
      </c>
      <c r="M325" t="s">
        <v>8</v>
      </c>
      <c r="N325">
        <v>0</v>
      </c>
      <c r="O325" t="s">
        <v>9</v>
      </c>
      <c r="P325" t="s">
        <v>10</v>
      </c>
      <c r="Q325">
        <v>0</v>
      </c>
      <c r="R325" t="s">
        <v>11</v>
      </c>
      <c r="S325">
        <v>47</v>
      </c>
    </row>
    <row r="326" spans="1:19">
      <c r="A326" t="s">
        <v>2</v>
      </c>
      <c r="B326">
        <v>1817</v>
      </c>
      <c r="C326" t="s">
        <v>3</v>
      </c>
      <c r="D326">
        <v>493199</v>
      </c>
      <c r="E326" t="s">
        <v>4</v>
      </c>
      <c r="F326">
        <v>9.9998000000000004E-2</v>
      </c>
      <c r="G326" t="s">
        <v>5</v>
      </c>
      <c r="H326">
        <v>36</v>
      </c>
      <c r="I326" t="s">
        <v>6</v>
      </c>
      <c r="J326">
        <v>-161</v>
      </c>
      <c r="K326" t="s">
        <v>7</v>
      </c>
      <c r="L326">
        <v>342</v>
      </c>
      <c r="M326" t="s">
        <v>8</v>
      </c>
      <c r="N326">
        <v>0</v>
      </c>
      <c r="O326" t="s">
        <v>9</v>
      </c>
      <c r="P326" t="s">
        <v>10</v>
      </c>
      <c r="Q326">
        <v>0</v>
      </c>
      <c r="R326" t="s">
        <v>11</v>
      </c>
      <c r="S326">
        <v>49</v>
      </c>
    </row>
    <row r="327" spans="1:19">
      <c r="A327" t="s">
        <v>2</v>
      </c>
      <c r="B327">
        <v>1817</v>
      </c>
      <c r="C327" t="s">
        <v>3</v>
      </c>
      <c r="D327">
        <v>493235</v>
      </c>
      <c r="E327" t="s">
        <v>4</v>
      </c>
      <c r="F327">
        <v>9.9998000000000004E-2</v>
      </c>
      <c r="G327" t="s">
        <v>5</v>
      </c>
      <c r="H327">
        <v>36</v>
      </c>
      <c r="I327" t="s">
        <v>6</v>
      </c>
      <c r="J327">
        <v>98</v>
      </c>
      <c r="K327" t="s">
        <v>7</v>
      </c>
      <c r="L327">
        <v>608</v>
      </c>
      <c r="M327" t="s">
        <v>8</v>
      </c>
      <c r="N327">
        <v>0</v>
      </c>
      <c r="O327" t="s">
        <v>9</v>
      </c>
      <c r="P327" t="s">
        <v>10</v>
      </c>
      <c r="Q327">
        <v>0</v>
      </c>
      <c r="R327" t="s">
        <v>11</v>
      </c>
      <c r="S327">
        <v>48</v>
      </c>
    </row>
    <row r="328" spans="1:19">
      <c r="A328" t="s">
        <v>2</v>
      </c>
      <c r="B328">
        <v>1817</v>
      </c>
      <c r="C328" t="s">
        <v>3</v>
      </c>
      <c r="D328">
        <v>493393</v>
      </c>
      <c r="E328" t="s">
        <v>4</v>
      </c>
      <c r="F328">
        <v>9.9998000000000004E-2</v>
      </c>
      <c r="G328" t="s">
        <v>5</v>
      </c>
      <c r="H328">
        <v>158</v>
      </c>
      <c r="I328" t="s">
        <v>6</v>
      </c>
      <c r="J328">
        <v>1933</v>
      </c>
      <c r="K328" t="s">
        <v>7</v>
      </c>
      <c r="L328">
        <v>2446</v>
      </c>
      <c r="M328" t="s">
        <v>8</v>
      </c>
      <c r="N328">
        <v>0</v>
      </c>
      <c r="O328" t="s">
        <v>9</v>
      </c>
      <c r="P328" t="s">
        <v>10</v>
      </c>
      <c r="Q328">
        <v>0</v>
      </c>
      <c r="R328" t="s">
        <v>11</v>
      </c>
      <c r="S328">
        <v>49</v>
      </c>
    </row>
    <row r="329" spans="1:19">
      <c r="A329" t="s">
        <v>2</v>
      </c>
      <c r="B329">
        <v>1817</v>
      </c>
      <c r="C329" t="s">
        <v>3</v>
      </c>
      <c r="D329">
        <v>493431</v>
      </c>
      <c r="E329" t="s">
        <v>4</v>
      </c>
      <c r="F329">
        <v>9.9998000000000004E-2</v>
      </c>
      <c r="G329" t="s">
        <v>5</v>
      </c>
      <c r="H329">
        <v>38</v>
      </c>
      <c r="I329" t="s">
        <v>6</v>
      </c>
      <c r="J329">
        <v>-13</v>
      </c>
      <c r="K329" t="s">
        <v>7</v>
      </c>
      <c r="L329">
        <v>499</v>
      </c>
      <c r="M329" t="s">
        <v>8</v>
      </c>
      <c r="N329">
        <v>0</v>
      </c>
      <c r="O329" t="s">
        <v>9</v>
      </c>
      <c r="P329" t="s">
        <v>10</v>
      </c>
      <c r="Q329">
        <v>0</v>
      </c>
      <c r="R329" t="s">
        <v>11</v>
      </c>
      <c r="S329">
        <v>49</v>
      </c>
    </row>
    <row r="330" spans="1:19">
      <c r="A330" t="s">
        <v>2</v>
      </c>
      <c r="B330">
        <v>1817</v>
      </c>
      <c r="C330" t="s">
        <v>3</v>
      </c>
      <c r="D330">
        <v>493440</v>
      </c>
      <c r="E330" t="s">
        <v>4</v>
      </c>
      <c r="F330">
        <v>9.9998000000000004E-2</v>
      </c>
      <c r="G330" t="s">
        <v>5</v>
      </c>
      <c r="H330">
        <v>9</v>
      </c>
      <c r="I330" t="s">
        <v>6</v>
      </c>
      <c r="J330">
        <v>-412</v>
      </c>
      <c r="K330" t="s">
        <v>7</v>
      </c>
      <c r="L330">
        <v>97</v>
      </c>
      <c r="M330" t="s">
        <v>8</v>
      </c>
      <c r="N330">
        <v>0</v>
      </c>
      <c r="O330" t="s">
        <v>9</v>
      </c>
      <c r="P330" t="s">
        <v>10</v>
      </c>
      <c r="Q330">
        <v>0</v>
      </c>
      <c r="R330" t="s">
        <v>11</v>
      </c>
      <c r="S330">
        <v>47</v>
      </c>
    </row>
    <row r="331" spans="1:19">
      <c r="A331" t="s">
        <v>2</v>
      </c>
      <c r="B331">
        <v>1817</v>
      </c>
      <c r="C331" t="s">
        <v>3</v>
      </c>
      <c r="D331">
        <v>494258</v>
      </c>
      <c r="E331" t="s">
        <v>4</v>
      </c>
      <c r="F331">
        <v>9.9998000000000004E-2</v>
      </c>
      <c r="G331" t="s">
        <v>5</v>
      </c>
      <c r="H331">
        <v>818</v>
      </c>
      <c r="I331" t="s">
        <v>6</v>
      </c>
      <c r="J331">
        <v>12332</v>
      </c>
      <c r="K331" t="s">
        <v>7</v>
      </c>
      <c r="L331">
        <v>12845</v>
      </c>
      <c r="M331" t="s">
        <v>8</v>
      </c>
      <c r="N331">
        <v>0</v>
      </c>
      <c r="O331" t="s">
        <v>9</v>
      </c>
      <c r="P331" t="s">
        <v>10</v>
      </c>
      <c r="Q331">
        <v>0</v>
      </c>
      <c r="R331" t="s">
        <v>11</v>
      </c>
      <c r="S331">
        <v>48</v>
      </c>
    </row>
    <row r="332" spans="1:19">
      <c r="A332" t="s">
        <v>2</v>
      </c>
      <c r="B332">
        <v>1817</v>
      </c>
      <c r="C332" t="s">
        <v>3</v>
      </c>
      <c r="D332">
        <v>494286</v>
      </c>
      <c r="E332" t="s">
        <v>4</v>
      </c>
      <c r="F332">
        <v>9.9998000000000004E-2</v>
      </c>
      <c r="G332" t="s">
        <v>5</v>
      </c>
      <c r="H332">
        <v>28</v>
      </c>
      <c r="I332" t="s">
        <v>6</v>
      </c>
      <c r="J332">
        <v>-151</v>
      </c>
      <c r="K332" t="s">
        <v>7</v>
      </c>
      <c r="L332">
        <v>362</v>
      </c>
      <c r="M332" t="s">
        <v>8</v>
      </c>
      <c r="N332">
        <v>0</v>
      </c>
      <c r="O332" t="s">
        <v>9</v>
      </c>
      <c r="P332" t="s">
        <v>10</v>
      </c>
      <c r="Q332">
        <v>0</v>
      </c>
      <c r="R332" t="s">
        <v>11</v>
      </c>
      <c r="S332">
        <v>47</v>
      </c>
    </row>
    <row r="333" spans="1:19">
      <c r="A333" t="s">
        <v>2</v>
      </c>
      <c r="B333">
        <v>1817</v>
      </c>
      <c r="C333" t="s">
        <v>3</v>
      </c>
      <c r="D333">
        <v>494352</v>
      </c>
      <c r="E333" t="s">
        <v>4</v>
      </c>
      <c r="F333">
        <v>9.9998000000000004E-2</v>
      </c>
      <c r="G333" t="s">
        <v>5</v>
      </c>
      <c r="H333">
        <v>66</v>
      </c>
      <c r="I333" t="s">
        <v>6</v>
      </c>
      <c r="J333">
        <v>738</v>
      </c>
      <c r="K333" t="s">
        <v>7</v>
      </c>
      <c r="L333">
        <v>1253</v>
      </c>
      <c r="M333" t="s">
        <v>8</v>
      </c>
      <c r="N333">
        <v>0</v>
      </c>
      <c r="O333" t="s">
        <v>9</v>
      </c>
      <c r="P333" t="s">
        <v>10</v>
      </c>
      <c r="Q333">
        <v>0</v>
      </c>
      <c r="R333" t="s">
        <v>11</v>
      </c>
      <c r="S333">
        <v>47</v>
      </c>
    </row>
    <row r="334" spans="1:19">
      <c r="A334" t="s">
        <v>2</v>
      </c>
      <c r="B334">
        <v>1817</v>
      </c>
      <c r="C334" t="s">
        <v>3</v>
      </c>
      <c r="D334">
        <v>494401</v>
      </c>
      <c r="E334" t="s">
        <v>4</v>
      </c>
      <c r="F334">
        <v>9.9998000000000004E-2</v>
      </c>
      <c r="G334" t="s">
        <v>5</v>
      </c>
      <c r="H334">
        <v>49</v>
      </c>
      <c r="I334" t="s">
        <v>6</v>
      </c>
      <c r="J334">
        <v>37</v>
      </c>
      <c r="K334" t="s">
        <v>7</v>
      </c>
      <c r="L334">
        <v>544</v>
      </c>
      <c r="M334" t="s">
        <v>8</v>
      </c>
      <c r="N334">
        <v>0</v>
      </c>
      <c r="O334" t="s">
        <v>9</v>
      </c>
      <c r="P334" t="s">
        <v>10</v>
      </c>
      <c r="Q334">
        <v>0</v>
      </c>
      <c r="R334" t="s">
        <v>11</v>
      </c>
      <c r="S334">
        <v>47</v>
      </c>
    </row>
    <row r="335" spans="1:19">
      <c r="A335" t="s">
        <v>2</v>
      </c>
      <c r="B335">
        <v>1817</v>
      </c>
      <c r="C335" t="s">
        <v>3</v>
      </c>
      <c r="D335">
        <v>494410</v>
      </c>
      <c r="E335" t="s">
        <v>4</v>
      </c>
      <c r="F335">
        <v>9.9998000000000004E-2</v>
      </c>
      <c r="G335" t="s">
        <v>5</v>
      </c>
      <c r="H335">
        <v>9</v>
      </c>
      <c r="I335" t="s">
        <v>6</v>
      </c>
      <c r="J335">
        <v>-386</v>
      </c>
      <c r="K335" t="s">
        <v>7</v>
      </c>
      <c r="L335">
        <v>124</v>
      </c>
      <c r="M335" t="s">
        <v>8</v>
      </c>
      <c r="N335">
        <v>0</v>
      </c>
      <c r="O335" t="s">
        <v>9</v>
      </c>
      <c r="P335" t="s">
        <v>10</v>
      </c>
      <c r="Q335">
        <v>0</v>
      </c>
      <c r="R335" t="s">
        <v>11</v>
      </c>
      <c r="S335">
        <v>47</v>
      </c>
    </row>
    <row r="336" spans="1:19">
      <c r="A336" t="s">
        <v>2</v>
      </c>
      <c r="B336">
        <v>1817</v>
      </c>
      <c r="C336" t="s">
        <v>3</v>
      </c>
      <c r="D336">
        <v>494760</v>
      </c>
      <c r="E336" t="s">
        <v>4</v>
      </c>
      <c r="F336">
        <v>9.9998000000000004E-2</v>
      </c>
      <c r="G336" t="s">
        <v>5</v>
      </c>
      <c r="H336">
        <v>350</v>
      </c>
      <c r="I336" t="s">
        <v>6</v>
      </c>
      <c r="J336">
        <v>4946</v>
      </c>
      <c r="K336" t="s">
        <v>7</v>
      </c>
      <c r="L336">
        <v>5458</v>
      </c>
      <c r="M336" t="s">
        <v>8</v>
      </c>
      <c r="N336">
        <v>0</v>
      </c>
      <c r="O336" t="s">
        <v>9</v>
      </c>
      <c r="P336" t="s">
        <v>10</v>
      </c>
      <c r="Q336">
        <v>0</v>
      </c>
      <c r="R336" t="s">
        <v>11</v>
      </c>
      <c r="S336">
        <v>46</v>
      </c>
    </row>
    <row r="337" spans="1:19">
      <c r="A337" t="s">
        <v>2</v>
      </c>
      <c r="B337">
        <v>1817</v>
      </c>
      <c r="C337" t="s">
        <v>3</v>
      </c>
      <c r="D337">
        <v>494765</v>
      </c>
      <c r="E337" t="s">
        <v>4</v>
      </c>
      <c r="F337">
        <v>9.9998000000000004E-2</v>
      </c>
      <c r="G337" t="s">
        <v>5</v>
      </c>
      <c r="H337">
        <v>5</v>
      </c>
      <c r="I337" t="s">
        <v>6</v>
      </c>
      <c r="J337">
        <v>-449</v>
      </c>
      <c r="K337" t="s">
        <v>7</v>
      </c>
      <c r="L337">
        <v>63</v>
      </c>
      <c r="M337" t="s">
        <v>8</v>
      </c>
      <c r="N337">
        <v>0</v>
      </c>
      <c r="O337" t="s">
        <v>9</v>
      </c>
      <c r="P337" t="s">
        <v>10</v>
      </c>
      <c r="Q337">
        <v>0</v>
      </c>
      <c r="R337" t="s">
        <v>11</v>
      </c>
      <c r="S337">
        <v>34</v>
      </c>
    </row>
    <row r="338" spans="1:19">
      <c r="A338" t="s">
        <v>2</v>
      </c>
      <c r="B338">
        <v>1817</v>
      </c>
      <c r="C338" t="s">
        <v>3</v>
      </c>
      <c r="D338">
        <v>494766</v>
      </c>
      <c r="E338" t="s">
        <v>4</v>
      </c>
      <c r="F338">
        <v>9.9998000000000004E-2</v>
      </c>
      <c r="G338" t="s">
        <v>5</v>
      </c>
      <c r="H338">
        <v>1</v>
      </c>
      <c r="I338" t="s">
        <v>6</v>
      </c>
      <c r="J338">
        <v>-500</v>
      </c>
      <c r="K338" t="s">
        <v>7</v>
      </c>
      <c r="L338">
        <v>10</v>
      </c>
      <c r="M338" t="s">
        <v>8</v>
      </c>
      <c r="N338">
        <v>0</v>
      </c>
      <c r="O338" t="s">
        <v>9</v>
      </c>
      <c r="P338" t="s">
        <v>10</v>
      </c>
      <c r="Q338">
        <v>0</v>
      </c>
      <c r="R338" t="s">
        <v>11</v>
      </c>
      <c r="S338">
        <v>36</v>
      </c>
    </row>
    <row r="339" spans="1:19">
      <c r="A339" t="s">
        <v>2</v>
      </c>
      <c r="B339">
        <v>1817</v>
      </c>
      <c r="C339" t="s">
        <v>3</v>
      </c>
      <c r="D339">
        <v>494784</v>
      </c>
      <c r="E339" t="s">
        <v>4</v>
      </c>
      <c r="F339">
        <v>9.9998000000000004E-2</v>
      </c>
      <c r="G339" t="s">
        <v>5</v>
      </c>
      <c r="H339">
        <v>18</v>
      </c>
      <c r="I339" t="s">
        <v>6</v>
      </c>
      <c r="J339">
        <v>-242</v>
      </c>
      <c r="K339" t="s">
        <v>7</v>
      </c>
      <c r="L339">
        <v>268</v>
      </c>
      <c r="M339" t="s">
        <v>8</v>
      </c>
      <c r="N339">
        <v>0</v>
      </c>
      <c r="O339" t="s">
        <v>9</v>
      </c>
      <c r="P339" t="s">
        <v>10</v>
      </c>
      <c r="Q339">
        <v>0</v>
      </c>
      <c r="R339" t="s">
        <v>11</v>
      </c>
      <c r="S339">
        <v>46</v>
      </c>
    </row>
    <row r="340" spans="1:19">
      <c r="A340" t="s">
        <v>2</v>
      </c>
      <c r="B340">
        <v>1817</v>
      </c>
      <c r="C340" t="s">
        <v>3</v>
      </c>
      <c r="D340">
        <v>494890</v>
      </c>
      <c r="E340" t="s">
        <v>4</v>
      </c>
      <c r="F340">
        <v>9.9998000000000004E-2</v>
      </c>
      <c r="G340" t="s">
        <v>5</v>
      </c>
      <c r="H340">
        <v>106</v>
      </c>
      <c r="I340" t="s">
        <v>6</v>
      </c>
      <c r="J340">
        <v>661</v>
      </c>
      <c r="K340" t="s">
        <v>7</v>
      </c>
      <c r="L340">
        <v>1175</v>
      </c>
      <c r="M340" t="s">
        <v>8</v>
      </c>
      <c r="N340">
        <v>0</v>
      </c>
      <c r="O340" t="s">
        <v>9</v>
      </c>
      <c r="P340" t="s">
        <v>10</v>
      </c>
      <c r="Q340">
        <v>0</v>
      </c>
      <c r="R340" t="s">
        <v>11</v>
      </c>
      <c r="S340">
        <v>45</v>
      </c>
    </row>
    <row r="341" spans="1:19">
      <c r="A341" t="s">
        <v>2</v>
      </c>
      <c r="B341">
        <v>1817</v>
      </c>
      <c r="C341" t="s">
        <v>3</v>
      </c>
      <c r="D341">
        <v>494982</v>
      </c>
      <c r="E341" t="s">
        <v>4</v>
      </c>
      <c r="F341">
        <v>9.9998000000000004E-2</v>
      </c>
      <c r="G341" t="s">
        <v>5</v>
      </c>
      <c r="H341">
        <v>92</v>
      </c>
      <c r="I341" t="s">
        <v>6</v>
      </c>
      <c r="J341">
        <v>448</v>
      </c>
      <c r="K341" t="s">
        <v>7</v>
      </c>
      <c r="L341">
        <v>962</v>
      </c>
      <c r="M341" t="s">
        <v>8</v>
      </c>
      <c r="N341">
        <v>0</v>
      </c>
      <c r="O341" t="s">
        <v>9</v>
      </c>
      <c r="P341" t="s">
        <v>10</v>
      </c>
      <c r="Q341">
        <v>0</v>
      </c>
      <c r="R341" t="s">
        <v>11</v>
      </c>
      <c r="S341">
        <v>46</v>
      </c>
    </row>
    <row r="342" spans="1:19">
      <c r="A342" t="s">
        <v>2</v>
      </c>
      <c r="B342">
        <v>1817</v>
      </c>
      <c r="C342" t="s">
        <v>3</v>
      </c>
      <c r="D342">
        <v>494986</v>
      </c>
      <c r="E342" t="s">
        <v>4</v>
      </c>
      <c r="F342">
        <v>9.9998000000000004E-2</v>
      </c>
      <c r="G342" t="s">
        <v>5</v>
      </c>
      <c r="H342">
        <v>4</v>
      </c>
      <c r="I342" t="s">
        <v>6</v>
      </c>
      <c r="J342">
        <v>-474</v>
      </c>
      <c r="K342" t="s">
        <v>7</v>
      </c>
      <c r="L342">
        <v>32</v>
      </c>
      <c r="M342" t="s">
        <v>8</v>
      </c>
      <c r="N342">
        <v>0</v>
      </c>
      <c r="O342" t="s">
        <v>9</v>
      </c>
      <c r="P342" t="s">
        <v>10</v>
      </c>
      <c r="Q342">
        <v>0</v>
      </c>
      <c r="R342" t="s">
        <v>11</v>
      </c>
      <c r="S342">
        <v>44</v>
      </c>
    </row>
    <row r="343" spans="1:19">
      <c r="A343" t="s">
        <v>2</v>
      </c>
      <c r="B343">
        <v>1817</v>
      </c>
      <c r="C343" t="s">
        <v>3</v>
      </c>
      <c r="D343">
        <v>495023</v>
      </c>
      <c r="E343" t="s">
        <v>4</v>
      </c>
      <c r="F343">
        <v>9.9998000000000004E-2</v>
      </c>
      <c r="G343" t="s">
        <v>5</v>
      </c>
      <c r="H343">
        <v>37</v>
      </c>
      <c r="I343" t="s">
        <v>6</v>
      </c>
      <c r="J343">
        <v>-105</v>
      </c>
      <c r="K343" t="s">
        <v>7</v>
      </c>
      <c r="L343">
        <v>401</v>
      </c>
      <c r="M343" t="s">
        <v>8</v>
      </c>
      <c r="N343">
        <v>0</v>
      </c>
      <c r="O343" t="s">
        <v>9</v>
      </c>
      <c r="P343" t="s">
        <v>10</v>
      </c>
      <c r="Q343">
        <v>0</v>
      </c>
      <c r="R343" t="s">
        <v>11</v>
      </c>
      <c r="S343">
        <v>46</v>
      </c>
    </row>
    <row r="344" spans="1:19">
      <c r="A344" t="s">
        <v>2</v>
      </c>
      <c r="B344">
        <v>1817</v>
      </c>
      <c r="C344" t="s">
        <v>3</v>
      </c>
      <c r="D344">
        <v>495064</v>
      </c>
      <c r="E344" t="s">
        <v>4</v>
      </c>
      <c r="F344">
        <v>9.9998000000000004E-2</v>
      </c>
      <c r="G344" t="s">
        <v>5</v>
      </c>
      <c r="H344">
        <v>41</v>
      </c>
      <c r="I344" t="s">
        <v>6</v>
      </c>
      <c r="J344">
        <v>-6</v>
      </c>
      <c r="K344" t="s">
        <v>7</v>
      </c>
      <c r="L344">
        <v>502</v>
      </c>
      <c r="M344" t="s">
        <v>8</v>
      </c>
      <c r="N344">
        <v>0</v>
      </c>
      <c r="O344" t="s">
        <v>9</v>
      </c>
      <c r="P344" t="s">
        <v>10</v>
      </c>
      <c r="Q344">
        <v>0</v>
      </c>
      <c r="R344" t="s">
        <v>11</v>
      </c>
      <c r="S344">
        <v>46</v>
      </c>
    </row>
    <row r="345" spans="1:19">
      <c r="A345" t="s">
        <v>2</v>
      </c>
      <c r="B345">
        <v>1817</v>
      </c>
      <c r="C345" t="s">
        <v>3</v>
      </c>
      <c r="D345">
        <v>495078</v>
      </c>
      <c r="E345" t="s">
        <v>4</v>
      </c>
      <c r="F345">
        <v>9.9998000000000004E-2</v>
      </c>
      <c r="G345" t="s">
        <v>5</v>
      </c>
      <c r="H345">
        <v>14</v>
      </c>
      <c r="I345" t="s">
        <v>6</v>
      </c>
      <c r="J345">
        <v>-376</v>
      </c>
      <c r="K345" t="s">
        <v>7</v>
      </c>
      <c r="L345">
        <v>132</v>
      </c>
      <c r="M345" t="s">
        <v>8</v>
      </c>
      <c r="N345">
        <v>0</v>
      </c>
      <c r="O345" t="s">
        <v>9</v>
      </c>
      <c r="P345" t="s">
        <v>10</v>
      </c>
      <c r="Q345">
        <v>0</v>
      </c>
      <c r="R345" t="s">
        <v>11</v>
      </c>
      <c r="S345">
        <v>45</v>
      </c>
    </row>
    <row r="346" spans="1:19">
      <c r="A346" t="s">
        <v>2</v>
      </c>
      <c r="B346">
        <v>1817</v>
      </c>
      <c r="C346" t="s">
        <v>3</v>
      </c>
      <c r="D346">
        <v>495081</v>
      </c>
      <c r="E346" t="s">
        <v>4</v>
      </c>
      <c r="F346">
        <v>9.9998000000000004E-2</v>
      </c>
      <c r="G346" t="s">
        <v>5</v>
      </c>
      <c r="H346">
        <v>3</v>
      </c>
      <c r="I346" t="s">
        <v>6</v>
      </c>
      <c r="J346">
        <v>-473</v>
      </c>
      <c r="K346" t="s">
        <v>7</v>
      </c>
      <c r="L346">
        <v>40</v>
      </c>
      <c r="M346" t="s">
        <v>8</v>
      </c>
      <c r="N346">
        <v>0</v>
      </c>
      <c r="O346" t="s">
        <v>9</v>
      </c>
      <c r="P346" t="s">
        <v>10</v>
      </c>
      <c r="Q346">
        <v>0</v>
      </c>
      <c r="R346" t="s">
        <v>11</v>
      </c>
      <c r="S346">
        <v>42</v>
      </c>
    </row>
    <row r="347" spans="1:19">
      <c r="A347" t="s">
        <v>2</v>
      </c>
      <c r="B347">
        <v>1817</v>
      </c>
      <c r="C347" t="s">
        <v>3</v>
      </c>
      <c r="D347">
        <v>495396</v>
      </c>
      <c r="E347" t="s">
        <v>4</v>
      </c>
      <c r="F347">
        <v>9.9998000000000004E-2</v>
      </c>
      <c r="G347" t="s">
        <v>5</v>
      </c>
      <c r="H347">
        <v>315</v>
      </c>
      <c r="I347" t="s">
        <v>6</v>
      </c>
      <c r="J347">
        <v>3740</v>
      </c>
      <c r="K347" t="s">
        <v>7</v>
      </c>
      <c r="L347">
        <v>4244</v>
      </c>
      <c r="M347" t="s">
        <v>8</v>
      </c>
      <c r="N347">
        <v>0</v>
      </c>
      <c r="O347" t="s">
        <v>9</v>
      </c>
      <c r="P347" t="s">
        <v>10</v>
      </c>
      <c r="Q347">
        <v>0</v>
      </c>
      <c r="R347" t="s">
        <v>11</v>
      </c>
      <c r="S347">
        <v>46</v>
      </c>
    </row>
    <row r="348" spans="1:19">
      <c r="A348" t="s">
        <v>2</v>
      </c>
      <c r="B348">
        <v>1817</v>
      </c>
      <c r="C348" t="s">
        <v>3</v>
      </c>
      <c r="D348">
        <v>495687</v>
      </c>
      <c r="E348" t="s">
        <v>4</v>
      </c>
      <c r="F348">
        <v>9.9998000000000004E-2</v>
      </c>
      <c r="G348" t="s">
        <v>5</v>
      </c>
      <c r="H348">
        <v>291</v>
      </c>
      <c r="I348" t="s">
        <v>6</v>
      </c>
      <c r="J348">
        <v>3499</v>
      </c>
      <c r="K348" t="s">
        <v>7</v>
      </c>
      <c r="L348">
        <v>4016</v>
      </c>
      <c r="M348" t="s">
        <v>8</v>
      </c>
      <c r="N348">
        <v>0</v>
      </c>
      <c r="O348" t="s">
        <v>9</v>
      </c>
      <c r="P348" t="s">
        <v>10</v>
      </c>
      <c r="Q348">
        <v>0</v>
      </c>
      <c r="R348" t="s">
        <v>11</v>
      </c>
      <c r="S348">
        <v>45</v>
      </c>
    </row>
    <row r="349" spans="1:19">
      <c r="A349" t="s">
        <v>2</v>
      </c>
      <c r="B349">
        <v>1817</v>
      </c>
      <c r="C349" t="s">
        <v>3</v>
      </c>
      <c r="D349">
        <v>496063</v>
      </c>
      <c r="E349" t="s">
        <v>4</v>
      </c>
      <c r="F349">
        <v>9.9998000000000004E-2</v>
      </c>
      <c r="G349" t="s">
        <v>5</v>
      </c>
      <c r="H349">
        <v>376</v>
      </c>
      <c r="I349" t="s">
        <v>6</v>
      </c>
      <c r="J349">
        <v>4171</v>
      </c>
      <c r="K349" t="s">
        <v>7</v>
      </c>
      <c r="L349">
        <v>4688</v>
      </c>
      <c r="M349" t="s">
        <v>8</v>
      </c>
      <c r="N349">
        <v>0</v>
      </c>
      <c r="O349" t="s">
        <v>9</v>
      </c>
      <c r="P349" t="s">
        <v>10</v>
      </c>
      <c r="Q349">
        <v>0</v>
      </c>
      <c r="R349" t="s">
        <v>11</v>
      </c>
      <c r="S349">
        <v>47</v>
      </c>
    </row>
    <row r="350" spans="1:19">
      <c r="A350" t="s">
        <v>2</v>
      </c>
      <c r="B350">
        <v>1817</v>
      </c>
      <c r="C350" t="s">
        <v>3</v>
      </c>
      <c r="D350">
        <v>496087</v>
      </c>
      <c r="E350" t="s">
        <v>4</v>
      </c>
      <c r="F350">
        <v>9.9998000000000004E-2</v>
      </c>
      <c r="G350" t="s">
        <v>5</v>
      </c>
      <c r="H350">
        <v>24</v>
      </c>
      <c r="I350" t="s">
        <v>6</v>
      </c>
      <c r="J350">
        <v>-265</v>
      </c>
      <c r="K350" t="s">
        <v>7</v>
      </c>
      <c r="L350">
        <v>241</v>
      </c>
      <c r="M350" t="s">
        <v>8</v>
      </c>
      <c r="N350">
        <v>0</v>
      </c>
      <c r="O350" t="s">
        <v>9</v>
      </c>
      <c r="P350" t="s">
        <v>10</v>
      </c>
      <c r="Q350">
        <v>0</v>
      </c>
      <c r="R350" t="s">
        <v>11</v>
      </c>
      <c r="S350">
        <v>46</v>
      </c>
    </row>
    <row r="351" spans="1:19">
      <c r="A351" t="s">
        <v>2</v>
      </c>
      <c r="B351">
        <v>1817</v>
      </c>
      <c r="C351" t="s">
        <v>3</v>
      </c>
      <c r="D351">
        <v>496494</v>
      </c>
      <c r="E351" t="s">
        <v>4</v>
      </c>
      <c r="F351">
        <v>9.9998000000000004E-2</v>
      </c>
      <c r="G351" t="s">
        <v>5</v>
      </c>
      <c r="H351">
        <v>407</v>
      </c>
      <c r="I351" t="s">
        <v>6</v>
      </c>
      <c r="J351">
        <v>5570</v>
      </c>
      <c r="K351" t="s">
        <v>7</v>
      </c>
      <c r="L351">
        <v>6075</v>
      </c>
      <c r="M351" t="s">
        <v>8</v>
      </c>
      <c r="N351">
        <v>0</v>
      </c>
      <c r="O351" t="s">
        <v>9</v>
      </c>
      <c r="P351" t="s">
        <v>10</v>
      </c>
      <c r="Q351">
        <v>0</v>
      </c>
      <c r="R351" t="s">
        <v>11</v>
      </c>
      <c r="S351">
        <v>47</v>
      </c>
    </row>
    <row r="352" spans="1:19">
      <c r="A352" t="s">
        <v>2</v>
      </c>
      <c r="B352">
        <v>1817</v>
      </c>
      <c r="C352" t="s">
        <v>3</v>
      </c>
      <c r="D352">
        <v>496517</v>
      </c>
      <c r="E352" t="s">
        <v>4</v>
      </c>
      <c r="F352">
        <v>9.9998000000000004E-2</v>
      </c>
      <c r="G352" t="s">
        <v>5</v>
      </c>
      <c r="H352">
        <v>23</v>
      </c>
      <c r="I352" t="s">
        <v>6</v>
      </c>
      <c r="J352">
        <v>-163</v>
      </c>
      <c r="K352" t="s">
        <v>7</v>
      </c>
      <c r="L352">
        <v>351</v>
      </c>
      <c r="M352" t="s">
        <v>8</v>
      </c>
      <c r="N352">
        <v>0</v>
      </c>
      <c r="O352" t="s">
        <v>9</v>
      </c>
      <c r="P352" t="s">
        <v>10</v>
      </c>
      <c r="Q352">
        <v>0</v>
      </c>
      <c r="R352" t="s">
        <v>11</v>
      </c>
      <c r="S352">
        <v>47</v>
      </c>
    </row>
    <row r="353" spans="1:19">
      <c r="A353" t="s">
        <v>2</v>
      </c>
      <c r="B353">
        <v>1817</v>
      </c>
      <c r="C353" t="s">
        <v>3</v>
      </c>
      <c r="D353">
        <v>496518</v>
      </c>
      <c r="E353" t="s">
        <v>4</v>
      </c>
      <c r="F353">
        <v>9.9998000000000004E-2</v>
      </c>
      <c r="G353" t="s">
        <v>5</v>
      </c>
      <c r="H353">
        <v>1</v>
      </c>
      <c r="I353" t="s">
        <v>6</v>
      </c>
      <c r="J353">
        <v>-500</v>
      </c>
      <c r="K353" t="s">
        <v>7</v>
      </c>
      <c r="L353">
        <v>12</v>
      </c>
      <c r="M353" t="s">
        <v>8</v>
      </c>
      <c r="N353">
        <v>0</v>
      </c>
      <c r="O353" t="s">
        <v>9</v>
      </c>
      <c r="P353" t="s">
        <v>10</v>
      </c>
      <c r="Q353">
        <v>0</v>
      </c>
      <c r="R353" t="s">
        <v>11</v>
      </c>
      <c r="S353">
        <v>37</v>
      </c>
    </row>
    <row r="354" spans="1:19">
      <c r="A354" t="s">
        <v>2</v>
      </c>
      <c r="B354">
        <v>1817</v>
      </c>
      <c r="C354" t="s">
        <v>3</v>
      </c>
      <c r="D354">
        <v>496519</v>
      </c>
      <c r="E354" t="s">
        <v>4</v>
      </c>
      <c r="F354">
        <v>9.9998000000000004E-2</v>
      </c>
      <c r="G354" t="s">
        <v>5</v>
      </c>
      <c r="H354">
        <v>1</v>
      </c>
      <c r="I354" t="s">
        <v>6</v>
      </c>
      <c r="J354">
        <v>-500</v>
      </c>
      <c r="K354" t="s">
        <v>7</v>
      </c>
      <c r="L354">
        <v>5</v>
      </c>
      <c r="M354" t="s">
        <v>8</v>
      </c>
      <c r="N354">
        <v>0</v>
      </c>
      <c r="O354" t="s">
        <v>9</v>
      </c>
      <c r="P354" t="s">
        <v>10</v>
      </c>
      <c r="Q354">
        <v>0</v>
      </c>
      <c r="R354" t="s">
        <v>11</v>
      </c>
      <c r="S354">
        <v>35</v>
      </c>
    </row>
    <row r="355" spans="1:19">
      <c r="A355" t="s">
        <v>2</v>
      </c>
      <c r="B355">
        <v>1817</v>
      </c>
      <c r="C355" t="s">
        <v>3</v>
      </c>
      <c r="D355">
        <v>496754</v>
      </c>
      <c r="E355" t="s">
        <v>4</v>
      </c>
      <c r="F355">
        <v>9.9998000000000004E-2</v>
      </c>
      <c r="G355" t="s">
        <v>5</v>
      </c>
      <c r="H355">
        <v>235</v>
      </c>
      <c r="I355" t="s">
        <v>6</v>
      </c>
      <c r="J355">
        <v>3310</v>
      </c>
      <c r="K355" t="s">
        <v>7</v>
      </c>
      <c r="L355">
        <v>3825</v>
      </c>
      <c r="M355" t="s">
        <v>8</v>
      </c>
      <c r="N355">
        <v>0</v>
      </c>
      <c r="O355" t="s">
        <v>9</v>
      </c>
      <c r="P355" t="s">
        <v>10</v>
      </c>
      <c r="Q355">
        <v>0</v>
      </c>
      <c r="R355" t="s">
        <v>11</v>
      </c>
      <c r="S355">
        <v>48</v>
      </c>
    </row>
    <row r="356" spans="1:19">
      <c r="A356" t="s">
        <v>2</v>
      </c>
      <c r="B356">
        <v>1817</v>
      </c>
      <c r="C356" t="s">
        <v>3</v>
      </c>
      <c r="D356">
        <v>496979</v>
      </c>
      <c r="E356" t="s">
        <v>4</v>
      </c>
      <c r="F356">
        <v>9.9998000000000004E-2</v>
      </c>
      <c r="G356" t="s">
        <v>5</v>
      </c>
      <c r="H356">
        <v>225</v>
      </c>
      <c r="I356" t="s">
        <v>6</v>
      </c>
      <c r="J356">
        <v>3114</v>
      </c>
      <c r="K356" t="s">
        <v>7</v>
      </c>
      <c r="L356">
        <v>3621</v>
      </c>
      <c r="M356" t="s">
        <v>8</v>
      </c>
      <c r="N356">
        <v>0</v>
      </c>
      <c r="O356" t="s">
        <v>9</v>
      </c>
      <c r="P356" t="s">
        <v>10</v>
      </c>
      <c r="Q356">
        <v>0</v>
      </c>
      <c r="R356" t="s">
        <v>11</v>
      </c>
      <c r="S356">
        <v>48</v>
      </c>
    </row>
    <row r="357" spans="1:19">
      <c r="A357" t="s">
        <v>2</v>
      </c>
      <c r="B357">
        <v>1817</v>
      </c>
      <c r="C357" t="s">
        <v>3</v>
      </c>
      <c r="D357">
        <v>497242</v>
      </c>
      <c r="E357" t="s">
        <v>4</v>
      </c>
      <c r="F357">
        <v>9.9998000000000004E-2</v>
      </c>
      <c r="G357" t="s">
        <v>5</v>
      </c>
      <c r="H357">
        <v>263</v>
      </c>
      <c r="I357" t="s">
        <v>6</v>
      </c>
      <c r="J357">
        <v>2968</v>
      </c>
      <c r="K357" t="s">
        <v>7</v>
      </c>
      <c r="L357">
        <v>3475</v>
      </c>
      <c r="M357" t="s">
        <v>8</v>
      </c>
      <c r="N357">
        <v>0</v>
      </c>
      <c r="O357" t="s">
        <v>9</v>
      </c>
      <c r="P357" t="s">
        <v>10</v>
      </c>
      <c r="Q357">
        <v>0</v>
      </c>
      <c r="R357" t="s">
        <v>11</v>
      </c>
      <c r="S357">
        <v>48</v>
      </c>
    </row>
    <row r="358" spans="1:19">
      <c r="A358" t="s">
        <v>2</v>
      </c>
      <c r="B358">
        <v>1817</v>
      </c>
      <c r="C358" t="s">
        <v>3</v>
      </c>
      <c r="D358">
        <v>497520</v>
      </c>
      <c r="E358" t="s">
        <v>4</v>
      </c>
      <c r="F358">
        <v>9.9998000000000004E-2</v>
      </c>
      <c r="G358" t="s">
        <v>5</v>
      </c>
      <c r="H358">
        <v>278</v>
      </c>
      <c r="I358" t="s">
        <v>6</v>
      </c>
      <c r="J358">
        <v>3635</v>
      </c>
      <c r="K358" t="s">
        <v>7</v>
      </c>
      <c r="L358">
        <v>4148</v>
      </c>
      <c r="M358" t="s">
        <v>8</v>
      </c>
      <c r="N358">
        <v>0</v>
      </c>
      <c r="O358" t="s">
        <v>9</v>
      </c>
      <c r="P358" t="s">
        <v>10</v>
      </c>
      <c r="Q358">
        <v>0</v>
      </c>
      <c r="R358" t="s">
        <v>11</v>
      </c>
      <c r="S358">
        <v>46</v>
      </c>
    </row>
    <row r="359" spans="1:19">
      <c r="A359" t="s">
        <v>2</v>
      </c>
      <c r="B359">
        <v>1817</v>
      </c>
      <c r="C359" t="s">
        <v>3</v>
      </c>
      <c r="D359">
        <v>497657</v>
      </c>
      <c r="E359" t="s">
        <v>4</v>
      </c>
      <c r="F359">
        <v>9.9998000000000004E-2</v>
      </c>
      <c r="G359" t="s">
        <v>5</v>
      </c>
      <c r="H359">
        <v>137</v>
      </c>
      <c r="I359" t="s">
        <v>6</v>
      </c>
      <c r="J359">
        <v>1465</v>
      </c>
      <c r="K359" t="s">
        <v>7</v>
      </c>
      <c r="L359">
        <v>1979</v>
      </c>
      <c r="M359" t="s">
        <v>8</v>
      </c>
      <c r="N359">
        <v>0</v>
      </c>
      <c r="O359" t="s">
        <v>9</v>
      </c>
      <c r="P359" t="s">
        <v>10</v>
      </c>
      <c r="Q359">
        <v>0</v>
      </c>
      <c r="R359" t="s">
        <v>11</v>
      </c>
      <c r="S359">
        <v>48</v>
      </c>
    </row>
    <row r="360" spans="1:19">
      <c r="A360" t="s">
        <v>2</v>
      </c>
      <c r="B360">
        <v>1817</v>
      </c>
      <c r="C360" t="s">
        <v>3</v>
      </c>
      <c r="D360">
        <v>497753</v>
      </c>
      <c r="E360" t="s">
        <v>4</v>
      </c>
      <c r="F360">
        <v>9.9998000000000004E-2</v>
      </c>
      <c r="G360" t="s">
        <v>5</v>
      </c>
      <c r="H360">
        <v>96</v>
      </c>
      <c r="I360" t="s">
        <v>6</v>
      </c>
      <c r="J360">
        <v>914</v>
      </c>
      <c r="K360" t="s">
        <v>7</v>
      </c>
      <c r="L360">
        <v>1427</v>
      </c>
      <c r="M360" t="s">
        <v>8</v>
      </c>
      <c r="N360">
        <v>0</v>
      </c>
      <c r="O360" t="s">
        <v>9</v>
      </c>
      <c r="P360" t="s">
        <v>10</v>
      </c>
      <c r="Q360">
        <v>0</v>
      </c>
      <c r="R360" t="s">
        <v>11</v>
      </c>
      <c r="S360">
        <v>48</v>
      </c>
    </row>
    <row r="361" spans="1:19">
      <c r="A361" t="s">
        <v>2</v>
      </c>
      <c r="B361">
        <v>1817</v>
      </c>
      <c r="C361" t="s">
        <v>3</v>
      </c>
      <c r="D361">
        <v>497882</v>
      </c>
      <c r="E361" t="s">
        <v>4</v>
      </c>
      <c r="F361">
        <v>9.9998000000000004E-2</v>
      </c>
      <c r="G361" t="s">
        <v>5</v>
      </c>
      <c r="H361">
        <v>129</v>
      </c>
      <c r="I361" t="s">
        <v>6</v>
      </c>
      <c r="J361">
        <v>1566</v>
      </c>
      <c r="K361" t="s">
        <v>7</v>
      </c>
      <c r="L361">
        <v>2082</v>
      </c>
      <c r="M361" t="s">
        <v>8</v>
      </c>
      <c r="N361">
        <v>0</v>
      </c>
      <c r="O361" t="s">
        <v>9</v>
      </c>
      <c r="P361" t="s">
        <v>10</v>
      </c>
      <c r="Q361">
        <v>0</v>
      </c>
      <c r="R361" t="s">
        <v>11</v>
      </c>
      <c r="S361">
        <v>48</v>
      </c>
    </row>
    <row r="362" spans="1:19">
      <c r="A362" t="s">
        <v>2</v>
      </c>
      <c r="B362">
        <v>1817</v>
      </c>
      <c r="C362" t="s">
        <v>3</v>
      </c>
      <c r="D362">
        <v>497970</v>
      </c>
      <c r="E362" t="s">
        <v>4</v>
      </c>
      <c r="F362">
        <v>9.9998000000000004E-2</v>
      </c>
      <c r="G362" t="s">
        <v>5</v>
      </c>
      <c r="H362">
        <v>88</v>
      </c>
      <c r="I362" t="s">
        <v>6</v>
      </c>
      <c r="J362">
        <v>640</v>
      </c>
      <c r="K362" t="s">
        <v>7</v>
      </c>
      <c r="L362">
        <v>1149</v>
      </c>
      <c r="M362" t="s">
        <v>8</v>
      </c>
      <c r="N362">
        <v>0</v>
      </c>
      <c r="O362" t="s">
        <v>9</v>
      </c>
      <c r="P362" t="s">
        <v>10</v>
      </c>
      <c r="Q362">
        <v>0</v>
      </c>
      <c r="R362" t="s">
        <v>11</v>
      </c>
      <c r="S362">
        <v>48</v>
      </c>
    </row>
    <row r="363" spans="1:19">
      <c r="A363" t="s">
        <v>2</v>
      </c>
      <c r="B363">
        <v>1817</v>
      </c>
      <c r="C363" t="s">
        <v>3</v>
      </c>
      <c r="D363">
        <v>497985</v>
      </c>
      <c r="E363" t="s">
        <v>4</v>
      </c>
      <c r="F363">
        <v>9.9998000000000004E-2</v>
      </c>
      <c r="G363" t="s">
        <v>5</v>
      </c>
      <c r="H363">
        <v>15</v>
      </c>
      <c r="I363" t="s">
        <v>6</v>
      </c>
      <c r="J363">
        <v>-256</v>
      </c>
      <c r="K363" t="s">
        <v>7</v>
      </c>
      <c r="L363">
        <v>260</v>
      </c>
      <c r="M363" t="s">
        <v>8</v>
      </c>
      <c r="N363">
        <v>0</v>
      </c>
      <c r="O363" t="s">
        <v>9</v>
      </c>
      <c r="P363" t="s">
        <v>10</v>
      </c>
      <c r="Q363">
        <v>0</v>
      </c>
      <c r="R363" t="s">
        <v>11</v>
      </c>
      <c r="S363">
        <v>47</v>
      </c>
    </row>
    <row r="364" spans="1:19">
      <c r="A364" t="s">
        <v>2</v>
      </c>
      <c r="B364">
        <v>1817</v>
      </c>
      <c r="C364" t="s">
        <v>3</v>
      </c>
      <c r="D364">
        <v>498097</v>
      </c>
      <c r="E364" t="s">
        <v>4</v>
      </c>
      <c r="F364">
        <v>9.9998000000000004E-2</v>
      </c>
      <c r="G364" t="s">
        <v>5</v>
      </c>
      <c r="H364">
        <v>112</v>
      </c>
      <c r="I364" t="s">
        <v>6</v>
      </c>
      <c r="J364">
        <v>1318</v>
      </c>
      <c r="K364" t="s">
        <v>7</v>
      </c>
      <c r="L364">
        <v>1828</v>
      </c>
      <c r="M364" t="s">
        <v>8</v>
      </c>
      <c r="N364">
        <v>0</v>
      </c>
      <c r="O364" t="s">
        <v>9</v>
      </c>
      <c r="P364" t="s">
        <v>10</v>
      </c>
      <c r="Q364">
        <v>0</v>
      </c>
      <c r="R364" t="s">
        <v>11</v>
      </c>
      <c r="S364">
        <v>48</v>
      </c>
    </row>
    <row r="365" spans="1:19">
      <c r="A365" t="s">
        <v>2</v>
      </c>
      <c r="B365">
        <v>1817</v>
      </c>
      <c r="C365" t="s">
        <v>3</v>
      </c>
      <c r="D365">
        <v>498595</v>
      </c>
      <c r="E365" t="s">
        <v>4</v>
      </c>
      <c r="F365">
        <v>9.9998000000000004E-2</v>
      </c>
      <c r="G365" t="s">
        <v>5</v>
      </c>
      <c r="H365">
        <v>498</v>
      </c>
      <c r="I365" t="s">
        <v>6</v>
      </c>
      <c r="J365">
        <v>6917</v>
      </c>
      <c r="K365" t="s">
        <v>7</v>
      </c>
      <c r="L365">
        <v>7430</v>
      </c>
      <c r="M365" t="s">
        <v>8</v>
      </c>
      <c r="N365">
        <v>0</v>
      </c>
      <c r="O365" t="s">
        <v>9</v>
      </c>
      <c r="P365" t="s">
        <v>10</v>
      </c>
      <c r="Q365">
        <v>0</v>
      </c>
      <c r="R365" t="s">
        <v>11</v>
      </c>
      <c r="S365">
        <v>49</v>
      </c>
    </row>
    <row r="366" spans="1:19">
      <c r="A366" t="s">
        <v>2</v>
      </c>
      <c r="B366">
        <v>1817</v>
      </c>
      <c r="C366" t="s">
        <v>3</v>
      </c>
      <c r="D366">
        <v>498596</v>
      </c>
      <c r="E366" t="s">
        <v>4</v>
      </c>
      <c r="F366">
        <v>9.9998000000000004E-2</v>
      </c>
      <c r="G366" t="s">
        <v>5</v>
      </c>
      <c r="H366">
        <v>1</v>
      </c>
      <c r="I366" t="s">
        <v>6</v>
      </c>
      <c r="J366">
        <v>-500</v>
      </c>
      <c r="K366" t="s">
        <v>7</v>
      </c>
      <c r="L366">
        <v>8</v>
      </c>
      <c r="M366" t="s">
        <v>8</v>
      </c>
      <c r="N366">
        <v>0</v>
      </c>
      <c r="O366" t="s">
        <v>9</v>
      </c>
      <c r="P366" t="s">
        <v>10</v>
      </c>
      <c r="Q366">
        <v>0</v>
      </c>
      <c r="R366" t="s">
        <v>11</v>
      </c>
      <c r="S366">
        <v>30</v>
      </c>
    </row>
    <row r="367" spans="1:19">
      <c r="A367" t="s">
        <v>2</v>
      </c>
      <c r="B367">
        <v>1817</v>
      </c>
      <c r="C367" t="s">
        <v>3</v>
      </c>
      <c r="D367">
        <v>498600</v>
      </c>
      <c r="E367" t="s">
        <v>4</v>
      </c>
      <c r="F367">
        <v>9.9998000000000004E-2</v>
      </c>
      <c r="G367" t="s">
        <v>5</v>
      </c>
      <c r="H367">
        <v>4</v>
      </c>
      <c r="I367" t="s">
        <v>6</v>
      </c>
      <c r="J367">
        <v>-480</v>
      </c>
      <c r="K367" t="s">
        <v>7</v>
      </c>
      <c r="L367">
        <v>25</v>
      </c>
      <c r="M367" t="s">
        <v>8</v>
      </c>
      <c r="N367">
        <v>0</v>
      </c>
      <c r="O367" t="s">
        <v>9</v>
      </c>
      <c r="P367" t="s">
        <v>10</v>
      </c>
      <c r="Q367">
        <v>0</v>
      </c>
      <c r="R367" t="s">
        <v>11</v>
      </c>
      <c r="S367">
        <v>44</v>
      </c>
    </row>
    <row r="368" spans="1:19">
      <c r="A368" t="s">
        <v>2</v>
      </c>
      <c r="B368">
        <v>1817</v>
      </c>
      <c r="C368" t="s">
        <v>3</v>
      </c>
      <c r="D368">
        <v>498606</v>
      </c>
      <c r="E368" t="s">
        <v>4</v>
      </c>
      <c r="F368">
        <v>9.9998000000000004E-2</v>
      </c>
      <c r="G368" t="s">
        <v>5</v>
      </c>
      <c r="H368">
        <v>6</v>
      </c>
      <c r="I368" t="s">
        <v>6</v>
      </c>
      <c r="J368">
        <v>-438</v>
      </c>
      <c r="K368" t="s">
        <v>7</v>
      </c>
      <c r="L368">
        <v>78</v>
      </c>
      <c r="M368" t="s">
        <v>8</v>
      </c>
      <c r="N368">
        <v>0</v>
      </c>
      <c r="O368" t="s">
        <v>9</v>
      </c>
      <c r="P368" t="s">
        <v>10</v>
      </c>
      <c r="Q368">
        <v>0</v>
      </c>
      <c r="R368" t="s">
        <v>11</v>
      </c>
      <c r="S368">
        <v>44</v>
      </c>
    </row>
    <row r="369" spans="1:19">
      <c r="A369" t="s">
        <v>2</v>
      </c>
      <c r="B369">
        <v>1817</v>
      </c>
      <c r="C369" t="s">
        <v>3</v>
      </c>
      <c r="D369">
        <v>498607</v>
      </c>
      <c r="E369" t="s">
        <v>4</v>
      </c>
      <c r="F369">
        <v>9.9998000000000004E-2</v>
      </c>
      <c r="G369" t="s">
        <v>5</v>
      </c>
      <c r="H369">
        <v>1</v>
      </c>
      <c r="I369" t="s">
        <v>6</v>
      </c>
      <c r="J369">
        <v>-500</v>
      </c>
      <c r="K369" t="s">
        <v>7</v>
      </c>
      <c r="L369">
        <v>7</v>
      </c>
      <c r="M369" t="s">
        <v>8</v>
      </c>
      <c r="N369">
        <v>0</v>
      </c>
      <c r="O369" t="s">
        <v>9</v>
      </c>
      <c r="P369" t="s">
        <v>10</v>
      </c>
      <c r="Q369">
        <v>0</v>
      </c>
      <c r="R369" t="s">
        <v>11</v>
      </c>
      <c r="S369">
        <v>36</v>
      </c>
    </row>
    <row r="370" spans="1:19">
      <c r="A370" t="s">
        <v>2</v>
      </c>
      <c r="B370">
        <v>1817</v>
      </c>
      <c r="C370" t="s">
        <v>3</v>
      </c>
      <c r="D370">
        <v>498612</v>
      </c>
      <c r="E370" t="s">
        <v>4</v>
      </c>
      <c r="F370">
        <v>9.9998000000000004E-2</v>
      </c>
      <c r="G370" t="s">
        <v>5</v>
      </c>
      <c r="H370">
        <v>5</v>
      </c>
      <c r="I370" t="s">
        <v>6</v>
      </c>
      <c r="J370">
        <v>-452</v>
      </c>
      <c r="K370" t="s">
        <v>7</v>
      </c>
      <c r="L370">
        <v>55</v>
      </c>
      <c r="M370" t="s">
        <v>8</v>
      </c>
      <c r="N370">
        <v>0</v>
      </c>
      <c r="O370" t="s">
        <v>9</v>
      </c>
      <c r="P370" t="s">
        <v>10</v>
      </c>
      <c r="Q370">
        <v>0</v>
      </c>
      <c r="R370" t="s">
        <v>11</v>
      </c>
      <c r="S370">
        <v>45</v>
      </c>
    </row>
    <row r="371" spans="1:19">
      <c r="A371" t="s">
        <v>2</v>
      </c>
      <c r="B371">
        <v>1817</v>
      </c>
      <c r="C371" t="s">
        <v>3</v>
      </c>
      <c r="D371">
        <v>498613</v>
      </c>
      <c r="E371" t="s">
        <v>4</v>
      </c>
      <c r="F371">
        <v>9.9998000000000004E-2</v>
      </c>
      <c r="G371" t="s">
        <v>5</v>
      </c>
      <c r="H371">
        <v>1</v>
      </c>
      <c r="I371" t="s">
        <v>6</v>
      </c>
      <c r="J371">
        <v>-500</v>
      </c>
      <c r="K371" t="s">
        <v>7</v>
      </c>
      <c r="L371">
        <v>8</v>
      </c>
      <c r="M371" t="s">
        <v>8</v>
      </c>
      <c r="N371">
        <v>0</v>
      </c>
      <c r="O371" t="s">
        <v>9</v>
      </c>
      <c r="P371" t="s">
        <v>10</v>
      </c>
      <c r="Q371">
        <v>0</v>
      </c>
      <c r="R371" t="s">
        <v>11</v>
      </c>
      <c r="S371">
        <v>36</v>
      </c>
    </row>
    <row r="372" spans="1:19">
      <c r="A372" t="s">
        <v>2</v>
      </c>
      <c r="B372">
        <v>1817</v>
      </c>
      <c r="C372" t="s">
        <v>3</v>
      </c>
      <c r="D372">
        <v>499225</v>
      </c>
      <c r="E372" t="s">
        <v>4</v>
      </c>
      <c r="F372">
        <v>9.9998000000000004E-2</v>
      </c>
      <c r="G372" t="s">
        <v>5</v>
      </c>
      <c r="H372">
        <v>612</v>
      </c>
      <c r="I372" t="s">
        <v>6</v>
      </c>
      <c r="J372">
        <v>8889</v>
      </c>
      <c r="K372" t="s">
        <v>7</v>
      </c>
      <c r="L372">
        <v>9400</v>
      </c>
      <c r="M372" t="s">
        <v>8</v>
      </c>
      <c r="N372">
        <v>0</v>
      </c>
      <c r="O372" t="s">
        <v>9</v>
      </c>
      <c r="P372" t="s">
        <v>10</v>
      </c>
      <c r="Q372">
        <v>0</v>
      </c>
      <c r="R372" t="s">
        <v>11</v>
      </c>
      <c r="S372">
        <v>47</v>
      </c>
    </row>
    <row r="373" spans="1:19">
      <c r="A373" t="s">
        <v>2</v>
      </c>
      <c r="B373">
        <v>1817</v>
      </c>
      <c r="C373" t="s">
        <v>3</v>
      </c>
      <c r="D373">
        <v>499226</v>
      </c>
      <c r="E373" t="s">
        <v>4</v>
      </c>
      <c r="F373">
        <v>9.9998000000000004E-2</v>
      </c>
      <c r="G373" t="s">
        <v>5</v>
      </c>
      <c r="H373">
        <v>1</v>
      </c>
      <c r="I373" t="s">
        <v>6</v>
      </c>
      <c r="J373">
        <v>-500</v>
      </c>
      <c r="K373" t="s">
        <v>7</v>
      </c>
      <c r="L373">
        <v>7</v>
      </c>
      <c r="M373" t="s">
        <v>8</v>
      </c>
      <c r="N373">
        <v>0</v>
      </c>
      <c r="O373" t="s">
        <v>9</v>
      </c>
      <c r="P373" t="s">
        <v>10</v>
      </c>
      <c r="Q373">
        <v>0</v>
      </c>
      <c r="R373" t="s">
        <v>11</v>
      </c>
      <c r="S373">
        <v>38</v>
      </c>
    </row>
    <row r="374" spans="1:19">
      <c r="A374" t="s">
        <v>2</v>
      </c>
      <c r="B374">
        <v>1817</v>
      </c>
      <c r="C374" t="s">
        <v>3</v>
      </c>
      <c r="D374">
        <v>499228</v>
      </c>
      <c r="E374" t="s">
        <v>4</v>
      </c>
      <c r="F374">
        <v>9.9998000000000004E-2</v>
      </c>
      <c r="G374" t="s">
        <v>5</v>
      </c>
      <c r="H374">
        <v>2</v>
      </c>
      <c r="I374" t="s">
        <v>6</v>
      </c>
      <c r="J374">
        <v>-492</v>
      </c>
      <c r="K374" t="s">
        <v>7</v>
      </c>
      <c r="L374">
        <v>18</v>
      </c>
      <c r="M374" t="s">
        <v>8</v>
      </c>
      <c r="N374">
        <v>0</v>
      </c>
      <c r="O374" t="s">
        <v>9</v>
      </c>
      <c r="P374" t="s">
        <v>10</v>
      </c>
      <c r="Q374">
        <v>0</v>
      </c>
      <c r="R374" t="s">
        <v>11</v>
      </c>
      <c r="S374">
        <v>40</v>
      </c>
    </row>
    <row r="375" spans="1:19">
      <c r="A375" t="s">
        <v>2</v>
      </c>
      <c r="B375">
        <v>1817</v>
      </c>
      <c r="C375" t="s">
        <v>3</v>
      </c>
      <c r="D375">
        <v>499419</v>
      </c>
      <c r="E375" t="s">
        <v>4</v>
      </c>
      <c r="F375">
        <v>9.9998000000000004E-2</v>
      </c>
      <c r="G375" t="s">
        <v>5</v>
      </c>
      <c r="H375">
        <v>191</v>
      </c>
      <c r="I375" t="s">
        <v>6</v>
      </c>
      <c r="J375">
        <v>2371</v>
      </c>
      <c r="K375" t="s">
        <v>7</v>
      </c>
      <c r="L375">
        <v>2887</v>
      </c>
      <c r="M375" t="s">
        <v>8</v>
      </c>
      <c r="N375">
        <v>0</v>
      </c>
      <c r="O375" t="s">
        <v>9</v>
      </c>
      <c r="P375" t="s">
        <v>10</v>
      </c>
      <c r="Q375">
        <v>0</v>
      </c>
      <c r="R375" t="s">
        <v>11</v>
      </c>
      <c r="S375">
        <v>47</v>
      </c>
    </row>
    <row r="376" spans="1:19">
      <c r="A376" t="s">
        <v>2</v>
      </c>
      <c r="B376">
        <v>1817</v>
      </c>
      <c r="C376" t="s">
        <v>3</v>
      </c>
      <c r="D376">
        <v>499420</v>
      </c>
      <c r="E376" t="s">
        <v>4</v>
      </c>
      <c r="F376">
        <v>9.9998000000000004E-2</v>
      </c>
      <c r="G376" t="s">
        <v>5</v>
      </c>
      <c r="H376">
        <v>1</v>
      </c>
      <c r="I376" t="s">
        <v>6</v>
      </c>
      <c r="J376">
        <v>-500</v>
      </c>
      <c r="K376" t="s">
        <v>7</v>
      </c>
      <c r="L376">
        <v>10</v>
      </c>
      <c r="M376" t="s">
        <v>8</v>
      </c>
      <c r="N376">
        <v>0</v>
      </c>
      <c r="O376" t="s">
        <v>9</v>
      </c>
      <c r="P376" t="s">
        <v>10</v>
      </c>
      <c r="Q376">
        <v>0</v>
      </c>
      <c r="R376" t="s">
        <v>11</v>
      </c>
      <c r="S376">
        <v>39</v>
      </c>
    </row>
    <row r="377" spans="1:19">
      <c r="A377" t="s">
        <v>2</v>
      </c>
      <c r="B377">
        <v>1817</v>
      </c>
      <c r="C377" t="s">
        <v>3</v>
      </c>
      <c r="D377">
        <v>499425</v>
      </c>
      <c r="E377" t="s">
        <v>4</v>
      </c>
      <c r="F377">
        <v>9.9998000000000004E-2</v>
      </c>
      <c r="G377" t="s">
        <v>5</v>
      </c>
      <c r="H377">
        <v>5</v>
      </c>
      <c r="I377" t="s">
        <v>6</v>
      </c>
      <c r="J377">
        <v>-466</v>
      </c>
      <c r="K377" t="s">
        <v>7</v>
      </c>
      <c r="L377">
        <v>40</v>
      </c>
      <c r="M377" t="s">
        <v>8</v>
      </c>
      <c r="N377">
        <v>0</v>
      </c>
      <c r="O377" t="s">
        <v>9</v>
      </c>
      <c r="P377" t="s">
        <v>10</v>
      </c>
      <c r="Q377">
        <v>0</v>
      </c>
      <c r="R377" t="s">
        <v>11</v>
      </c>
      <c r="S377">
        <v>44</v>
      </c>
    </row>
    <row r="378" spans="1:19">
      <c r="A378" t="s">
        <v>2</v>
      </c>
      <c r="B378">
        <v>1817</v>
      </c>
      <c r="C378" t="s">
        <v>3</v>
      </c>
      <c r="D378">
        <v>499481</v>
      </c>
      <c r="E378" t="s">
        <v>4</v>
      </c>
      <c r="F378">
        <v>9.9998000000000004E-2</v>
      </c>
      <c r="G378" t="s">
        <v>5</v>
      </c>
      <c r="H378">
        <v>56</v>
      </c>
      <c r="I378" t="s">
        <v>6</v>
      </c>
      <c r="J378">
        <v>409</v>
      </c>
      <c r="K378" t="s">
        <v>7</v>
      </c>
      <c r="L378">
        <v>921</v>
      </c>
      <c r="M378" t="s">
        <v>8</v>
      </c>
      <c r="N378">
        <v>0</v>
      </c>
      <c r="O378" t="s">
        <v>9</v>
      </c>
      <c r="P378" t="s">
        <v>10</v>
      </c>
      <c r="Q378">
        <v>0</v>
      </c>
      <c r="R378" t="s">
        <v>11</v>
      </c>
      <c r="S378">
        <v>47</v>
      </c>
    </row>
    <row r="379" spans="1:19">
      <c r="A379" t="s">
        <v>2</v>
      </c>
      <c r="B379">
        <v>1817</v>
      </c>
      <c r="C379" t="s">
        <v>3</v>
      </c>
      <c r="D379">
        <v>499484</v>
      </c>
      <c r="E379" t="s">
        <v>4</v>
      </c>
      <c r="F379">
        <v>9.9998000000000004E-2</v>
      </c>
      <c r="G379" t="s">
        <v>5</v>
      </c>
      <c r="H379">
        <v>3</v>
      </c>
      <c r="I379" t="s">
        <v>6</v>
      </c>
      <c r="J379">
        <v>-474</v>
      </c>
      <c r="K379" t="s">
        <v>7</v>
      </c>
      <c r="L379">
        <v>38</v>
      </c>
      <c r="M379" t="s">
        <v>8</v>
      </c>
      <c r="N379">
        <v>0</v>
      </c>
      <c r="O379" t="s">
        <v>9</v>
      </c>
      <c r="P379" t="s">
        <v>10</v>
      </c>
      <c r="Q379">
        <v>0</v>
      </c>
      <c r="R379" t="s">
        <v>11</v>
      </c>
      <c r="S379">
        <v>42</v>
      </c>
    </row>
    <row r="380" spans="1:19">
      <c r="A380" t="s">
        <v>2</v>
      </c>
      <c r="B380">
        <v>1817</v>
      </c>
      <c r="C380" t="s">
        <v>3</v>
      </c>
      <c r="D380">
        <v>499722</v>
      </c>
      <c r="E380" t="s">
        <v>4</v>
      </c>
      <c r="F380">
        <v>9.9998000000000004E-2</v>
      </c>
      <c r="G380" t="s">
        <v>5</v>
      </c>
      <c r="H380">
        <v>238</v>
      </c>
      <c r="I380" t="s">
        <v>6</v>
      </c>
      <c r="J380">
        <v>3205</v>
      </c>
      <c r="K380" t="s">
        <v>7</v>
      </c>
      <c r="L380">
        <v>3720</v>
      </c>
      <c r="M380" t="s">
        <v>8</v>
      </c>
      <c r="N380">
        <v>0</v>
      </c>
      <c r="O380" t="s">
        <v>9</v>
      </c>
      <c r="P380" t="s">
        <v>10</v>
      </c>
      <c r="Q380">
        <v>0</v>
      </c>
      <c r="R380" t="s">
        <v>11</v>
      </c>
      <c r="S380">
        <v>48</v>
      </c>
    </row>
    <row r="381" spans="1:19">
      <c r="A381" t="s">
        <v>2</v>
      </c>
      <c r="B381">
        <v>1817</v>
      </c>
      <c r="C381" t="s">
        <v>3</v>
      </c>
      <c r="D381">
        <v>499723</v>
      </c>
      <c r="E381" t="s">
        <v>4</v>
      </c>
      <c r="F381">
        <v>9.9998000000000004E-2</v>
      </c>
      <c r="G381" t="s">
        <v>5</v>
      </c>
      <c r="H381">
        <v>1</v>
      </c>
      <c r="I381" t="s">
        <v>6</v>
      </c>
      <c r="J381">
        <v>-500</v>
      </c>
      <c r="K381" t="s">
        <v>7</v>
      </c>
      <c r="L381">
        <v>2</v>
      </c>
      <c r="M381" t="s">
        <v>8</v>
      </c>
      <c r="N381">
        <v>0</v>
      </c>
      <c r="O381" t="s">
        <v>9</v>
      </c>
      <c r="P381" t="s">
        <v>10</v>
      </c>
      <c r="Q381">
        <v>0</v>
      </c>
      <c r="R381" t="s">
        <v>11</v>
      </c>
      <c r="S381">
        <v>39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6" workbookViewId="0">
      <selection activeCell="J18" sqref="J18"/>
    </sheetView>
  </sheetViews>
  <sheetFormatPr baseColWidth="10" defaultRowHeight="15" x14ac:dyDescent="0"/>
  <cols>
    <col min="14" max="14" width="11.5" bestFit="1" customWidth="1"/>
  </cols>
  <sheetData>
    <row r="1" spans="1:14">
      <c r="A1" t="s">
        <v>147</v>
      </c>
    </row>
    <row r="2" spans="1:14">
      <c r="B2" t="s">
        <v>148</v>
      </c>
    </row>
    <row r="4" spans="1:14">
      <c r="A4" t="s">
        <v>139</v>
      </c>
    </row>
    <row r="5" spans="1:14">
      <c r="B5" t="s">
        <v>136</v>
      </c>
    </row>
    <row r="6" spans="1:14">
      <c r="B6" t="s">
        <v>140</v>
      </c>
    </row>
    <row r="7" spans="1:14">
      <c r="B7" t="s">
        <v>145</v>
      </c>
    </row>
    <row r="9" spans="1:14">
      <c r="A9" t="s">
        <v>175</v>
      </c>
    </row>
    <row r="10" spans="1:14">
      <c r="B10" t="s">
        <v>176</v>
      </c>
    </row>
    <row r="11" spans="1:14">
      <c r="C11" t="s">
        <v>177</v>
      </c>
    </row>
    <row r="12" spans="1:14">
      <c r="C12" t="s">
        <v>178</v>
      </c>
    </row>
    <row r="13" spans="1:14">
      <c r="C13" t="s">
        <v>179</v>
      </c>
    </row>
    <row r="14" spans="1:14">
      <c r="C14" t="s">
        <v>182</v>
      </c>
      <c r="N14" s="20">
        <f>700*1000</f>
        <v>700000</v>
      </c>
    </row>
    <row r="16" spans="1:14">
      <c r="B16" t="s">
        <v>137</v>
      </c>
    </row>
    <row r="17" spans="1:14">
      <c r="C17" t="s">
        <v>169</v>
      </c>
    </row>
    <row r="18" spans="1:14">
      <c r="C18" t="s">
        <v>164</v>
      </c>
      <c r="N18">
        <f>(35^2)*3.14</f>
        <v>3846.5</v>
      </c>
    </row>
    <row r="20" spans="1:14">
      <c r="A20" t="s">
        <v>138</v>
      </c>
    </row>
    <row r="21" spans="1:14">
      <c r="B21" t="s">
        <v>161</v>
      </c>
    </row>
    <row r="22" spans="1:14">
      <c r="C22" t="s">
        <v>162</v>
      </c>
    </row>
    <row r="23" spans="1:14">
      <c r="C23" t="s">
        <v>163</v>
      </c>
    </row>
    <row r="24" spans="1:14">
      <c r="C24" s="1" t="s">
        <v>160</v>
      </c>
    </row>
    <row r="26" spans="1:14">
      <c r="B26" t="s">
        <v>180</v>
      </c>
    </row>
    <row r="27" spans="1:14">
      <c r="C27" t="s">
        <v>165</v>
      </c>
    </row>
    <row r="28" spans="1:14">
      <c r="C28" t="s">
        <v>166</v>
      </c>
    </row>
    <row r="29" spans="1:14">
      <c r="C29" t="s">
        <v>167</v>
      </c>
    </row>
    <row r="30" spans="1:14">
      <c r="C30" t="s">
        <v>168</v>
      </c>
    </row>
    <row r="32" spans="1:14">
      <c r="B32" t="s">
        <v>181</v>
      </c>
    </row>
    <row r="33" spans="3:4">
      <c r="C33" t="s">
        <v>170</v>
      </c>
    </row>
    <row r="34" spans="3:4">
      <c r="C34" t="s">
        <v>171</v>
      </c>
    </row>
    <row r="35" spans="3:4">
      <c r="C35" t="s">
        <v>172</v>
      </c>
    </row>
    <row r="36" spans="3:4">
      <c r="C36" t="s">
        <v>173</v>
      </c>
    </row>
    <row r="37" spans="3:4">
      <c r="C37" t="s">
        <v>174</v>
      </c>
    </row>
    <row r="39" spans="3:4">
      <c r="C39" t="s">
        <v>149</v>
      </c>
    </row>
    <row r="40" spans="3:4">
      <c r="D40" t="s">
        <v>150</v>
      </c>
    </row>
    <row r="41" spans="3:4">
      <c r="D41" t="s">
        <v>151</v>
      </c>
    </row>
    <row r="42" spans="3:4">
      <c r="C42" t="s">
        <v>152</v>
      </c>
    </row>
    <row r="43" spans="3:4">
      <c r="C43" t="s">
        <v>153</v>
      </c>
    </row>
    <row r="44" spans="3:4">
      <c r="C44" t="s">
        <v>154</v>
      </c>
    </row>
    <row r="45" spans="3:4">
      <c r="C45" t="s">
        <v>158</v>
      </c>
    </row>
    <row r="46" spans="3:4">
      <c r="C46" t="s">
        <v>159</v>
      </c>
    </row>
    <row r="50" spans="1:2">
      <c r="A50" t="s">
        <v>141</v>
      </c>
    </row>
    <row r="51" spans="1:2">
      <c r="B51" t="s">
        <v>142</v>
      </c>
    </row>
    <row r="52" spans="1:2">
      <c r="B52" t="s">
        <v>143</v>
      </c>
    </row>
    <row r="53" spans="1:2">
      <c r="B53" t="s">
        <v>144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0"/>
  <sheetViews>
    <sheetView workbookViewId="0">
      <selection activeCell="H9" sqref="H9"/>
    </sheetView>
  </sheetViews>
  <sheetFormatPr baseColWidth="10" defaultRowHeight="15" x14ac:dyDescent="0"/>
  <sheetData>
    <row r="1" spans="1:19">
      <c r="A1" t="s">
        <v>17</v>
      </c>
    </row>
    <row r="2" spans="1:19">
      <c r="B2" t="s">
        <v>23</v>
      </c>
    </row>
    <row r="3" spans="1:19">
      <c r="B3" t="s">
        <v>28</v>
      </c>
    </row>
    <row r="4" spans="1:19">
      <c r="H4" t="s">
        <v>5</v>
      </c>
      <c r="I4" t="s">
        <v>20</v>
      </c>
      <c r="J4" t="s">
        <v>18</v>
      </c>
      <c r="L4" t="s">
        <v>19</v>
      </c>
    </row>
    <row r="5" spans="1:19" s="1" customFormat="1">
      <c r="A5" s="1" t="s">
        <v>1</v>
      </c>
      <c r="H5" s="3">
        <v>55.466666666666669</v>
      </c>
      <c r="I5" s="3">
        <f>H5-'turn 2'!H4</f>
        <v>9.2228395061728392</v>
      </c>
      <c r="J5" s="3">
        <v>137.37777777777777</v>
      </c>
      <c r="K5" s="3">
        <v>9.2228395061728392</v>
      </c>
      <c r="L5" s="3">
        <v>638.37777777777774</v>
      </c>
      <c r="S5" s="3">
        <v>47.725925925925928</v>
      </c>
    </row>
    <row r="6" spans="1:19" s="1" customFormat="1">
      <c r="A6" s="1" t="s">
        <v>12</v>
      </c>
      <c r="H6" s="3">
        <v>71.7</v>
      </c>
      <c r="I6" s="3">
        <f>H6-'turn 2'!H5</f>
        <v>18.170270270270272</v>
      </c>
      <c r="J6" s="3">
        <v>336.95714285714286</v>
      </c>
      <c r="K6" s="3">
        <f>J6-'turn 2'!J5</f>
        <v>31.676061776061772</v>
      </c>
      <c r="L6" s="3">
        <v>837.95714285714291</v>
      </c>
      <c r="S6" s="3">
        <v>47.8</v>
      </c>
    </row>
    <row r="7" spans="1:19" s="1" customFormat="1">
      <c r="A7" s="1" t="s">
        <v>13</v>
      </c>
      <c r="H7" s="3">
        <v>78.260416666666671</v>
      </c>
      <c r="I7" s="3">
        <f>H7-'turn 2'!H6</f>
        <v>25.10493963486455</v>
      </c>
      <c r="J7" s="3">
        <v>407.90104166666669</v>
      </c>
      <c r="K7" s="3">
        <f>J7-'turn 2'!J6</f>
        <v>135.24379785041225</v>
      </c>
      <c r="L7" s="3">
        <v>908.90104166666663</v>
      </c>
      <c r="S7" s="3">
        <v>44.713541666666664</v>
      </c>
    </row>
    <row r="8" spans="1:19" s="1" customFormat="1">
      <c r="A8" s="1" t="s">
        <v>14</v>
      </c>
      <c r="H8" s="3">
        <v>88.292397660818708</v>
      </c>
      <c r="I8" s="3">
        <f>H8-'turn 2'!H7</f>
        <v>17.699805068226112</v>
      </c>
      <c r="J8" s="3">
        <v>607.0058479532164</v>
      </c>
      <c r="K8" s="3">
        <f>J8-'turn 2'!J7</f>
        <v>-18.026559454190988</v>
      </c>
      <c r="L8" s="3">
        <v>1108.0058479532163</v>
      </c>
      <c r="S8" s="3">
        <v>46.87134502923977</v>
      </c>
    </row>
    <row r="9" spans="1:19" s="1" customFormat="1">
      <c r="A9" s="1" t="s">
        <v>15</v>
      </c>
      <c r="H9" s="3">
        <v>104.63157894736842</v>
      </c>
      <c r="I9" s="3">
        <f>H9-'turn 2'!H8</f>
        <v>21.448245614035088</v>
      </c>
      <c r="J9" s="3">
        <v>853.23157894736846</v>
      </c>
      <c r="K9" s="3">
        <f>J9-'turn 2'!J8</f>
        <v>50.973245614035136</v>
      </c>
      <c r="L9" s="3">
        <v>1354.2315789473685</v>
      </c>
      <c r="S9" s="3">
        <v>45.305263157894736</v>
      </c>
    </row>
    <row r="10" spans="1:19" s="1" customFormat="1">
      <c r="A10" s="1" t="s">
        <v>21</v>
      </c>
      <c r="H10" s="3">
        <v>129.41326530612244</v>
      </c>
      <c r="I10" s="3">
        <f>H10-'turn 2'!H9</f>
        <v>24.66587490946273</v>
      </c>
      <c r="J10" s="3">
        <v>1058.8877551020407</v>
      </c>
      <c r="K10" s="3">
        <f>J10-'turn 2'!J9</f>
        <v>-32.15817391674841</v>
      </c>
      <c r="L10" s="3">
        <v>1559.8877551020407</v>
      </c>
      <c r="S10" s="3">
        <v>40.602040816326529</v>
      </c>
    </row>
    <row r="11" spans="1:19" s="1" customFormat="1">
      <c r="A11" s="1" t="s">
        <v>22</v>
      </c>
      <c r="H11" s="3">
        <f>AVERAGE(H14:H290)</f>
        <v>180.83393501805054</v>
      </c>
      <c r="I11" s="3">
        <f>H11-'turn 2'!H10</f>
        <v>46.250151234266752</v>
      </c>
      <c r="J11" s="3">
        <f>AVERAGE(J14:J290)</f>
        <v>1193.942238267148</v>
      </c>
      <c r="K11" s="3">
        <f>J11-'turn 2'!J10</f>
        <v>-322.96046443555474</v>
      </c>
      <c r="L11" s="3">
        <f>AVERAGE(L14:L290)</f>
        <v>1694.942238267148</v>
      </c>
      <c r="S11" s="3">
        <f>AVERAGE(S14:S290)</f>
        <v>45.906137184115522</v>
      </c>
    </row>
    <row r="14" spans="1:19">
      <c r="A14" t="s">
        <v>2</v>
      </c>
      <c r="B14">
        <v>1461</v>
      </c>
      <c r="C14" t="s">
        <v>3</v>
      </c>
      <c r="D14">
        <v>450974</v>
      </c>
      <c r="E14" t="s">
        <v>4</v>
      </c>
      <c r="F14">
        <v>0.100052</v>
      </c>
      <c r="G14" t="s">
        <v>5</v>
      </c>
      <c r="H14">
        <v>1383</v>
      </c>
      <c r="I14" t="s">
        <v>6</v>
      </c>
      <c r="J14">
        <v>10317</v>
      </c>
      <c r="K14" t="s">
        <v>7</v>
      </c>
      <c r="L14">
        <v>10818</v>
      </c>
      <c r="M14" t="s">
        <v>8</v>
      </c>
      <c r="N14">
        <v>0</v>
      </c>
      <c r="O14" t="s">
        <v>9</v>
      </c>
      <c r="P14" t="s">
        <v>10</v>
      </c>
      <c r="Q14">
        <v>0</v>
      </c>
      <c r="R14" t="s">
        <v>11</v>
      </c>
      <c r="S14">
        <v>51</v>
      </c>
    </row>
    <row r="15" spans="1:19">
      <c r="A15" t="s">
        <v>2</v>
      </c>
      <c r="B15">
        <v>1994</v>
      </c>
      <c r="C15" t="s">
        <v>3</v>
      </c>
      <c r="D15">
        <v>452968</v>
      </c>
      <c r="E15" t="s">
        <v>4</v>
      </c>
      <c r="F15">
        <v>9.9998000000000004E-2</v>
      </c>
      <c r="G15" t="s">
        <v>5</v>
      </c>
      <c r="H15">
        <v>1994</v>
      </c>
      <c r="I15" t="s">
        <v>6</v>
      </c>
      <c r="J15">
        <v>16560</v>
      </c>
      <c r="K15" t="s">
        <v>7</v>
      </c>
      <c r="L15">
        <v>17061</v>
      </c>
      <c r="M15" t="s">
        <v>8</v>
      </c>
      <c r="N15">
        <v>0</v>
      </c>
      <c r="O15" t="s">
        <v>9</v>
      </c>
      <c r="P15" t="s">
        <v>10</v>
      </c>
      <c r="Q15">
        <v>0</v>
      </c>
      <c r="R15" t="s">
        <v>11</v>
      </c>
      <c r="S15">
        <v>50</v>
      </c>
    </row>
    <row r="16" spans="1:19">
      <c r="A16" t="s">
        <v>2</v>
      </c>
      <c r="B16">
        <v>1994</v>
      </c>
      <c r="C16" t="s">
        <v>3</v>
      </c>
      <c r="D16">
        <v>453747</v>
      </c>
      <c r="E16" t="s">
        <v>4</v>
      </c>
      <c r="F16">
        <v>9.9998000000000004E-2</v>
      </c>
      <c r="G16" t="s">
        <v>5</v>
      </c>
      <c r="H16">
        <v>779</v>
      </c>
      <c r="I16" t="s">
        <v>6</v>
      </c>
      <c r="J16">
        <v>5801</v>
      </c>
      <c r="K16" t="s">
        <v>7</v>
      </c>
      <c r="L16">
        <v>6302</v>
      </c>
      <c r="M16" t="s">
        <v>8</v>
      </c>
      <c r="N16">
        <v>0</v>
      </c>
      <c r="O16" t="s">
        <v>9</v>
      </c>
      <c r="P16" t="s">
        <v>10</v>
      </c>
      <c r="Q16">
        <v>0</v>
      </c>
      <c r="R16" t="s">
        <v>11</v>
      </c>
      <c r="S16">
        <v>51</v>
      </c>
    </row>
    <row r="17" spans="1:19">
      <c r="A17" t="s">
        <v>2</v>
      </c>
      <c r="B17">
        <v>1994</v>
      </c>
      <c r="C17" t="s">
        <v>3</v>
      </c>
      <c r="D17">
        <v>453946</v>
      </c>
      <c r="E17" t="s">
        <v>4</v>
      </c>
      <c r="F17">
        <v>9.9998000000000004E-2</v>
      </c>
      <c r="G17" t="s">
        <v>5</v>
      </c>
      <c r="H17">
        <v>199</v>
      </c>
      <c r="I17" t="s">
        <v>6</v>
      </c>
      <c r="J17">
        <v>698</v>
      </c>
      <c r="K17" t="s">
        <v>7</v>
      </c>
      <c r="L17">
        <v>1199</v>
      </c>
      <c r="M17" t="s">
        <v>8</v>
      </c>
      <c r="N17">
        <v>0</v>
      </c>
      <c r="O17" t="s">
        <v>9</v>
      </c>
      <c r="P17" t="s">
        <v>10</v>
      </c>
      <c r="Q17">
        <v>0</v>
      </c>
      <c r="R17" t="s">
        <v>11</v>
      </c>
      <c r="S17">
        <v>51</v>
      </c>
    </row>
    <row r="18" spans="1:19">
      <c r="A18" t="s">
        <v>2</v>
      </c>
      <c r="B18">
        <v>1994</v>
      </c>
      <c r="C18" t="s">
        <v>3</v>
      </c>
      <c r="D18">
        <v>454264</v>
      </c>
      <c r="E18" t="s">
        <v>4</v>
      </c>
      <c r="F18">
        <v>9.9998000000000004E-2</v>
      </c>
      <c r="G18" t="s">
        <v>5</v>
      </c>
      <c r="H18">
        <v>318</v>
      </c>
      <c r="I18" t="s">
        <v>6</v>
      </c>
      <c r="J18">
        <v>2843</v>
      </c>
      <c r="K18" t="s">
        <v>7</v>
      </c>
      <c r="L18">
        <v>3344</v>
      </c>
      <c r="M18" t="s">
        <v>8</v>
      </c>
      <c r="N18">
        <v>0</v>
      </c>
      <c r="O18" t="s">
        <v>9</v>
      </c>
      <c r="P18" t="s">
        <v>10</v>
      </c>
      <c r="Q18">
        <v>0</v>
      </c>
      <c r="R18" t="s">
        <v>11</v>
      </c>
      <c r="S18">
        <v>50</v>
      </c>
    </row>
    <row r="19" spans="1:19">
      <c r="A19" t="s">
        <v>2</v>
      </c>
      <c r="B19">
        <v>1994</v>
      </c>
      <c r="C19" t="s">
        <v>3</v>
      </c>
      <c r="D19">
        <v>454273</v>
      </c>
      <c r="E19" t="s">
        <v>4</v>
      </c>
      <c r="F19">
        <v>9.9998000000000004E-2</v>
      </c>
      <c r="G19" t="s">
        <v>5</v>
      </c>
      <c r="H19">
        <v>9</v>
      </c>
      <c r="I19" t="s">
        <v>6</v>
      </c>
      <c r="J19">
        <v>-471</v>
      </c>
      <c r="K19" t="s">
        <v>7</v>
      </c>
      <c r="L19">
        <v>30</v>
      </c>
      <c r="M19" t="s">
        <v>8</v>
      </c>
      <c r="N19">
        <v>0</v>
      </c>
      <c r="O19" t="s">
        <v>9</v>
      </c>
      <c r="P19" t="s">
        <v>10</v>
      </c>
      <c r="Q19">
        <v>0</v>
      </c>
      <c r="R19" t="s">
        <v>11</v>
      </c>
      <c r="S19">
        <v>48</v>
      </c>
    </row>
    <row r="20" spans="1:19">
      <c r="A20" t="s">
        <v>2</v>
      </c>
      <c r="B20">
        <v>1994</v>
      </c>
      <c r="C20" t="s">
        <v>3</v>
      </c>
      <c r="D20">
        <v>454778</v>
      </c>
      <c r="E20" t="s">
        <v>4</v>
      </c>
      <c r="F20">
        <v>9.9998000000000004E-2</v>
      </c>
      <c r="G20" t="s">
        <v>5</v>
      </c>
      <c r="H20">
        <v>505</v>
      </c>
      <c r="I20" t="s">
        <v>6</v>
      </c>
      <c r="J20">
        <v>5181</v>
      </c>
      <c r="K20" t="s">
        <v>7</v>
      </c>
      <c r="L20">
        <v>5682</v>
      </c>
      <c r="M20" t="s">
        <v>8</v>
      </c>
      <c r="N20">
        <v>0</v>
      </c>
      <c r="O20" t="s">
        <v>9</v>
      </c>
      <c r="P20" t="s">
        <v>10</v>
      </c>
      <c r="Q20">
        <v>0</v>
      </c>
      <c r="R20" t="s">
        <v>11</v>
      </c>
      <c r="S20">
        <v>50</v>
      </c>
    </row>
    <row r="21" spans="1:19">
      <c r="A21" t="s">
        <v>2</v>
      </c>
      <c r="B21">
        <v>1994</v>
      </c>
      <c r="C21" t="s">
        <v>3</v>
      </c>
      <c r="D21">
        <v>454823</v>
      </c>
      <c r="E21" t="s">
        <v>4</v>
      </c>
      <c r="F21">
        <v>9.9998000000000004E-2</v>
      </c>
      <c r="G21" t="s">
        <v>5</v>
      </c>
      <c r="H21">
        <v>45</v>
      </c>
      <c r="I21" t="s">
        <v>6</v>
      </c>
      <c r="J21">
        <v>-261</v>
      </c>
      <c r="K21" t="s">
        <v>7</v>
      </c>
      <c r="L21">
        <v>240</v>
      </c>
      <c r="M21" t="s">
        <v>8</v>
      </c>
      <c r="N21">
        <v>0</v>
      </c>
      <c r="O21" t="s">
        <v>9</v>
      </c>
      <c r="P21" t="s">
        <v>10</v>
      </c>
      <c r="Q21">
        <v>0</v>
      </c>
      <c r="R21" t="s">
        <v>11</v>
      </c>
      <c r="S21">
        <v>50</v>
      </c>
    </row>
    <row r="22" spans="1:19">
      <c r="A22" t="s">
        <v>2</v>
      </c>
      <c r="B22">
        <v>1994</v>
      </c>
      <c r="C22" t="s">
        <v>3</v>
      </c>
      <c r="D22">
        <v>455490</v>
      </c>
      <c r="E22" t="s">
        <v>4</v>
      </c>
      <c r="F22">
        <v>9.9998000000000004E-2</v>
      </c>
      <c r="G22" t="s">
        <v>5</v>
      </c>
      <c r="H22">
        <v>667</v>
      </c>
      <c r="I22" t="s">
        <v>6</v>
      </c>
      <c r="J22">
        <v>5066</v>
      </c>
      <c r="K22" t="s">
        <v>7</v>
      </c>
      <c r="L22">
        <v>5567</v>
      </c>
      <c r="M22" t="s">
        <v>8</v>
      </c>
      <c r="N22">
        <v>0</v>
      </c>
      <c r="O22" t="s">
        <v>9</v>
      </c>
      <c r="P22" t="s">
        <v>10</v>
      </c>
      <c r="Q22">
        <v>0</v>
      </c>
      <c r="R22" t="s">
        <v>11</v>
      </c>
      <c r="S22">
        <v>50</v>
      </c>
    </row>
    <row r="23" spans="1:19">
      <c r="A23" t="s">
        <v>2</v>
      </c>
      <c r="B23">
        <v>1994</v>
      </c>
      <c r="C23" t="s">
        <v>3</v>
      </c>
      <c r="D23">
        <v>455491</v>
      </c>
      <c r="E23" t="s">
        <v>4</v>
      </c>
      <c r="F23">
        <v>9.9998000000000004E-2</v>
      </c>
      <c r="G23" t="s">
        <v>5</v>
      </c>
      <c r="H23">
        <v>1</v>
      </c>
      <c r="I23" t="s">
        <v>6</v>
      </c>
      <c r="J23">
        <v>-500</v>
      </c>
      <c r="K23" t="s">
        <v>7</v>
      </c>
      <c r="L23">
        <v>1</v>
      </c>
      <c r="M23" t="s">
        <v>8</v>
      </c>
      <c r="N23">
        <v>0</v>
      </c>
      <c r="O23" t="s">
        <v>9</v>
      </c>
      <c r="P23" t="s">
        <v>10</v>
      </c>
      <c r="Q23">
        <v>0</v>
      </c>
      <c r="R23" t="s">
        <v>11</v>
      </c>
      <c r="S23">
        <v>37</v>
      </c>
    </row>
    <row r="24" spans="1:19">
      <c r="A24" t="s">
        <v>2</v>
      </c>
      <c r="B24">
        <v>1994</v>
      </c>
      <c r="C24" t="s">
        <v>3</v>
      </c>
      <c r="D24">
        <v>456040</v>
      </c>
      <c r="E24" t="s">
        <v>4</v>
      </c>
      <c r="F24">
        <v>9.9998000000000004E-2</v>
      </c>
      <c r="G24" t="s">
        <v>5</v>
      </c>
      <c r="H24">
        <v>549</v>
      </c>
      <c r="I24" t="s">
        <v>6</v>
      </c>
      <c r="J24">
        <v>5498</v>
      </c>
      <c r="K24" t="s">
        <v>7</v>
      </c>
      <c r="L24">
        <v>5999</v>
      </c>
      <c r="M24" t="s">
        <v>8</v>
      </c>
      <c r="N24">
        <v>0</v>
      </c>
      <c r="O24" t="s">
        <v>9</v>
      </c>
      <c r="P24" t="s">
        <v>10</v>
      </c>
      <c r="Q24">
        <v>0</v>
      </c>
      <c r="R24" t="s">
        <v>11</v>
      </c>
      <c r="S24">
        <v>51</v>
      </c>
    </row>
    <row r="25" spans="1:19">
      <c r="A25" t="s">
        <v>2</v>
      </c>
      <c r="B25">
        <v>1994</v>
      </c>
      <c r="C25" t="s">
        <v>3</v>
      </c>
      <c r="D25">
        <v>456041</v>
      </c>
      <c r="E25" t="s">
        <v>4</v>
      </c>
      <c r="F25">
        <v>9.9998000000000004E-2</v>
      </c>
      <c r="G25" t="s">
        <v>5</v>
      </c>
      <c r="H25">
        <v>1</v>
      </c>
      <c r="I25" t="s">
        <v>6</v>
      </c>
      <c r="J25">
        <v>-500</v>
      </c>
      <c r="K25" t="s">
        <v>7</v>
      </c>
      <c r="L25">
        <v>1</v>
      </c>
      <c r="M25" t="s">
        <v>8</v>
      </c>
      <c r="N25">
        <v>0</v>
      </c>
      <c r="O25" t="s">
        <v>9</v>
      </c>
      <c r="P25" t="s">
        <v>10</v>
      </c>
      <c r="Q25">
        <v>0</v>
      </c>
      <c r="R25" t="s">
        <v>11</v>
      </c>
      <c r="S25">
        <v>37</v>
      </c>
    </row>
    <row r="26" spans="1:19">
      <c r="A26" t="s">
        <v>2</v>
      </c>
      <c r="B26">
        <v>1994</v>
      </c>
      <c r="C26" t="s">
        <v>3</v>
      </c>
      <c r="D26">
        <v>456049</v>
      </c>
      <c r="E26" t="s">
        <v>4</v>
      </c>
      <c r="F26">
        <v>9.9998000000000004E-2</v>
      </c>
      <c r="G26" t="s">
        <v>5</v>
      </c>
      <c r="H26">
        <v>8</v>
      </c>
      <c r="I26" t="s">
        <v>6</v>
      </c>
      <c r="J26">
        <v>-468</v>
      </c>
      <c r="K26" t="s">
        <v>7</v>
      </c>
      <c r="L26">
        <v>33</v>
      </c>
      <c r="M26" t="s">
        <v>8</v>
      </c>
      <c r="N26">
        <v>0</v>
      </c>
      <c r="O26" t="s">
        <v>9</v>
      </c>
      <c r="P26" t="s">
        <v>10</v>
      </c>
      <c r="Q26">
        <v>0</v>
      </c>
      <c r="R26" t="s">
        <v>11</v>
      </c>
      <c r="S26">
        <v>49</v>
      </c>
    </row>
    <row r="27" spans="1:19">
      <c r="A27" t="s">
        <v>2</v>
      </c>
      <c r="B27">
        <v>1994</v>
      </c>
      <c r="C27" t="s">
        <v>3</v>
      </c>
      <c r="D27">
        <v>456050</v>
      </c>
      <c r="E27" t="s">
        <v>4</v>
      </c>
      <c r="F27">
        <v>9.9998000000000004E-2</v>
      </c>
      <c r="G27" t="s">
        <v>5</v>
      </c>
      <c r="H27">
        <v>1</v>
      </c>
      <c r="I27" t="s">
        <v>6</v>
      </c>
      <c r="J27">
        <v>-500</v>
      </c>
      <c r="K27" t="s">
        <v>7</v>
      </c>
      <c r="L27">
        <v>1</v>
      </c>
      <c r="M27" t="s">
        <v>8</v>
      </c>
      <c r="N27">
        <v>0</v>
      </c>
      <c r="O27" t="s">
        <v>9</v>
      </c>
      <c r="P27" t="s">
        <v>10</v>
      </c>
      <c r="Q27">
        <v>0</v>
      </c>
      <c r="R27" t="s">
        <v>11</v>
      </c>
      <c r="S27">
        <v>38</v>
      </c>
    </row>
    <row r="28" spans="1:19">
      <c r="A28" t="s">
        <v>2</v>
      </c>
      <c r="B28">
        <v>1994</v>
      </c>
      <c r="C28" t="s">
        <v>3</v>
      </c>
      <c r="D28">
        <v>456056</v>
      </c>
      <c r="E28" t="s">
        <v>4</v>
      </c>
      <c r="F28">
        <v>9.9998000000000004E-2</v>
      </c>
      <c r="G28" t="s">
        <v>5</v>
      </c>
      <c r="H28">
        <v>6</v>
      </c>
      <c r="I28" t="s">
        <v>6</v>
      </c>
      <c r="J28">
        <v>-489</v>
      </c>
      <c r="K28" t="s">
        <v>7</v>
      </c>
      <c r="L28">
        <v>12</v>
      </c>
      <c r="M28" t="s">
        <v>8</v>
      </c>
      <c r="N28">
        <v>0</v>
      </c>
      <c r="O28" t="s">
        <v>9</v>
      </c>
      <c r="P28" t="s">
        <v>10</v>
      </c>
      <c r="Q28">
        <v>0</v>
      </c>
      <c r="R28" t="s">
        <v>11</v>
      </c>
      <c r="S28">
        <v>48</v>
      </c>
    </row>
    <row r="29" spans="1:19">
      <c r="A29" t="s">
        <v>2</v>
      </c>
      <c r="B29">
        <v>1994</v>
      </c>
      <c r="C29" t="s">
        <v>3</v>
      </c>
      <c r="D29">
        <v>456835</v>
      </c>
      <c r="E29" t="s">
        <v>4</v>
      </c>
      <c r="F29">
        <v>9.9998000000000004E-2</v>
      </c>
      <c r="G29" t="s">
        <v>5</v>
      </c>
      <c r="H29">
        <v>779</v>
      </c>
      <c r="I29" t="s">
        <v>6</v>
      </c>
      <c r="J29">
        <v>7397</v>
      </c>
      <c r="K29" t="s">
        <v>7</v>
      </c>
      <c r="L29">
        <v>7898</v>
      </c>
      <c r="M29" t="s">
        <v>8</v>
      </c>
      <c r="N29">
        <v>0</v>
      </c>
      <c r="O29" t="s">
        <v>9</v>
      </c>
      <c r="P29" t="s">
        <v>10</v>
      </c>
      <c r="Q29">
        <v>0</v>
      </c>
      <c r="R29" t="s">
        <v>11</v>
      </c>
      <c r="S29">
        <v>50</v>
      </c>
    </row>
    <row r="30" spans="1:19">
      <c r="A30" t="s">
        <v>2</v>
      </c>
      <c r="B30">
        <v>1994</v>
      </c>
      <c r="C30" t="s">
        <v>3</v>
      </c>
      <c r="D30">
        <v>457080</v>
      </c>
      <c r="E30" t="s">
        <v>4</v>
      </c>
      <c r="F30">
        <v>9.9998000000000004E-2</v>
      </c>
      <c r="G30" t="s">
        <v>5</v>
      </c>
      <c r="H30">
        <v>245</v>
      </c>
      <c r="I30" t="s">
        <v>6</v>
      </c>
      <c r="J30">
        <v>2507</v>
      </c>
      <c r="K30" t="s">
        <v>7</v>
      </c>
      <c r="L30">
        <v>3008</v>
      </c>
      <c r="M30" t="s">
        <v>8</v>
      </c>
      <c r="N30">
        <v>0</v>
      </c>
      <c r="O30" t="s">
        <v>9</v>
      </c>
      <c r="P30" t="s">
        <v>10</v>
      </c>
      <c r="Q30">
        <v>0</v>
      </c>
      <c r="R30" t="s">
        <v>11</v>
      </c>
      <c r="S30">
        <v>50</v>
      </c>
    </row>
    <row r="31" spans="1:19">
      <c r="A31" t="s">
        <v>2</v>
      </c>
      <c r="B31">
        <v>1994</v>
      </c>
      <c r="C31" t="s">
        <v>3</v>
      </c>
      <c r="D31">
        <v>457981</v>
      </c>
      <c r="E31" t="s">
        <v>4</v>
      </c>
      <c r="F31">
        <v>9.9998000000000004E-2</v>
      </c>
      <c r="G31" t="s">
        <v>5</v>
      </c>
      <c r="H31">
        <v>901</v>
      </c>
      <c r="I31" t="s">
        <v>6</v>
      </c>
      <c r="J31">
        <v>9104</v>
      </c>
      <c r="K31" t="s">
        <v>7</v>
      </c>
      <c r="L31">
        <v>9605</v>
      </c>
      <c r="M31" t="s">
        <v>8</v>
      </c>
      <c r="N31">
        <v>0</v>
      </c>
      <c r="O31" t="s">
        <v>9</v>
      </c>
      <c r="P31" t="s">
        <v>10</v>
      </c>
      <c r="Q31">
        <v>0</v>
      </c>
      <c r="R31" t="s">
        <v>11</v>
      </c>
      <c r="S31">
        <v>50</v>
      </c>
    </row>
    <row r="32" spans="1:19">
      <c r="A32" t="s">
        <v>2</v>
      </c>
      <c r="B32">
        <v>1994</v>
      </c>
      <c r="C32" t="s">
        <v>3</v>
      </c>
      <c r="D32">
        <v>458034</v>
      </c>
      <c r="E32" t="s">
        <v>4</v>
      </c>
      <c r="F32">
        <v>9.9998000000000004E-2</v>
      </c>
      <c r="G32" t="s">
        <v>5</v>
      </c>
      <c r="H32">
        <v>53</v>
      </c>
      <c r="I32" t="s">
        <v>6</v>
      </c>
      <c r="J32">
        <v>-2</v>
      </c>
      <c r="K32" t="s">
        <v>7</v>
      </c>
      <c r="L32">
        <v>499</v>
      </c>
      <c r="M32" t="s">
        <v>8</v>
      </c>
      <c r="N32">
        <v>0</v>
      </c>
      <c r="O32" t="s">
        <v>9</v>
      </c>
      <c r="P32" t="s">
        <v>10</v>
      </c>
      <c r="Q32">
        <v>0</v>
      </c>
      <c r="R32" t="s">
        <v>11</v>
      </c>
      <c r="S32">
        <v>50</v>
      </c>
    </row>
    <row r="33" spans="1:19">
      <c r="A33" t="s">
        <v>2</v>
      </c>
      <c r="B33">
        <v>1994</v>
      </c>
      <c r="C33" t="s">
        <v>3</v>
      </c>
      <c r="D33">
        <v>458193</v>
      </c>
      <c r="E33" t="s">
        <v>4</v>
      </c>
      <c r="F33">
        <v>9.9998000000000004E-2</v>
      </c>
      <c r="G33" t="s">
        <v>5</v>
      </c>
      <c r="H33">
        <v>159</v>
      </c>
      <c r="I33" t="s">
        <v>6</v>
      </c>
      <c r="J33">
        <v>1333</v>
      </c>
      <c r="K33" t="s">
        <v>7</v>
      </c>
      <c r="L33">
        <v>1834</v>
      </c>
      <c r="M33" t="s">
        <v>8</v>
      </c>
      <c r="N33">
        <v>0</v>
      </c>
      <c r="O33" t="s">
        <v>9</v>
      </c>
      <c r="P33" t="s">
        <v>10</v>
      </c>
      <c r="Q33">
        <v>0</v>
      </c>
      <c r="R33" t="s">
        <v>11</v>
      </c>
      <c r="S33">
        <v>50</v>
      </c>
    </row>
    <row r="34" spans="1:19">
      <c r="A34" t="s">
        <v>2</v>
      </c>
      <c r="B34">
        <v>1994</v>
      </c>
      <c r="C34" t="s">
        <v>3</v>
      </c>
      <c r="D34">
        <v>458194</v>
      </c>
      <c r="E34" t="s">
        <v>4</v>
      </c>
      <c r="F34">
        <v>9.9998000000000004E-2</v>
      </c>
      <c r="G34" t="s">
        <v>5</v>
      </c>
      <c r="H34">
        <v>1</v>
      </c>
      <c r="I34" t="s">
        <v>6</v>
      </c>
      <c r="J34">
        <v>-500</v>
      </c>
      <c r="K34" t="s">
        <v>7</v>
      </c>
      <c r="L34">
        <v>1</v>
      </c>
      <c r="M34" t="s">
        <v>8</v>
      </c>
      <c r="N34">
        <v>0</v>
      </c>
      <c r="O34" t="s">
        <v>9</v>
      </c>
      <c r="P34" t="s">
        <v>10</v>
      </c>
      <c r="Q34">
        <v>0</v>
      </c>
      <c r="R34" t="s">
        <v>11</v>
      </c>
      <c r="S34">
        <v>38</v>
      </c>
    </row>
    <row r="35" spans="1:19">
      <c r="A35" t="s">
        <v>2</v>
      </c>
      <c r="B35">
        <v>1994</v>
      </c>
      <c r="C35" t="s">
        <v>3</v>
      </c>
      <c r="D35">
        <v>458912</v>
      </c>
      <c r="E35" t="s">
        <v>4</v>
      </c>
      <c r="F35">
        <v>9.9998000000000004E-2</v>
      </c>
      <c r="G35" t="s">
        <v>5</v>
      </c>
      <c r="H35">
        <v>718</v>
      </c>
      <c r="I35" t="s">
        <v>6</v>
      </c>
      <c r="J35">
        <v>5683</v>
      </c>
      <c r="K35" t="s">
        <v>7</v>
      </c>
      <c r="L35">
        <v>6184</v>
      </c>
      <c r="M35" t="s">
        <v>8</v>
      </c>
      <c r="N35">
        <v>0</v>
      </c>
      <c r="O35" t="s">
        <v>9</v>
      </c>
      <c r="P35" t="s">
        <v>10</v>
      </c>
      <c r="Q35">
        <v>0</v>
      </c>
      <c r="R35" t="s">
        <v>11</v>
      </c>
      <c r="S35">
        <v>51</v>
      </c>
    </row>
    <row r="36" spans="1:19">
      <c r="A36" t="s">
        <v>2</v>
      </c>
      <c r="B36">
        <v>1994</v>
      </c>
      <c r="C36" t="s">
        <v>3</v>
      </c>
      <c r="D36">
        <v>458955</v>
      </c>
      <c r="E36" t="s">
        <v>4</v>
      </c>
      <c r="F36">
        <v>9.9998000000000004E-2</v>
      </c>
      <c r="G36" t="s">
        <v>5</v>
      </c>
      <c r="H36">
        <v>43</v>
      </c>
      <c r="I36" t="s">
        <v>6</v>
      </c>
      <c r="J36">
        <v>-202</v>
      </c>
      <c r="K36" t="s">
        <v>7</v>
      </c>
      <c r="L36">
        <v>299</v>
      </c>
      <c r="M36" t="s">
        <v>8</v>
      </c>
      <c r="N36">
        <v>0</v>
      </c>
      <c r="O36" t="s">
        <v>9</v>
      </c>
      <c r="P36" t="s">
        <v>10</v>
      </c>
      <c r="Q36">
        <v>0</v>
      </c>
      <c r="R36" t="s">
        <v>11</v>
      </c>
      <c r="S36">
        <v>50</v>
      </c>
    </row>
    <row r="37" spans="1:19">
      <c r="A37" t="s">
        <v>2</v>
      </c>
      <c r="B37">
        <v>1994</v>
      </c>
      <c r="C37" t="s">
        <v>3</v>
      </c>
      <c r="D37">
        <v>459194</v>
      </c>
      <c r="E37" t="s">
        <v>4</v>
      </c>
      <c r="F37">
        <v>9.9998000000000004E-2</v>
      </c>
      <c r="G37" t="s">
        <v>5</v>
      </c>
      <c r="H37">
        <v>239</v>
      </c>
      <c r="I37" t="s">
        <v>6</v>
      </c>
      <c r="J37">
        <v>1219</v>
      </c>
      <c r="K37" t="s">
        <v>7</v>
      </c>
      <c r="L37">
        <v>1720</v>
      </c>
      <c r="M37" t="s">
        <v>8</v>
      </c>
      <c r="N37">
        <v>0</v>
      </c>
      <c r="O37" t="s">
        <v>9</v>
      </c>
      <c r="P37" t="s">
        <v>10</v>
      </c>
      <c r="Q37">
        <v>0</v>
      </c>
      <c r="R37" t="s">
        <v>11</v>
      </c>
      <c r="S37">
        <v>51</v>
      </c>
    </row>
    <row r="38" spans="1:19">
      <c r="A38" t="s">
        <v>2</v>
      </c>
      <c r="B38">
        <v>1994</v>
      </c>
      <c r="C38" t="s">
        <v>3</v>
      </c>
      <c r="D38">
        <v>459195</v>
      </c>
      <c r="E38" t="s">
        <v>4</v>
      </c>
      <c r="F38">
        <v>9.9998000000000004E-2</v>
      </c>
      <c r="G38" t="s">
        <v>5</v>
      </c>
      <c r="H38">
        <v>1</v>
      </c>
      <c r="I38" t="s">
        <v>6</v>
      </c>
      <c r="J38">
        <v>-500</v>
      </c>
      <c r="K38" t="s">
        <v>7</v>
      </c>
      <c r="L38">
        <v>1</v>
      </c>
      <c r="M38" t="s">
        <v>8</v>
      </c>
      <c r="N38">
        <v>0</v>
      </c>
      <c r="O38" t="s">
        <v>9</v>
      </c>
      <c r="P38" t="s">
        <v>10</v>
      </c>
      <c r="Q38">
        <v>0</v>
      </c>
      <c r="R38" t="s">
        <v>11</v>
      </c>
      <c r="S38">
        <v>39</v>
      </c>
    </row>
    <row r="39" spans="1:19">
      <c r="A39" t="s">
        <v>2</v>
      </c>
      <c r="B39">
        <v>1994</v>
      </c>
      <c r="C39" t="s">
        <v>3</v>
      </c>
      <c r="D39">
        <v>459485</v>
      </c>
      <c r="E39" t="s">
        <v>4</v>
      </c>
      <c r="F39">
        <v>9.9998000000000004E-2</v>
      </c>
      <c r="G39" t="s">
        <v>5</v>
      </c>
      <c r="H39">
        <v>290</v>
      </c>
      <c r="I39" t="s">
        <v>6</v>
      </c>
      <c r="J39">
        <v>2743</v>
      </c>
      <c r="K39" t="s">
        <v>7</v>
      </c>
      <c r="L39">
        <v>3244</v>
      </c>
      <c r="M39" t="s">
        <v>8</v>
      </c>
      <c r="N39">
        <v>0</v>
      </c>
      <c r="O39" t="s">
        <v>9</v>
      </c>
      <c r="P39" t="s">
        <v>10</v>
      </c>
      <c r="Q39">
        <v>0</v>
      </c>
      <c r="R39" t="s">
        <v>11</v>
      </c>
      <c r="S39">
        <v>51</v>
      </c>
    </row>
    <row r="40" spans="1:19">
      <c r="A40" t="s">
        <v>2</v>
      </c>
      <c r="B40">
        <v>1994</v>
      </c>
      <c r="C40" t="s">
        <v>3</v>
      </c>
      <c r="D40">
        <v>459573</v>
      </c>
      <c r="E40" t="s">
        <v>4</v>
      </c>
      <c r="F40">
        <v>9.9998000000000004E-2</v>
      </c>
      <c r="G40" t="s">
        <v>5</v>
      </c>
      <c r="H40">
        <v>88</v>
      </c>
      <c r="I40" t="s">
        <v>6</v>
      </c>
      <c r="J40">
        <v>233</v>
      </c>
      <c r="K40" t="s">
        <v>7</v>
      </c>
      <c r="L40">
        <v>734</v>
      </c>
      <c r="M40" t="s">
        <v>8</v>
      </c>
      <c r="N40">
        <v>0</v>
      </c>
      <c r="O40" t="s">
        <v>9</v>
      </c>
      <c r="P40" t="s">
        <v>10</v>
      </c>
      <c r="Q40">
        <v>0</v>
      </c>
      <c r="R40" t="s">
        <v>11</v>
      </c>
      <c r="S40">
        <v>49</v>
      </c>
    </row>
    <row r="41" spans="1:19">
      <c r="A41" t="s">
        <v>2</v>
      </c>
      <c r="B41">
        <v>1994</v>
      </c>
      <c r="C41" t="s">
        <v>3</v>
      </c>
      <c r="D41">
        <v>459574</v>
      </c>
      <c r="E41" t="s">
        <v>4</v>
      </c>
      <c r="F41">
        <v>9.9998000000000004E-2</v>
      </c>
      <c r="G41" t="s">
        <v>5</v>
      </c>
      <c r="H41">
        <v>1</v>
      </c>
      <c r="I41" t="s">
        <v>6</v>
      </c>
      <c r="J41">
        <v>-500</v>
      </c>
      <c r="K41" t="s">
        <v>7</v>
      </c>
      <c r="L41">
        <v>1</v>
      </c>
      <c r="M41" t="s">
        <v>8</v>
      </c>
      <c r="N41">
        <v>0</v>
      </c>
      <c r="O41" t="s">
        <v>9</v>
      </c>
      <c r="P41" t="s">
        <v>10</v>
      </c>
      <c r="Q41">
        <v>0</v>
      </c>
      <c r="R41" t="s">
        <v>11</v>
      </c>
      <c r="S41">
        <v>38</v>
      </c>
    </row>
    <row r="42" spans="1:19">
      <c r="A42" t="s">
        <v>2</v>
      </c>
      <c r="B42">
        <v>1994</v>
      </c>
      <c r="C42" t="s">
        <v>3</v>
      </c>
      <c r="D42">
        <v>459644</v>
      </c>
      <c r="E42" t="s">
        <v>4</v>
      </c>
      <c r="F42">
        <v>9.9998000000000004E-2</v>
      </c>
      <c r="G42" t="s">
        <v>5</v>
      </c>
      <c r="H42">
        <v>70</v>
      </c>
      <c r="I42" t="s">
        <v>6</v>
      </c>
      <c r="J42">
        <v>191</v>
      </c>
      <c r="K42" t="s">
        <v>7</v>
      </c>
      <c r="L42">
        <v>692</v>
      </c>
      <c r="M42" t="s">
        <v>8</v>
      </c>
      <c r="N42">
        <v>0</v>
      </c>
      <c r="O42" t="s">
        <v>9</v>
      </c>
      <c r="P42" t="s">
        <v>10</v>
      </c>
      <c r="Q42">
        <v>0</v>
      </c>
      <c r="R42" t="s">
        <v>11</v>
      </c>
      <c r="S42">
        <v>49</v>
      </c>
    </row>
    <row r="43" spans="1:19">
      <c r="A43" t="s">
        <v>2</v>
      </c>
      <c r="B43">
        <v>1994</v>
      </c>
      <c r="C43" t="s">
        <v>3</v>
      </c>
      <c r="D43">
        <v>459722</v>
      </c>
      <c r="E43" t="s">
        <v>4</v>
      </c>
      <c r="F43">
        <v>9.9998000000000004E-2</v>
      </c>
      <c r="G43" t="s">
        <v>5</v>
      </c>
      <c r="H43">
        <v>78</v>
      </c>
      <c r="I43" t="s">
        <v>6</v>
      </c>
      <c r="J43">
        <v>581</v>
      </c>
      <c r="K43" t="s">
        <v>7</v>
      </c>
      <c r="L43">
        <v>1082</v>
      </c>
      <c r="M43" t="s">
        <v>8</v>
      </c>
      <c r="N43">
        <v>0</v>
      </c>
      <c r="O43" t="s">
        <v>9</v>
      </c>
      <c r="P43" t="s">
        <v>10</v>
      </c>
      <c r="Q43">
        <v>0</v>
      </c>
      <c r="R43" t="s">
        <v>11</v>
      </c>
      <c r="S43">
        <v>50</v>
      </c>
    </row>
    <row r="44" spans="1:19">
      <c r="A44" t="s">
        <v>2</v>
      </c>
      <c r="B44">
        <v>1994</v>
      </c>
      <c r="C44" t="s">
        <v>3</v>
      </c>
      <c r="D44">
        <v>459829</v>
      </c>
      <c r="E44" t="s">
        <v>4</v>
      </c>
      <c r="F44">
        <v>9.9998000000000004E-2</v>
      </c>
      <c r="G44" t="s">
        <v>5</v>
      </c>
      <c r="H44">
        <v>107</v>
      </c>
      <c r="I44" t="s">
        <v>6</v>
      </c>
      <c r="J44">
        <v>854</v>
      </c>
      <c r="K44" t="s">
        <v>7</v>
      </c>
      <c r="L44">
        <v>1355</v>
      </c>
      <c r="M44" t="s">
        <v>8</v>
      </c>
      <c r="N44">
        <v>0</v>
      </c>
      <c r="O44" t="s">
        <v>9</v>
      </c>
      <c r="P44" t="s">
        <v>10</v>
      </c>
      <c r="Q44">
        <v>0</v>
      </c>
      <c r="R44" t="s">
        <v>11</v>
      </c>
      <c r="S44">
        <v>50</v>
      </c>
    </row>
    <row r="45" spans="1:19">
      <c r="A45" t="s">
        <v>2</v>
      </c>
      <c r="B45">
        <v>1994</v>
      </c>
      <c r="C45" t="s">
        <v>3</v>
      </c>
      <c r="D45">
        <v>459988</v>
      </c>
      <c r="E45" t="s">
        <v>4</v>
      </c>
      <c r="F45">
        <v>9.9998000000000004E-2</v>
      </c>
      <c r="G45" t="s">
        <v>5</v>
      </c>
      <c r="H45">
        <v>159</v>
      </c>
      <c r="I45" t="s">
        <v>6</v>
      </c>
      <c r="J45">
        <v>869</v>
      </c>
      <c r="K45" t="s">
        <v>7</v>
      </c>
      <c r="L45">
        <v>1370</v>
      </c>
      <c r="M45" t="s">
        <v>8</v>
      </c>
      <c r="N45">
        <v>0</v>
      </c>
      <c r="O45" t="s">
        <v>9</v>
      </c>
      <c r="P45" t="s">
        <v>10</v>
      </c>
      <c r="Q45">
        <v>0</v>
      </c>
      <c r="R45" t="s">
        <v>11</v>
      </c>
      <c r="S45">
        <v>50</v>
      </c>
    </row>
    <row r="46" spans="1:19">
      <c r="A46" t="s">
        <v>2</v>
      </c>
      <c r="B46">
        <v>1994</v>
      </c>
      <c r="C46" t="s">
        <v>3</v>
      </c>
      <c r="D46">
        <v>460323</v>
      </c>
      <c r="E46" t="s">
        <v>4</v>
      </c>
      <c r="F46">
        <v>9.9998000000000004E-2</v>
      </c>
      <c r="G46" t="s">
        <v>5</v>
      </c>
      <c r="H46">
        <v>335</v>
      </c>
      <c r="I46" t="s">
        <v>6</v>
      </c>
      <c r="J46">
        <v>3541</v>
      </c>
      <c r="K46" t="s">
        <v>7</v>
      </c>
      <c r="L46">
        <v>4042</v>
      </c>
      <c r="M46" t="s">
        <v>8</v>
      </c>
      <c r="N46">
        <v>0</v>
      </c>
      <c r="O46" t="s">
        <v>9</v>
      </c>
      <c r="P46" t="s">
        <v>10</v>
      </c>
      <c r="Q46">
        <v>0</v>
      </c>
      <c r="R46" t="s">
        <v>11</v>
      </c>
      <c r="S46">
        <v>50</v>
      </c>
    </row>
    <row r="47" spans="1:19">
      <c r="A47" t="s">
        <v>2</v>
      </c>
      <c r="B47">
        <v>1994</v>
      </c>
      <c r="C47" t="s">
        <v>3</v>
      </c>
      <c r="D47">
        <v>460439</v>
      </c>
      <c r="E47" t="s">
        <v>4</v>
      </c>
      <c r="F47">
        <v>9.9998000000000004E-2</v>
      </c>
      <c r="G47" t="s">
        <v>5</v>
      </c>
      <c r="H47">
        <v>116</v>
      </c>
      <c r="I47" t="s">
        <v>6</v>
      </c>
      <c r="J47">
        <v>295</v>
      </c>
      <c r="K47" t="s">
        <v>7</v>
      </c>
      <c r="L47">
        <v>796</v>
      </c>
      <c r="M47" t="s">
        <v>8</v>
      </c>
      <c r="N47">
        <v>0</v>
      </c>
      <c r="O47" t="s">
        <v>9</v>
      </c>
      <c r="P47" t="s">
        <v>10</v>
      </c>
      <c r="Q47">
        <v>0</v>
      </c>
      <c r="R47" t="s">
        <v>11</v>
      </c>
      <c r="S47">
        <v>51</v>
      </c>
    </row>
    <row r="48" spans="1:19">
      <c r="A48" t="s">
        <v>2</v>
      </c>
      <c r="B48">
        <v>1994</v>
      </c>
      <c r="C48" t="s">
        <v>3</v>
      </c>
      <c r="D48">
        <v>460958</v>
      </c>
      <c r="E48" t="s">
        <v>4</v>
      </c>
      <c r="F48">
        <v>9.9998000000000004E-2</v>
      </c>
      <c r="G48" t="s">
        <v>5</v>
      </c>
      <c r="H48">
        <v>519</v>
      </c>
      <c r="I48" t="s">
        <v>6</v>
      </c>
      <c r="J48">
        <v>6474</v>
      </c>
      <c r="K48" t="s">
        <v>7</v>
      </c>
      <c r="L48">
        <v>6975</v>
      </c>
      <c r="M48" t="s">
        <v>8</v>
      </c>
      <c r="N48">
        <v>0</v>
      </c>
      <c r="O48" t="s">
        <v>9</v>
      </c>
      <c r="P48" t="s">
        <v>10</v>
      </c>
      <c r="Q48">
        <v>0</v>
      </c>
      <c r="R48" t="s">
        <v>11</v>
      </c>
      <c r="S48">
        <v>50</v>
      </c>
    </row>
    <row r="49" spans="1:19">
      <c r="A49" t="s">
        <v>2</v>
      </c>
      <c r="B49">
        <v>1994</v>
      </c>
      <c r="C49" t="s">
        <v>3</v>
      </c>
      <c r="D49">
        <v>461168</v>
      </c>
      <c r="E49" t="s">
        <v>4</v>
      </c>
      <c r="F49">
        <v>9.9998000000000004E-2</v>
      </c>
      <c r="G49" t="s">
        <v>5</v>
      </c>
      <c r="H49">
        <v>210</v>
      </c>
      <c r="I49" t="s">
        <v>6</v>
      </c>
      <c r="J49">
        <v>1256</v>
      </c>
      <c r="K49" t="s">
        <v>7</v>
      </c>
      <c r="L49">
        <v>1757</v>
      </c>
      <c r="M49" t="s">
        <v>8</v>
      </c>
      <c r="N49">
        <v>0</v>
      </c>
      <c r="O49" t="s">
        <v>9</v>
      </c>
      <c r="P49" t="s">
        <v>10</v>
      </c>
      <c r="Q49">
        <v>0</v>
      </c>
      <c r="R49" t="s">
        <v>11</v>
      </c>
      <c r="S49">
        <v>51</v>
      </c>
    </row>
    <row r="50" spans="1:19">
      <c r="A50" t="s">
        <v>2</v>
      </c>
      <c r="B50">
        <v>1994</v>
      </c>
      <c r="C50" t="s">
        <v>3</v>
      </c>
      <c r="D50">
        <v>461169</v>
      </c>
      <c r="E50" t="s">
        <v>4</v>
      </c>
      <c r="F50">
        <v>9.9998000000000004E-2</v>
      </c>
      <c r="G50" t="s">
        <v>5</v>
      </c>
      <c r="H50">
        <v>1</v>
      </c>
      <c r="I50" t="s">
        <v>6</v>
      </c>
      <c r="J50">
        <v>-500</v>
      </c>
      <c r="K50" t="s">
        <v>7</v>
      </c>
      <c r="L50">
        <v>1</v>
      </c>
      <c r="M50" t="s">
        <v>8</v>
      </c>
      <c r="N50">
        <v>0</v>
      </c>
      <c r="O50" t="s">
        <v>9</v>
      </c>
      <c r="P50" t="s">
        <v>10</v>
      </c>
      <c r="Q50">
        <v>0</v>
      </c>
      <c r="R50" t="s">
        <v>11</v>
      </c>
      <c r="S50">
        <v>38</v>
      </c>
    </row>
    <row r="51" spans="1:19">
      <c r="A51" t="s">
        <v>2</v>
      </c>
      <c r="B51">
        <v>1994</v>
      </c>
      <c r="C51" t="s">
        <v>3</v>
      </c>
      <c r="D51">
        <v>461179</v>
      </c>
      <c r="E51" t="s">
        <v>4</v>
      </c>
      <c r="F51">
        <v>9.9998000000000004E-2</v>
      </c>
      <c r="G51" t="s">
        <v>5</v>
      </c>
      <c r="H51">
        <v>10</v>
      </c>
      <c r="I51" t="s">
        <v>6</v>
      </c>
      <c r="J51">
        <v>-481</v>
      </c>
      <c r="K51" t="s">
        <v>7</v>
      </c>
      <c r="L51">
        <v>20</v>
      </c>
      <c r="M51" t="s">
        <v>8</v>
      </c>
      <c r="N51">
        <v>0</v>
      </c>
      <c r="O51" t="s">
        <v>9</v>
      </c>
      <c r="P51" t="s">
        <v>10</v>
      </c>
      <c r="Q51">
        <v>0</v>
      </c>
      <c r="R51" t="s">
        <v>11</v>
      </c>
      <c r="S51">
        <v>50</v>
      </c>
    </row>
    <row r="52" spans="1:19">
      <c r="A52" t="s">
        <v>2</v>
      </c>
      <c r="B52">
        <v>1994</v>
      </c>
      <c r="C52" t="s">
        <v>3</v>
      </c>
      <c r="D52">
        <v>461564</v>
      </c>
      <c r="E52" t="s">
        <v>4</v>
      </c>
      <c r="F52">
        <v>9.9998000000000004E-2</v>
      </c>
      <c r="G52" t="s">
        <v>5</v>
      </c>
      <c r="H52">
        <v>385</v>
      </c>
      <c r="I52" t="s">
        <v>6</v>
      </c>
      <c r="J52">
        <v>2505</v>
      </c>
      <c r="K52" t="s">
        <v>7</v>
      </c>
      <c r="L52">
        <v>3006</v>
      </c>
      <c r="M52" t="s">
        <v>8</v>
      </c>
      <c r="N52">
        <v>0</v>
      </c>
      <c r="O52" t="s">
        <v>9</v>
      </c>
      <c r="P52" t="s">
        <v>10</v>
      </c>
      <c r="Q52">
        <v>0</v>
      </c>
      <c r="R52" t="s">
        <v>11</v>
      </c>
      <c r="S52">
        <v>50</v>
      </c>
    </row>
    <row r="53" spans="1:19">
      <c r="A53" t="s">
        <v>2</v>
      </c>
      <c r="B53">
        <v>1994</v>
      </c>
      <c r="C53" t="s">
        <v>3</v>
      </c>
      <c r="D53">
        <v>461589</v>
      </c>
      <c r="E53" t="s">
        <v>4</v>
      </c>
      <c r="F53">
        <v>9.9998000000000004E-2</v>
      </c>
      <c r="G53" t="s">
        <v>5</v>
      </c>
      <c r="H53">
        <v>25</v>
      </c>
      <c r="I53" t="s">
        <v>6</v>
      </c>
      <c r="J53">
        <v>-382</v>
      </c>
      <c r="K53" t="s">
        <v>7</v>
      </c>
      <c r="L53">
        <v>119</v>
      </c>
      <c r="M53" t="s">
        <v>8</v>
      </c>
      <c r="N53">
        <v>0</v>
      </c>
      <c r="O53" t="s">
        <v>9</v>
      </c>
      <c r="P53" t="s">
        <v>10</v>
      </c>
      <c r="Q53">
        <v>0</v>
      </c>
      <c r="R53" t="s">
        <v>11</v>
      </c>
      <c r="S53">
        <v>51</v>
      </c>
    </row>
    <row r="54" spans="1:19">
      <c r="A54" t="s">
        <v>2</v>
      </c>
      <c r="B54">
        <v>1994</v>
      </c>
      <c r="C54" t="s">
        <v>3</v>
      </c>
      <c r="D54">
        <v>461592</v>
      </c>
      <c r="E54" t="s">
        <v>4</v>
      </c>
      <c r="F54">
        <v>9.9998000000000004E-2</v>
      </c>
      <c r="G54" t="s">
        <v>5</v>
      </c>
      <c r="H54">
        <v>3</v>
      </c>
      <c r="I54" t="s">
        <v>6</v>
      </c>
      <c r="J54">
        <v>-495</v>
      </c>
      <c r="K54" t="s">
        <v>7</v>
      </c>
      <c r="L54">
        <v>6</v>
      </c>
      <c r="M54" t="s">
        <v>8</v>
      </c>
      <c r="N54">
        <v>0</v>
      </c>
      <c r="O54" t="s">
        <v>9</v>
      </c>
      <c r="P54" t="s">
        <v>10</v>
      </c>
      <c r="Q54">
        <v>0</v>
      </c>
      <c r="R54" t="s">
        <v>11</v>
      </c>
      <c r="S54">
        <v>45</v>
      </c>
    </row>
    <row r="55" spans="1:19">
      <c r="A55" t="s">
        <v>2</v>
      </c>
      <c r="B55">
        <v>1994</v>
      </c>
      <c r="C55" t="s">
        <v>3</v>
      </c>
      <c r="D55">
        <v>461593</v>
      </c>
      <c r="E55" t="s">
        <v>4</v>
      </c>
      <c r="F55">
        <v>9.9998000000000004E-2</v>
      </c>
      <c r="G55" t="s">
        <v>5</v>
      </c>
      <c r="H55">
        <v>1</v>
      </c>
      <c r="I55" t="s">
        <v>6</v>
      </c>
      <c r="J55">
        <v>-500</v>
      </c>
      <c r="K55" t="s">
        <v>7</v>
      </c>
      <c r="L55">
        <v>1</v>
      </c>
      <c r="M55" t="s">
        <v>8</v>
      </c>
      <c r="N55">
        <v>0</v>
      </c>
      <c r="O55" t="s">
        <v>9</v>
      </c>
      <c r="P55" t="s">
        <v>10</v>
      </c>
      <c r="Q55">
        <v>0</v>
      </c>
      <c r="R55" t="s">
        <v>11</v>
      </c>
      <c r="S55">
        <v>38</v>
      </c>
    </row>
    <row r="56" spans="1:19">
      <c r="A56" t="s">
        <v>2</v>
      </c>
      <c r="B56">
        <v>1994</v>
      </c>
      <c r="C56" t="s">
        <v>3</v>
      </c>
      <c r="D56">
        <v>461594</v>
      </c>
      <c r="E56" t="s">
        <v>4</v>
      </c>
      <c r="F56">
        <v>9.9998000000000004E-2</v>
      </c>
      <c r="G56" t="s">
        <v>5</v>
      </c>
      <c r="H56">
        <v>1</v>
      </c>
      <c r="I56" t="s">
        <v>6</v>
      </c>
      <c r="J56">
        <v>-500</v>
      </c>
      <c r="K56" t="s">
        <v>7</v>
      </c>
      <c r="L56">
        <v>1</v>
      </c>
      <c r="M56" t="s">
        <v>8</v>
      </c>
      <c r="N56">
        <v>0</v>
      </c>
      <c r="O56" t="s">
        <v>9</v>
      </c>
      <c r="P56" t="s">
        <v>10</v>
      </c>
      <c r="Q56">
        <v>0</v>
      </c>
      <c r="R56" t="s">
        <v>11</v>
      </c>
      <c r="S56">
        <v>39</v>
      </c>
    </row>
    <row r="57" spans="1:19">
      <c r="A57" t="s">
        <v>2</v>
      </c>
      <c r="B57">
        <v>1994</v>
      </c>
      <c r="C57" t="s">
        <v>3</v>
      </c>
      <c r="D57">
        <v>461976</v>
      </c>
      <c r="E57" t="s">
        <v>4</v>
      </c>
      <c r="F57">
        <v>9.9998000000000004E-2</v>
      </c>
      <c r="G57" t="s">
        <v>5</v>
      </c>
      <c r="H57">
        <v>382</v>
      </c>
      <c r="I57" t="s">
        <v>6</v>
      </c>
      <c r="J57">
        <v>3212</v>
      </c>
      <c r="K57" t="s">
        <v>7</v>
      </c>
      <c r="L57">
        <v>3713</v>
      </c>
      <c r="M57" t="s">
        <v>8</v>
      </c>
      <c r="N57">
        <v>0</v>
      </c>
      <c r="O57" t="s">
        <v>9</v>
      </c>
      <c r="P57" t="s">
        <v>10</v>
      </c>
      <c r="Q57">
        <v>0</v>
      </c>
      <c r="R57" t="s">
        <v>11</v>
      </c>
      <c r="S57">
        <v>51</v>
      </c>
    </row>
    <row r="58" spans="1:19">
      <c r="A58" t="s">
        <v>2</v>
      </c>
      <c r="B58">
        <v>1994</v>
      </c>
      <c r="C58" t="s">
        <v>3</v>
      </c>
      <c r="D58">
        <v>462010</v>
      </c>
      <c r="E58" t="s">
        <v>4</v>
      </c>
      <c r="F58">
        <v>9.9998000000000004E-2</v>
      </c>
      <c r="G58" t="s">
        <v>5</v>
      </c>
      <c r="H58">
        <v>34</v>
      </c>
      <c r="I58" t="s">
        <v>6</v>
      </c>
      <c r="J58">
        <v>-221</v>
      </c>
      <c r="K58" t="s">
        <v>7</v>
      </c>
      <c r="L58">
        <v>280</v>
      </c>
      <c r="M58" t="s">
        <v>8</v>
      </c>
      <c r="N58">
        <v>0</v>
      </c>
      <c r="O58" t="s">
        <v>9</v>
      </c>
      <c r="P58" t="s">
        <v>10</v>
      </c>
      <c r="Q58">
        <v>0</v>
      </c>
      <c r="R58" t="s">
        <v>11</v>
      </c>
      <c r="S58">
        <v>50</v>
      </c>
    </row>
    <row r="59" spans="1:19">
      <c r="A59" t="s">
        <v>2</v>
      </c>
      <c r="B59">
        <v>1994</v>
      </c>
      <c r="C59" t="s">
        <v>3</v>
      </c>
      <c r="D59">
        <v>462226</v>
      </c>
      <c r="E59" t="s">
        <v>4</v>
      </c>
      <c r="F59">
        <v>9.9998000000000004E-2</v>
      </c>
      <c r="G59" t="s">
        <v>5</v>
      </c>
      <c r="H59">
        <v>216</v>
      </c>
      <c r="I59" t="s">
        <v>6</v>
      </c>
      <c r="J59">
        <v>1687</v>
      </c>
      <c r="K59" t="s">
        <v>7</v>
      </c>
      <c r="L59">
        <v>2188</v>
      </c>
      <c r="M59" t="s">
        <v>8</v>
      </c>
      <c r="N59">
        <v>0</v>
      </c>
      <c r="O59" t="s">
        <v>9</v>
      </c>
      <c r="P59" t="s">
        <v>10</v>
      </c>
      <c r="Q59">
        <v>0</v>
      </c>
      <c r="R59" t="s">
        <v>11</v>
      </c>
      <c r="S59">
        <v>50</v>
      </c>
    </row>
    <row r="60" spans="1:19">
      <c r="A60" t="s">
        <v>2</v>
      </c>
      <c r="B60">
        <v>1994</v>
      </c>
      <c r="C60" t="s">
        <v>3</v>
      </c>
      <c r="D60">
        <v>462438</v>
      </c>
      <c r="E60" t="s">
        <v>4</v>
      </c>
      <c r="F60">
        <v>9.9998000000000004E-2</v>
      </c>
      <c r="G60" t="s">
        <v>5</v>
      </c>
      <c r="H60">
        <v>212</v>
      </c>
      <c r="I60" t="s">
        <v>6</v>
      </c>
      <c r="J60">
        <v>1074</v>
      </c>
      <c r="K60" t="s">
        <v>7</v>
      </c>
      <c r="L60">
        <v>1575</v>
      </c>
      <c r="M60" t="s">
        <v>8</v>
      </c>
      <c r="N60">
        <v>0</v>
      </c>
      <c r="O60" t="s">
        <v>9</v>
      </c>
      <c r="P60" t="s">
        <v>10</v>
      </c>
      <c r="Q60">
        <v>0</v>
      </c>
      <c r="R60" t="s">
        <v>11</v>
      </c>
      <c r="S60">
        <v>50</v>
      </c>
    </row>
    <row r="61" spans="1:19">
      <c r="A61" t="s">
        <v>2</v>
      </c>
      <c r="B61">
        <v>1994</v>
      </c>
      <c r="C61" t="s">
        <v>3</v>
      </c>
      <c r="D61">
        <v>463571</v>
      </c>
      <c r="E61" t="s">
        <v>4</v>
      </c>
      <c r="F61">
        <v>9.9998000000000004E-2</v>
      </c>
      <c r="G61" t="s">
        <v>5</v>
      </c>
      <c r="H61">
        <v>1133</v>
      </c>
      <c r="I61" t="s">
        <v>6</v>
      </c>
      <c r="J61">
        <v>12076</v>
      </c>
      <c r="K61" t="s">
        <v>7</v>
      </c>
      <c r="L61">
        <v>12577</v>
      </c>
      <c r="M61" t="s">
        <v>8</v>
      </c>
      <c r="N61">
        <v>0</v>
      </c>
      <c r="O61" t="s">
        <v>9</v>
      </c>
      <c r="P61" t="s">
        <v>10</v>
      </c>
      <c r="Q61">
        <v>0</v>
      </c>
      <c r="R61" t="s">
        <v>11</v>
      </c>
      <c r="S61">
        <v>50</v>
      </c>
    </row>
    <row r="62" spans="1:19">
      <c r="A62" t="s">
        <v>2</v>
      </c>
      <c r="B62">
        <v>1994</v>
      </c>
      <c r="C62" t="s">
        <v>3</v>
      </c>
      <c r="D62">
        <v>463875</v>
      </c>
      <c r="E62" t="s">
        <v>4</v>
      </c>
      <c r="F62">
        <v>9.9998000000000004E-2</v>
      </c>
      <c r="G62" t="s">
        <v>5</v>
      </c>
      <c r="H62">
        <v>304</v>
      </c>
      <c r="I62" t="s">
        <v>6</v>
      </c>
      <c r="J62">
        <v>2327</v>
      </c>
      <c r="K62" t="s">
        <v>7</v>
      </c>
      <c r="L62">
        <v>2828</v>
      </c>
      <c r="M62" t="s">
        <v>8</v>
      </c>
      <c r="N62">
        <v>0</v>
      </c>
      <c r="O62" t="s">
        <v>9</v>
      </c>
      <c r="P62" t="s">
        <v>10</v>
      </c>
      <c r="Q62">
        <v>0</v>
      </c>
      <c r="R62" t="s">
        <v>11</v>
      </c>
      <c r="S62">
        <v>50</v>
      </c>
    </row>
    <row r="63" spans="1:19">
      <c r="A63" t="s">
        <v>2</v>
      </c>
      <c r="B63">
        <v>1994</v>
      </c>
      <c r="C63" t="s">
        <v>3</v>
      </c>
      <c r="D63">
        <v>463935</v>
      </c>
      <c r="E63" t="s">
        <v>4</v>
      </c>
      <c r="F63">
        <v>9.9998000000000004E-2</v>
      </c>
      <c r="G63" t="s">
        <v>5</v>
      </c>
      <c r="H63">
        <v>60</v>
      </c>
      <c r="I63" t="s">
        <v>6</v>
      </c>
      <c r="J63">
        <v>-237</v>
      </c>
      <c r="K63" t="s">
        <v>7</v>
      </c>
      <c r="L63">
        <v>264</v>
      </c>
      <c r="M63" t="s">
        <v>8</v>
      </c>
      <c r="N63">
        <v>0</v>
      </c>
      <c r="O63" t="s">
        <v>9</v>
      </c>
      <c r="P63" t="s">
        <v>10</v>
      </c>
      <c r="Q63">
        <v>0</v>
      </c>
      <c r="R63" t="s">
        <v>11</v>
      </c>
      <c r="S63">
        <v>50</v>
      </c>
    </row>
    <row r="64" spans="1:19">
      <c r="A64" t="s">
        <v>2</v>
      </c>
      <c r="B64">
        <v>1994</v>
      </c>
      <c r="C64" t="s">
        <v>3</v>
      </c>
      <c r="D64">
        <v>464449</v>
      </c>
      <c r="E64" t="s">
        <v>4</v>
      </c>
      <c r="F64">
        <v>9.9998000000000004E-2</v>
      </c>
      <c r="G64" t="s">
        <v>5</v>
      </c>
      <c r="H64">
        <v>514</v>
      </c>
      <c r="I64" t="s">
        <v>6</v>
      </c>
      <c r="J64">
        <v>4181</v>
      </c>
      <c r="K64" t="s">
        <v>7</v>
      </c>
      <c r="L64">
        <v>4682</v>
      </c>
      <c r="M64" t="s">
        <v>8</v>
      </c>
      <c r="N64">
        <v>0</v>
      </c>
      <c r="O64" t="s">
        <v>9</v>
      </c>
      <c r="P64" t="s">
        <v>10</v>
      </c>
      <c r="Q64">
        <v>0</v>
      </c>
      <c r="R64" t="s">
        <v>11</v>
      </c>
      <c r="S64">
        <v>50</v>
      </c>
    </row>
    <row r="65" spans="1:19">
      <c r="A65" t="s">
        <v>2</v>
      </c>
      <c r="B65">
        <v>1994</v>
      </c>
      <c r="C65" t="s">
        <v>3</v>
      </c>
      <c r="D65">
        <v>464450</v>
      </c>
      <c r="E65" t="s">
        <v>4</v>
      </c>
      <c r="F65">
        <v>9.9998000000000004E-2</v>
      </c>
      <c r="G65" t="s">
        <v>5</v>
      </c>
      <c r="H65">
        <v>1</v>
      </c>
      <c r="I65" t="s">
        <v>6</v>
      </c>
      <c r="J65">
        <v>-500</v>
      </c>
      <c r="K65" t="s">
        <v>7</v>
      </c>
      <c r="L65">
        <v>1</v>
      </c>
      <c r="M65" t="s">
        <v>8</v>
      </c>
      <c r="N65">
        <v>0</v>
      </c>
      <c r="O65" t="s">
        <v>9</v>
      </c>
      <c r="P65" t="s">
        <v>10</v>
      </c>
      <c r="Q65">
        <v>0</v>
      </c>
      <c r="R65" t="s">
        <v>11</v>
      </c>
      <c r="S65">
        <v>38</v>
      </c>
    </row>
    <row r="66" spans="1:19">
      <c r="A66" t="s">
        <v>2</v>
      </c>
      <c r="B66">
        <v>1994</v>
      </c>
      <c r="C66" t="s">
        <v>3</v>
      </c>
      <c r="D66">
        <v>464559</v>
      </c>
      <c r="E66" t="s">
        <v>4</v>
      </c>
      <c r="F66">
        <v>9.9998000000000004E-2</v>
      </c>
      <c r="G66" t="s">
        <v>5</v>
      </c>
      <c r="H66">
        <v>109</v>
      </c>
      <c r="I66" t="s">
        <v>6</v>
      </c>
      <c r="J66">
        <v>274</v>
      </c>
      <c r="K66" t="s">
        <v>7</v>
      </c>
      <c r="L66">
        <v>775</v>
      </c>
      <c r="M66" t="s">
        <v>8</v>
      </c>
      <c r="N66">
        <v>0</v>
      </c>
      <c r="O66" t="s">
        <v>9</v>
      </c>
      <c r="P66" t="s">
        <v>10</v>
      </c>
      <c r="Q66">
        <v>0</v>
      </c>
      <c r="R66" t="s">
        <v>11</v>
      </c>
      <c r="S66">
        <v>50</v>
      </c>
    </row>
    <row r="67" spans="1:19">
      <c r="A67" t="s">
        <v>2</v>
      </c>
      <c r="B67">
        <v>1994</v>
      </c>
      <c r="C67" t="s">
        <v>3</v>
      </c>
      <c r="D67">
        <v>465120</v>
      </c>
      <c r="E67" t="s">
        <v>4</v>
      </c>
      <c r="F67">
        <v>9.9998000000000004E-2</v>
      </c>
      <c r="G67" t="s">
        <v>5</v>
      </c>
      <c r="H67">
        <v>561</v>
      </c>
      <c r="I67" t="s">
        <v>6</v>
      </c>
      <c r="J67">
        <v>5343</v>
      </c>
      <c r="K67" t="s">
        <v>7</v>
      </c>
      <c r="L67">
        <v>5844</v>
      </c>
      <c r="M67" t="s">
        <v>8</v>
      </c>
      <c r="N67">
        <v>0</v>
      </c>
      <c r="O67" t="s">
        <v>9</v>
      </c>
      <c r="P67" t="s">
        <v>10</v>
      </c>
      <c r="Q67">
        <v>0</v>
      </c>
      <c r="R67" t="s">
        <v>11</v>
      </c>
      <c r="S67">
        <v>50</v>
      </c>
    </row>
    <row r="68" spans="1:19">
      <c r="A68" t="s">
        <v>2</v>
      </c>
      <c r="B68">
        <v>1994</v>
      </c>
      <c r="C68" t="s">
        <v>3</v>
      </c>
      <c r="D68">
        <v>465299</v>
      </c>
      <c r="E68" t="s">
        <v>4</v>
      </c>
      <c r="F68">
        <v>9.9998000000000004E-2</v>
      </c>
      <c r="G68" t="s">
        <v>5</v>
      </c>
      <c r="H68">
        <v>179</v>
      </c>
      <c r="I68" t="s">
        <v>6</v>
      </c>
      <c r="J68">
        <v>706</v>
      </c>
      <c r="K68" t="s">
        <v>7</v>
      </c>
      <c r="L68">
        <v>1207</v>
      </c>
      <c r="M68" t="s">
        <v>8</v>
      </c>
      <c r="N68">
        <v>0</v>
      </c>
      <c r="O68" t="s">
        <v>9</v>
      </c>
      <c r="P68" t="s">
        <v>10</v>
      </c>
      <c r="Q68">
        <v>0</v>
      </c>
      <c r="R68" t="s">
        <v>11</v>
      </c>
      <c r="S68">
        <v>50</v>
      </c>
    </row>
    <row r="69" spans="1:19">
      <c r="A69" t="s">
        <v>2</v>
      </c>
      <c r="B69">
        <v>1994</v>
      </c>
      <c r="C69" t="s">
        <v>3</v>
      </c>
      <c r="D69">
        <v>465625</v>
      </c>
      <c r="E69" t="s">
        <v>4</v>
      </c>
      <c r="F69">
        <v>9.9998000000000004E-2</v>
      </c>
      <c r="G69" t="s">
        <v>5</v>
      </c>
      <c r="H69">
        <v>326</v>
      </c>
      <c r="I69" t="s">
        <v>6</v>
      </c>
      <c r="J69">
        <v>2951</v>
      </c>
      <c r="K69" t="s">
        <v>7</v>
      </c>
      <c r="L69">
        <v>3452</v>
      </c>
      <c r="M69" t="s">
        <v>8</v>
      </c>
      <c r="N69">
        <v>0</v>
      </c>
      <c r="O69" t="s">
        <v>9</v>
      </c>
      <c r="P69" t="s">
        <v>10</v>
      </c>
      <c r="Q69">
        <v>0</v>
      </c>
      <c r="R69" t="s">
        <v>11</v>
      </c>
      <c r="S69">
        <v>50</v>
      </c>
    </row>
    <row r="70" spans="1:19">
      <c r="A70" t="s">
        <v>2</v>
      </c>
      <c r="B70">
        <v>1994</v>
      </c>
      <c r="C70" t="s">
        <v>3</v>
      </c>
      <c r="D70">
        <v>465671</v>
      </c>
      <c r="E70" t="s">
        <v>4</v>
      </c>
      <c r="F70">
        <v>9.9998000000000004E-2</v>
      </c>
      <c r="G70" t="s">
        <v>5</v>
      </c>
      <c r="H70">
        <v>46</v>
      </c>
      <c r="I70" t="s">
        <v>6</v>
      </c>
      <c r="J70">
        <v>-262</v>
      </c>
      <c r="K70" t="s">
        <v>7</v>
      </c>
      <c r="L70">
        <v>239</v>
      </c>
      <c r="M70" t="s">
        <v>8</v>
      </c>
      <c r="N70">
        <v>0</v>
      </c>
      <c r="O70" t="s">
        <v>9</v>
      </c>
      <c r="P70" t="s">
        <v>10</v>
      </c>
      <c r="Q70">
        <v>0</v>
      </c>
      <c r="R70" t="s">
        <v>11</v>
      </c>
      <c r="S70">
        <v>51</v>
      </c>
    </row>
    <row r="71" spans="1:19">
      <c r="A71" t="s">
        <v>2</v>
      </c>
      <c r="B71">
        <v>1994</v>
      </c>
      <c r="C71" t="s">
        <v>3</v>
      </c>
      <c r="D71">
        <v>465672</v>
      </c>
      <c r="E71" t="s">
        <v>4</v>
      </c>
      <c r="F71">
        <v>9.9998000000000004E-2</v>
      </c>
      <c r="G71" t="s">
        <v>5</v>
      </c>
      <c r="H71">
        <v>1</v>
      </c>
      <c r="I71" t="s">
        <v>6</v>
      </c>
      <c r="J71">
        <v>-500</v>
      </c>
      <c r="K71" t="s">
        <v>7</v>
      </c>
      <c r="L71">
        <v>1</v>
      </c>
      <c r="M71" t="s">
        <v>8</v>
      </c>
      <c r="N71">
        <v>0</v>
      </c>
      <c r="O71" t="s">
        <v>9</v>
      </c>
      <c r="P71" t="s">
        <v>10</v>
      </c>
      <c r="Q71">
        <v>0</v>
      </c>
      <c r="R71" t="s">
        <v>11</v>
      </c>
      <c r="S71">
        <v>32</v>
      </c>
    </row>
    <row r="72" spans="1:19">
      <c r="A72" t="s">
        <v>2</v>
      </c>
      <c r="B72">
        <v>1994</v>
      </c>
      <c r="C72" t="s">
        <v>3</v>
      </c>
      <c r="D72">
        <v>465769</v>
      </c>
      <c r="E72" t="s">
        <v>4</v>
      </c>
      <c r="F72">
        <v>9.9998000000000004E-2</v>
      </c>
      <c r="G72" t="s">
        <v>5</v>
      </c>
      <c r="H72">
        <v>97</v>
      </c>
      <c r="I72" t="s">
        <v>6</v>
      </c>
      <c r="J72">
        <v>379</v>
      </c>
      <c r="K72" t="s">
        <v>7</v>
      </c>
      <c r="L72">
        <v>880</v>
      </c>
      <c r="M72" t="s">
        <v>8</v>
      </c>
      <c r="N72">
        <v>0</v>
      </c>
      <c r="O72" t="s">
        <v>9</v>
      </c>
      <c r="P72" t="s">
        <v>10</v>
      </c>
      <c r="Q72">
        <v>0</v>
      </c>
      <c r="R72" t="s">
        <v>11</v>
      </c>
      <c r="S72">
        <v>51</v>
      </c>
    </row>
    <row r="73" spans="1:19">
      <c r="A73" t="s">
        <v>2</v>
      </c>
      <c r="B73">
        <v>1994</v>
      </c>
      <c r="C73" t="s">
        <v>3</v>
      </c>
      <c r="D73">
        <v>465960</v>
      </c>
      <c r="E73" t="s">
        <v>4</v>
      </c>
      <c r="F73">
        <v>9.9998000000000004E-2</v>
      </c>
      <c r="G73" t="s">
        <v>5</v>
      </c>
      <c r="H73">
        <v>191</v>
      </c>
      <c r="I73" t="s">
        <v>6</v>
      </c>
      <c r="J73">
        <v>2044</v>
      </c>
      <c r="K73" t="s">
        <v>7</v>
      </c>
      <c r="L73">
        <v>2545</v>
      </c>
      <c r="M73" t="s">
        <v>8</v>
      </c>
      <c r="N73">
        <v>0</v>
      </c>
      <c r="O73" t="s">
        <v>9</v>
      </c>
      <c r="P73" t="s">
        <v>10</v>
      </c>
      <c r="Q73">
        <v>0</v>
      </c>
      <c r="R73" t="s">
        <v>11</v>
      </c>
      <c r="S73">
        <v>51</v>
      </c>
    </row>
    <row r="74" spans="1:19">
      <c r="A74" t="s">
        <v>2</v>
      </c>
      <c r="B74">
        <v>1994</v>
      </c>
      <c r="C74" t="s">
        <v>3</v>
      </c>
      <c r="D74">
        <v>466065</v>
      </c>
      <c r="E74" t="s">
        <v>4</v>
      </c>
      <c r="F74">
        <v>9.9998000000000004E-2</v>
      </c>
      <c r="G74" t="s">
        <v>5</v>
      </c>
      <c r="H74">
        <v>105</v>
      </c>
      <c r="I74" t="s">
        <v>6</v>
      </c>
      <c r="J74">
        <v>562</v>
      </c>
      <c r="K74" t="s">
        <v>7</v>
      </c>
      <c r="L74">
        <v>1063</v>
      </c>
      <c r="M74" t="s">
        <v>8</v>
      </c>
      <c r="N74">
        <v>0</v>
      </c>
      <c r="O74" t="s">
        <v>9</v>
      </c>
      <c r="P74" t="s">
        <v>10</v>
      </c>
      <c r="Q74">
        <v>0</v>
      </c>
      <c r="R74" t="s">
        <v>11</v>
      </c>
      <c r="S74">
        <v>50</v>
      </c>
    </row>
    <row r="75" spans="1:19">
      <c r="A75" t="s">
        <v>2</v>
      </c>
      <c r="B75">
        <v>1994</v>
      </c>
      <c r="C75" t="s">
        <v>3</v>
      </c>
      <c r="D75">
        <v>466099</v>
      </c>
      <c r="E75" t="s">
        <v>4</v>
      </c>
      <c r="F75">
        <v>9.9998000000000004E-2</v>
      </c>
      <c r="G75" t="s">
        <v>5</v>
      </c>
      <c r="H75">
        <v>34</v>
      </c>
      <c r="I75" t="s">
        <v>6</v>
      </c>
      <c r="J75">
        <v>-344</v>
      </c>
      <c r="K75" t="s">
        <v>7</v>
      </c>
      <c r="L75">
        <v>157</v>
      </c>
      <c r="M75" t="s">
        <v>8</v>
      </c>
      <c r="N75">
        <v>0</v>
      </c>
      <c r="O75" t="s">
        <v>9</v>
      </c>
      <c r="P75" t="s">
        <v>10</v>
      </c>
      <c r="Q75">
        <v>0</v>
      </c>
      <c r="R75" t="s">
        <v>11</v>
      </c>
      <c r="S75">
        <v>50</v>
      </c>
    </row>
    <row r="76" spans="1:19">
      <c r="A76" t="s">
        <v>2</v>
      </c>
      <c r="B76">
        <v>1994</v>
      </c>
      <c r="C76" t="s">
        <v>3</v>
      </c>
      <c r="D76">
        <v>466479</v>
      </c>
      <c r="E76" t="s">
        <v>4</v>
      </c>
      <c r="F76">
        <v>9.9998000000000004E-2</v>
      </c>
      <c r="G76" t="s">
        <v>5</v>
      </c>
      <c r="H76">
        <v>380</v>
      </c>
      <c r="I76" t="s">
        <v>6</v>
      </c>
      <c r="J76">
        <v>2969</v>
      </c>
      <c r="K76" t="s">
        <v>7</v>
      </c>
      <c r="L76">
        <v>3470</v>
      </c>
      <c r="M76" t="s">
        <v>8</v>
      </c>
      <c r="N76">
        <v>0</v>
      </c>
      <c r="O76" t="s">
        <v>9</v>
      </c>
      <c r="P76" t="s">
        <v>10</v>
      </c>
      <c r="Q76">
        <v>0</v>
      </c>
      <c r="R76" t="s">
        <v>11</v>
      </c>
      <c r="S76">
        <v>50</v>
      </c>
    </row>
    <row r="77" spans="1:19">
      <c r="A77" t="s">
        <v>2</v>
      </c>
      <c r="B77">
        <v>1994</v>
      </c>
      <c r="C77" t="s">
        <v>3</v>
      </c>
      <c r="D77">
        <v>466701</v>
      </c>
      <c r="E77" t="s">
        <v>4</v>
      </c>
      <c r="F77">
        <v>9.9998000000000004E-2</v>
      </c>
      <c r="G77" t="s">
        <v>5</v>
      </c>
      <c r="H77">
        <v>222</v>
      </c>
      <c r="I77" t="s">
        <v>6</v>
      </c>
      <c r="J77">
        <v>1691</v>
      </c>
      <c r="K77" t="s">
        <v>7</v>
      </c>
      <c r="L77">
        <v>2192</v>
      </c>
      <c r="M77" t="s">
        <v>8</v>
      </c>
      <c r="N77">
        <v>0</v>
      </c>
      <c r="O77" t="s">
        <v>9</v>
      </c>
      <c r="P77" t="s">
        <v>10</v>
      </c>
      <c r="Q77">
        <v>0</v>
      </c>
      <c r="R77" t="s">
        <v>11</v>
      </c>
      <c r="S77">
        <v>50</v>
      </c>
    </row>
    <row r="78" spans="1:19">
      <c r="A78" t="s">
        <v>2</v>
      </c>
      <c r="B78">
        <v>1994</v>
      </c>
      <c r="C78" t="s">
        <v>3</v>
      </c>
      <c r="D78">
        <v>466728</v>
      </c>
      <c r="E78" t="s">
        <v>4</v>
      </c>
      <c r="F78">
        <v>9.9998000000000004E-2</v>
      </c>
      <c r="G78" t="s">
        <v>5</v>
      </c>
      <c r="H78">
        <v>27</v>
      </c>
      <c r="I78" t="s">
        <v>6</v>
      </c>
      <c r="J78">
        <v>-364</v>
      </c>
      <c r="K78" t="s">
        <v>7</v>
      </c>
      <c r="L78">
        <v>137</v>
      </c>
      <c r="M78" t="s">
        <v>8</v>
      </c>
      <c r="N78">
        <v>0</v>
      </c>
      <c r="O78" t="s">
        <v>9</v>
      </c>
      <c r="P78" t="s">
        <v>10</v>
      </c>
      <c r="Q78">
        <v>0</v>
      </c>
      <c r="R78" t="s">
        <v>11</v>
      </c>
      <c r="S78">
        <v>51</v>
      </c>
    </row>
    <row r="79" spans="1:19">
      <c r="A79" t="s">
        <v>2</v>
      </c>
      <c r="B79">
        <v>1994</v>
      </c>
      <c r="C79" t="s">
        <v>3</v>
      </c>
      <c r="D79">
        <v>466956</v>
      </c>
      <c r="E79" t="s">
        <v>4</v>
      </c>
      <c r="F79">
        <v>9.9998000000000004E-2</v>
      </c>
      <c r="G79" t="s">
        <v>5</v>
      </c>
      <c r="H79">
        <v>228</v>
      </c>
      <c r="I79" t="s">
        <v>6</v>
      </c>
      <c r="J79">
        <v>1365</v>
      </c>
      <c r="K79" t="s">
        <v>7</v>
      </c>
      <c r="L79">
        <v>1866</v>
      </c>
      <c r="M79" t="s">
        <v>8</v>
      </c>
      <c r="N79">
        <v>0</v>
      </c>
      <c r="O79" t="s">
        <v>9</v>
      </c>
      <c r="P79" t="s">
        <v>10</v>
      </c>
      <c r="Q79">
        <v>0</v>
      </c>
      <c r="R79" t="s">
        <v>11</v>
      </c>
      <c r="S79">
        <v>51</v>
      </c>
    </row>
    <row r="80" spans="1:19">
      <c r="A80" t="s">
        <v>2</v>
      </c>
      <c r="B80">
        <v>1994</v>
      </c>
      <c r="C80" t="s">
        <v>3</v>
      </c>
      <c r="D80">
        <v>466957</v>
      </c>
      <c r="E80" t="s">
        <v>4</v>
      </c>
      <c r="F80">
        <v>9.9998000000000004E-2</v>
      </c>
      <c r="G80" t="s">
        <v>5</v>
      </c>
      <c r="H80">
        <v>1</v>
      </c>
      <c r="I80" t="s">
        <v>6</v>
      </c>
      <c r="J80">
        <v>-500</v>
      </c>
      <c r="K80" t="s">
        <v>7</v>
      </c>
      <c r="L80">
        <v>1</v>
      </c>
      <c r="M80" t="s">
        <v>8</v>
      </c>
      <c r="N80">
        <v>0</v>
      </c>
      <c r="O80" t="s">
        <v>9</v>
      </c>
      <c r="P80" t="s">
        <v>10</v>
      </c>
      <c r="Q80">
        <v>0</v>
      </c>
      <c r="R80" t="s">
        <v>11</v>
      </c>
      <c r="S80">
        <v>36</v>
      </c>
    </row>
    <row r="81" spans="1:19">
      <c r="A81" t="s">
        <v>2</v>
      </c>
      <c r="B81">
        <v>1994</v>
      </c>
      <c r="C81" t="s">
        <v>3</v>
      </c>
      <c r="D81">
        <v>468469</v>
      </c>
      <c r="E81" t="s">
        <v>4</v>
      </c>
      <c r="F81">
        <v>9.9998000000000004E-2</v>
      </c>
      <c r="G81" t="s">
        <v>5</v>
      </c>
      <c r="H81">
        <v>1512</v>
      </c>
      <c r="I81" t="s">
        <v>6</v>
      </c>
      <c r="J81">
        <v>13446</v>
      </c>
      <c r="K81" t="s">
        <v>7</v>
      </c>
      <c r="L81">
        <v>13947</v>
      </c>
      <c r="M81" t="s">
        <v>8</v>
      </c>
      <c r="N81">
        <v>0</v>
      </c>
      <c r="O81" t="s">
        <v>9</v>
      </c>
      <c r="P81" t="s">
        <v>10</v>
      </c>
      <c r="Q81">
        <v>0</v>
      </c>
      <c r="R81" t="s">
        <v>11</v>
      </c>
      <c r="S81">
        <v>50</v>
      </c>
    </row>
    <row r="82" spans="1:19">
      <c r="A82" t="s">
        <v>2</v>
      </c>
      <c r="B82">
        <v>1994</v>
      </c>
      <c r="C82" t="s">
        <v>3</v>
      </c>
      <c r="D82">
        <v>469304</v>
      </c>
      <c r="E82" t="s">
        <v>4</v>
      </c>
      <c r="F82">
        <v>9.9998000000000004E-2</v>
      </c>
      <c r="G82" t="s">
        <v>5</v>
      </c>
      <c r="H82">
        <v>835</v>
      </c>
      <c r="I82" t="s">
        <v>6</v>
      </c>
      <c r="J82">
        <v>5661</v>
      </c>
      <c r="K82" t="s">
        <v>7</v>
      </c>
      <c r="L82">
        <v>6162</v>
      </c>
      <c r="M82" t="s">
        <v>8</v>
      </c>
      <c r="N82">
        <v>0</v>
      </c>
      <c r="O82" t="s">
        <v>9</v>
      </c>
      <c r="P82" t="s">
        <v>10</v>
      </c>
      <c r="Q82">
        <v>0</v>
      </c>
      <c r="R82" t="s">
        <v>11</v>
      </c>
      <c r="S82">
        <v>48</v>
      </c>
    </row>
    <row r="83" spans="1:19">
      <c r="A83" t="s">
        <v>2</v>
      </c>
      <c r="B83">
        <v>1994</v>
      </c>
      <c r="C83" t="s">
        <v>3</v>
      </c>
      <c r="D83">
        <v>469313</v>
      </c>
      <c r="E83" t="s">
        <v>4</v>
      </c>
      <c r="F83">
        <v>9.9998000000000004E-2</v>
      </c>
      <c r="G83" t="s">
        <v>5</v>
      </c>
      <c r="H83">
        <v>9</v>
      </c>
      <c r="I83" t="s">
        <v>6</v>
      </c>
      <c r="J83">
        <v>-458</v>
      </c>
      <c r="K83" t="s">
        <v>7</v>
      </c>
      <c r="L83">
        <v>43</v>
      </c>
      <c r="M83" t="s">
        <v>8</v>
      </c>
      <c r="N83">
        <v>0</v>
      </c>
      <c r="O83" t="s">
        <v>9</v>
      </c>
      <c r="P83" t="s">
        <v>10</v>
      </c>
      <c r="Q83">
        <v>0</v>
      </c>
      <c r="R83" t="s">
        <v>11</v>
      </c>
      <c r="S83">
        <v>48</v>
      </c>
    </row>
    <row r="84" spans="1:19">
      <c r="A84" t="s">
        <v>2</v>
      </c>
      <c r="B84">
        <v>1994</v>
      </c>
      <c r="C84" t="s">
        <v>3</v>
      </c>
      <c r="D84">
        <v>469335</v>
      </c>
      <c r="E84" t="s">
        <v>4</v>
      </c>
      <c r="F84">
        <v>9.9998000000000004E-2</v>
      </c>
      <c r="G84" t="s">
        <v>5</v>
      </c>
      <c r="H84">
        <v>22</v>
      </c>
      <c r="I84" t="s">
        <v>6</v>
      </c>
      <c r="J84">
        <v>-399</v>
      </c>
      <c r="K84" t="s">
        <v>7</v>
      </c>
      <c r="L84">
        <v>102</v>
      </c>
      <c r="M84" t="s">
        <v>8</v>
      </c>
      <c r="N84">
        <v>0</v>
      </c>
      <c r="O84" t="s">
        <v>9</v>
      </c>
      <c r="P84" t="s">
        <v>10</v>
      </c>
      <c r="Q84">
        <v>0</v>
      </c>
      <c r="R84" t="s">
        <v>11</v>
      </c>
      <c r="S84">
        <v>47</v>
      </c>
    </row>
    <row r="85" spans="1:19">
      <c r="A85" t="s">
        <v>2</v>
      </c>
      <c r="B85">
        <v>1994</v>
      </c>
      <c r="C85" t="s">
        <v>3</v>
      </c>
      <c r="D85">
        <v>469467</v>
      </c>
      <c r="E85" t="s">
        <v>4</v>
      </c>
      <c r="F85">
        <v>9.9998000000000004E-2</v>
      </c>
      <c r="G85" t="s">
        <v>5</v>
      </c>
      <c r="H85">
        <v>132</v>
      </c>
      <c r="I85" t="s">
        <v>6</v>
      </c>
      <c r="J85">
        <v>271</v>
      </c>
      <c r="K85" t="s">
        <v>7</v>
      </c>
      <c r="L85">
        <v>772</v>
      </c>
      <c r="M85" t="s">
        <v>8</v>
      </c>
      <c r="N85">
        <v>0</v>
      </c>
      <c r="O85" t="s">
        <v>9</v>
      </c>
      <c r="P85" t="s">
        <v>10</v>
      </c>
      <c r="Q85">
        <v>0</v>
      </c>
      <c r="R85" t="s">
        <v>11</v>
      </c>
      <c r="S85">
        <v>49</v>
      </c>
    </row>
    <row r="86" spans="1:19">
      <c r="A86" t="s">
        <v>2</v>
      </c>
      <c r="B86">
        <v>1994</v>
      </c>
      <c r="C86" t="s">
        <v>3</v>
      </c>
      <c r="D86">
        <v>469468</v>
      </c>
      <c r="E86" t="s">
        <v>4</v>
      </c>
      <c r="F86">
        <v>9.9998000000000004E-2</v>
      </c>
      <c r="G86" t="s">
        <v>5</v>
      </c>
      <c r="H86">
        <v>1</v>
      </c>
      <c r="I86" t="s">
        <v>6</v>
      </c>
      <c r="J86">
        <v>-500</v>
      </c>
      <c r="K86" t="s">
        <v>7</v>
      </c>
      <c r="L86">
        <v>1</v>
      </c>
      <c r="M86" t="s">
        <v>8</v>
      </c>
      <c r="N86">
        <v>0</v>
      </c>
      <c r="O86" t="s">
        <v>9</v>
      </c>
      <c r="P86" t="s">
        <v>10</v>
      </c>
      <c r="Q86">
        <v>0</v>
      </c>
      <c r="R86" t="s">
        <v>11</v>
      </c>
      <c r="S86">
        <v>38</v>
      </c>
    </row>
    <row r="87" spans="1:19">
      <c r="A87" t="s">
        <v>2</v>
      </c>
      <c r="B87">
        <v>1994</v>
      </c>
      <c r="C87" t="s">
        <v>3</v>
      </c>
      <c r="D87">
        <v>469501</v>
      </c>
      <c r="E87" t="s">
        <v>4</v>
      </c>
      <c r="F87">
        <v>9.9998000000000004E-2</v>
      </c>
      <c r="G87" t="s">
        <v>5</v>
      </c>
      <c r="H87">
        <v>33</v>
      </c>
      <c r="I87" t="s">
        <v>6</v>
      </c>
      <c r="J87">
        <v>-331</v>
      </c>
      <c r="K87" t="s">
        <v>7</v>
      </c>
      <c r="L87">
        <v>170</v>
      </c>
      <c r="M87" t="s">
        <v>8</v>
      </c>
      <c r="N87">
        <v>0</v>
      </c>
      <c r="O87" t="s">
        <v>9</v>
      </c>
      <c r="P87" t="s">
        <v>10</v>
      </c>
      <c r="Q87">
        <v>0</v>
      </c>
      <c r="R87" t="s">
        <v>11</v>
      </c>
      <c r="S87">
        <v>48</v>
      </c>
    </row>
    <row r="88" spans="1:19">
      <c r="A88" t="s">
        <v>2</v>
      </c>
      <c r="B88">
        <v>1994</v>
      </c>
      <c r="C88" t="s">
        <v>3</v>
      </c>
      <c r="D88">
        <v>469603</v>
      </c>
      <c r="E88" t="s">
        <v>4</v>
      </c>
      <c r="F88">
        <v>9.9998000000000004E-2</v>
      </c>
      <c r="G88" t="s">
        <v>5</v>
      </c>
      <c r="H88">
        <v>102</v>
      </c>
      <c r="I88" t="s">
        <v>6</v>
      </c>
      <c r="J88">
        <v>104</v>
      </c>
      <c r="K88" t="s">
        <v>7</v>
      </c>
      <c r="L88">
        <v>605</v>
      </c>
      <c r="M88" t="s">
        <v>8</v>
      </c>
      <c r="N88">
        <v>0</v>
      </c>
      <c r="O88" t="s">
        <v>9</v>
      </c>
      <c r="P88" t="s">
        <v>10</v>
      </c>
      <c r="Q88">
        <v>0</v>
      </c>
      <c r="R88" t="s">
        <v>11</v>
      </c>
      <c r="S88">
        <v>49</v>
      </c>
    </row>
    <row r="89" spans="1:19">
      <c r="A89" t="s">
        <v>2</v>
      </c>
      <c r="B89">
        <v>1994</v>
      </c>
      <c r="C89" t="s">
        <v>3</v>
      </c>
      <c r="D89">
        <v>469732</v>
      </c>
      <c r="E89" t="s">
        <v>4</v>
      </c>
      <c r="F89">
        <v>9.9998000000000004E-2</v>
      </c>
      <c r="G89" t="s">
        <v>5</v>
      </c>
      <c r="H89">
        <v>129</v>
      </c>
      <c r="I89" t="s">
        <v>6</v>
      </c>
      <c r="J89">
        <v>327</v>
      </c>
      <c r="K89" t="s">
        <v>7</v>
      </c>
      <c r="L89">
        <v>828</v>
      </c>
      <c r="M89" t="s">
        <v>8</v>
      </c>
      <c r="N89">
        <v>0</v>
      </c>
      <c r="O89" t="s">
        <v>9</v>
      </c>
      <c r="P89" t="s">
        <v>10</v>
      </c>
      <c r="Q89">
        <v>0</v>
      </c>
      <c r="R89" t="s">
        <v>11</v>
      </c>
      <c r="S89">
        <v>49</v>
      </c>
    </row>
    <row r="90" spans="1:19">
      <c r="A90" t="s">
        <v>2</v>
      </c>
      <c r="B90">
        <v>1994</v>
      </c>
      <c r="C90" t="s">
        <v>3</v>
      </c>
      <c r="D90">
        <v>469733</v>
      </c>
      <c r="E90" t="s">
        <v>4</v>
      </c>
      <c r="F90">
        <v>9.9998000000000004E-2</v>
      </c>
      <c r="G90" t="s">
        <v>5</v>
      </c>
      <c r="H90">
        <v>1</v>
      </c>
      <c r="I90" t="s">
        <v>6</v>
      </c>
      <c r="J90">
        <v>-500</v>
      </c>
      <c r="K90" t="s">
        <v>7</v>
      </c>
      <c r="L90">
        <v>1</v>
      </c>
      <c r="M90" t="s">
        <v>8</v>
      </c>
      <c r="N90">
        <v>0</v>
      </c>
      <c r="O90" t="s">
        <v>9</v>
      </c>
      <c r="P90" t="s">
        <v>10</v>
      </c>
      <c r="Q90">
        <v>0</v>
      </c>
      <c r="R90" t="s">
        <v>11</v>
      </c>
      <c r="S90">
        <v>32</v>
      </c>
    </row>
    <row r="91" spans="1:19">
      <c r="A91" t="s">
        <v>2</v>
      </c>
      <c r="B91">
        <v>1994</v>
      </c>
      <c r="C91" t="s">
        <v>3</v>
      </c>
      <c r="D91">
        <v>470815</v>
      </c>
      <c r="E91" t="s">
        <v>4</v>
      </c>
      <c r="F91">
        <v>9.9998000000000004E-2</v>
      </c>
      <c r="G91" t="s">
        <v>5</v>
      </c>
      <c r="H91">
        <v>1082</v>
      </c>
      <c r="I91" t="s">
        <v>6</v>
      </c>
      <c r="J91">
        <v>8140</v>
      </c>
      <c r="K91" t="s">
        <v>7</v>
      </c>
      <c r="L91">
        <v>8641</v>
      </c>
      <c r="M91" t="s">
        <v>8</v>
      </c>
      <c r="N91">
        <v>0</v>
      </c>
      <c r="O91" t="s">
        <v>9</v>
      </c>
      <c r="P91" t="s">
        <v>10</v>
      </c>
      <c r="Q91">
        <v>0</v>
      </c>
      <c r="R91" t="s">
        <v>11</v>
      </c>
      <c r="S91">
        <v>50</v>
      </c>
    </row>
    <row r="92" spans="1:19">
      <c r="A92" t="s">
        <v>2</v>
      </c>
      <c r="B92">
        <v>1994</v>
      </c>
      <c r="C92" t="s">
        <v>3</v>
      </c>
      <c r="D92">
        <v>471408</v>
      </c>
      <c r="E92" t="s">
        <v>4</v>
      </c>
      <c r="F92">
        <v>9.9998000000000004E-2</v>
      </c>
      <c r="G92" t="s">
        <v>5</v>
      </c>
      <c r="H92">
        <v>593</v>
      </c>
      <c r="I92" t="s">
        <v>6</v>
      </c>
      <c r="J92">
        <v>4348</v>
      </c>
      <c r="K92" t="s">
        <v>7</v>
      </c>
      <c r="L92">
        <v>4849</v>
      </c>
      <c r="M92" t="s">
        <v>8</v>
      </c>
      <c r="N92">
        <v>0</v>
      </c>
      <c r="O92" t="s">
        <v>9</v>
      </c>
      <c r="P92" t="s">
        <v>10</v>
      </c>
      <c r="Q92">
        <v>0</v>
      </c>
      <c r="R92" t="s">
        <v>11</v>
      </c>
      <c r="S92">
        <v>47</v>
      </c>
    </row>
    <row r="93" spans="1:19">
      <c r="A93" t="s">
        <v>2</v>
      </c>
      <c r="B93">
        <v>1994</v>
      </c>
      <c r="C93" t="s">
        <v>3</v>
      </c>
      <c r="D93">
        <v>471504</v>
      </c>
      <c r="E93" t="s">
        <v>4</v>
      </c>
      <c r="F93">
        <v>9.9998000000000004E-2</v>
      </c>
      <c r="G93" t="s">
        <v>5</v>
      </c>
      <c r="H93">
        <v>96</v>
      </c>
      <c r="I93" t="s">
        <v>6</v>
      </c>
      <c r="J93">
        <v>112</v>
      </c>
      <c r="K93" t="s">
        <v>7</v>
      </c>
      <c r="L93">
        <v>613</v>
      </c>
      <c r="M93" t="s">
        <v>8</v>
      </c>
      <c r="N93">
        <v>0</v>
      </c>
      <c r="O93" t="s">
        <v>9</v>
      </c>
      <c r="P93" t="s">
        <v>10</v>
      </c>
      <c r="Q93">
        <v>0</v>
      </c>
      <c r="R93" t="s">
        <v>11</v>
      </c>
      <c r="S93">
        <v>48</v>
      </c>
    </row>
    <row r="94" spans="1:19">
      <c r="A94" t="s">
        <v>2</v>
      </c>
      <c r="B94">
        <v>1994</v>
      </c>
      <c r="C94" t="s">
        <v>3</v>
      </c>
      <c r="D94">
        <v>471919</v>
      </c>
      <c r="E94" t="s">
        <v>4</v>
      </c>
      <c r="F94">
        <v>9.9998000000000004E-2</v>
      </c>
      <c r="G94" t="s">
        <v>5</v>
      </c>
      <c r="H94">
        <v>415</v>
      </c>
      <c r="I94" t="s">
        <v>6</v>
      </c>
      <c r="J94">
        <v>3027</v>
      </c>
      <c r="K94" t="s">
        <v>7</v>
      </c>
      <c r="L94">
        <v>3528</v>
      </c>
      <c r="M94" t="s">
        <v>8</v>
      </c>
      <c r="N94">
        <v>0</v>
      </c>
      <c r="O94" t="s">
        <v>9</v>
      </c>
      <c r="P94" t="s">
        <v>10</v>
      </c>
      <c r="Q94">
        <v>0</v>
      </c>
      <c r="R94" t="s">
        <v>11</v>
      </c>
      <c r="S94">
        <v>48</v>
      </c>
    </row>
    <row r="95" spans="1:19">
      <c r="A95" t="s">
        <v>2</v>
      </c>
      <c r="B95">
        <v>1994</v>
      </c>
      <c r="C95" t="s">
        <v>3</v>
      </c>
      <c r="D95">
        <v>471920</v>
      </c>
      <c r="E95" t="s">
        <v>4</v>
      </c>
      <c r="F95">
        <v>9.9998000000000004E-2</v>
      </c>
      <c r="G95" t="s">
        <v>5</v>
      </c>
      <c r="H95">
        <v>1</v>
      </c>
      <c r="I95" t="s">
        <v>6</v>
      </c>
      <c r="J95">
        <v>-500</v>
      </c>
      <c r="K95" t="s">
        <v>7</v>
      </c>
      <c r="L95">
        <v>1</v>
      </c>
      <c r="M95" t="s">
        <v>8</v>
      </c>
      <c r="N95">
        <v>0</v>
      </c>
      <c r="O95" t="s">
        <v>9</v>
      </c>
      <c r="P95" t="s">
        <v>10</v>
      </c>
      <c r="Q95">
        <v>0</v>
      </c>
      <c r="R95" t="s">
        <v>11</v>
      </c>
      <c r="S95">
        <v>35</v>
      </c>
    </row>
    <row r="96" spans="1:19">
      <c r="A96" t="s">
        <v>2</v>
      </c>
      <c r="B96">
        <v>1994</v>
      </c>
      <c r="C96" t="s">
        <v>3</v>
      </c>
      <c r="D96">
        <v>471921</v>
      </c>
      <c r="E96" t="s">
        <v>4</v>
      </c>
      <c r="F96">
        <v>9.9998000000000004E-2</v>
      </c>
      <c r="G96" t="s">
        <v>5</v>
      </c>
      <c r="H96">
        <v>1</v>
      </c>
      <c r="I96" t="s">
        <v>6</v>
      </c>
      <c r="J96">
        <v>-500</v>
      </c>
      <c r="K96" t="s">
        <v>7</v>
      </c>
      <c r="L96">
        <v>1</v>
      </c>
      <c r="M96" t="s">
        <v>8</v>
      </c>
      <c r="N96">
        <v>0</v>
      </c>
      <c r="O96" t="s">
        <v>9</v>
      </c>
      <c r="P96" t="s">
        <v>10</v>
      </c>
      <c r="Q96">
        <v>0</v>
      </c>
      <c r="R96" t="s">
        <v>11</v>
      </c>
      <c r="S96">
        <v>35</v>
      </c>
    </row>
    <row r="97" spans="1:19">
      <c r="A97" t="s">
        <v>2</v>
      </c>
      <c r="B97">
        <v>1994</v>
      </c>
      <c r="C97" t="s">
        <v>3</v>
      </c>
      <c r="D97">
        <v>471922</v>
      </c>
      <c r="E97" t="s">
        <v>4</v>
      </c>
      <c r="F97">
        <v>9.9998000000000004E-2</v>
      </c>
      <c r="G97" t="s">
        <v>5</v>
      </c>
      <c r="H97">
        <v>1</v>
      </c>
      <c r="I97" t="s">
        <v>6</v>
      </c>
      <c r="J97">
        <v>-500</v>
      </c>
      <c r="K97" t="s">
        <v>7</v>
      </c>
      <c r="L97">
        <v>1</v>
      </c>
      <c r="M97" t="s">
        <v>8</v>
      </c>
      <c r="N97">
        <v>0</v>
      </c>
      <c r="O97" t="s">
        <v>9</v>
      </c>
      <c r="P97" t="s">
        <v>10</v>
      </c>
      <c r="Q97">
        <v>0</v>
      </c>
      <c r="R97" t="s">
        <v>11</v>
      </c>
      <c r="S97">
        <v>34</v>
      </c>
    </row>
    <row r="98" spans="1:19">
      <c r="A98" t="s">
        <v>2</v>
      </c>
      <c r="B98">
        <v>1994</v>
      </c>
      <c r="C98" t="s">
        <v>3</v>
      </c>
      <c r="D98">
        <v>471923</v>
      </c>
      <c r="E98" t="s">
        <v>4</v>
      </c>
      <c r="F98">
        <v>9.9998000000000004E-2</v>
      </c>
      <c r="G98" t="s">
        <v>5</v>
      </c>
      <c r="H98">
        <v>1</v>
      </c>
      <c r="I98" t="s">
        <v>6</v>
      </c>
      <c r="J98">
        <v>-500</v>
      </c>
      <c r="K98" t="s">
        <v>7</v>
      </c>
      <c r="L98">
        <v>1</v>
      </c>
      <c r="M98" t="s">
        <v>8</v>
      </c>
      <c r="N98">
        <v>0</v>
      </c>
      <c r="O98" t="s">
        <v>9</v>
      </c>
      <c r="P98" t="s">
        <v>10</v>
      </c>
      <c r="Q98">
        <v>0</v>
      </c>
      <c r="R98" t="s">
        <v>11</v>
      </c>
      <c r="S98">
        <v>34</v>
      </c>
    </row>
    <row r="99" spans="1:19">
      <c r="A99" t="s">
        <v>2</v>
      </c>
      <c r="B99">
        <v>1994</v>
      </c>
      <c r="C99" t="s">
        <v>3</v>
      </c>
      <c r="D99">
        <v>471924</v>
      </c>
      <c r="E99" t="s">
        <v>4</v>
      </c>
      <c r="F99">
        <v>9.9998000000000004E-2</v>
      </c>
      <c r="G99" t="s">
        <v>5</v>
      </c>
      <c r="H99">
        <v>1</v>
      </c>
      <c r="I99" t="s">
        <v>6</v>
      </c>
      <c r="J99">
        <v>-500</v>
      </c>
      <c r="K99" t="s">
        <v>7</v>
      </c>
      <c r="L99">
        <v>1</v>
      </c>
      <c r="M99" t="s">
        <v>8</v>
      </c>
      <c r="N99">
        <v>0</v>
      </c>
      <c r="O99" t="s">
        <v>9</v>
      </c>
      <c r="P99" t="s">
        <v>10</v>
      </c>
      <c r="Q99">
        <v>0</v>
      </c>
      <c r="R99" t="s">
        <v>11</v>
      </c>
      <c r="S99">
        <v>33</v>
      </c>
    </row>
    <row r="100" spans="1:19">
      <c r="A100" t="s">
        <v>2</v>
      </c>
      <c r="B100">
        <v>1994</v>
      </c>
      <c r="C100" t="s">
        <v>3</v>
      </c>
      <c r="D100">
        <v>471925</v>
      </c>
      <c r="E100" t="s">
        <v>4</v>
      </c>
      <c r="F100">
        <v>9.9998000000000004E-2</v>
      </c>
      <c r="G100" t="s">
        <v>5</v>
      </c>
      <c r="H100">
        <v>1</v>
      </c>
      <c r="I100" t="s">
        <v>6</v>
      </c>
      <c r="J100">
        <v>-500</v>
      </c>
      <c r="K100" t="s">
        <v>7</v>
      </c>
      <c r="L100">
        <v>1</v>
      </c>
      <c r="M100" t="s">
        <v>8</v>
      </c>
      <c r="N100">
        <v>0</v>
      </c>
      <c r="O100" t="s">
        <v>9</v>
      </c>
      <c r="P100" t="s">
        <v>10</v>
      </c>
      <c r="Q100">
        <v>0</v>
      </c>
      <c r="R100" t="s">
        <v>11</v>
      </c>
      <c r="S100">
        <v>35</v>
      </c>
    </row>
    <row r="101" spans="1:19">
      <c r="A101" t="s">
        <v>2</v>
      </c>
      <c r="B101">
        <v>1994</v>
      </c>
      <c r="C101" t="s">
        <v>3</v>
      </c>
      <c r="D101">
        <v>472010</v>
      </c>
      <c r="E101" t="s">
        <v>4</v>
      </c>
      <c r="F101">
        <v>9.9998000000000004E-2</v>
      </c>
      <c r="G101" t="s">
        <v>5</v>
      </c>
      <c r="H101">
        <v>85</v>
      </c>
      <c r="I101" t="s">
        <v>6</v>
      </c>
      <c r="J101">
        <v>316</v>
      </c>
      <c r="K101" t="s">
        <v>7</v>
      </c>
      <c r="L101">
        <v>817</v>
      </c>
      <c r="M101" t="s">
        <v>8</v>
      </c>
      <c r="N101">
        <v>0</v>
      </c>
      <c r="O101" t="s">
        <v>9</v>
      </c>
      <c r="P101" t="s">
        <v>10</v>
      </c>
      <c r="Q101">
        <v>0</v>
      </c>
      <c r="R101" t="s">
        <v>11</v>
      </c>
      <c r="S101">
        <v>48</v>
      </c>
    </row>
    <row r="102" spans="1:19">
      <c r="A102" t="s">
        <v>2</v>
      </c>
      <c r="B102">
        <v>1994</v>
      </c>
      <c r="C102" t="s">
        <v>3</v>
      </c>
      <c r="D102">
        <v>472252</v>
      </c>
      <c r="E102" t="s">
        <v>4</v>
      </c>
      <c r="F102">
        <v>9.9998000000000004E-2</v>
      </c>
      <c r="G102" t="s">
        <v>5</v>
      </c>
      <c r="H102">
        <v>242</v>
      </c>
      <c r="I102" t="s">
        <v>6</v>
      </c>
      <c r="J102">
        <v>1735</v>
      </c>
      <c r="K102" t="s">
        <v>7</v>
      </c>
      <c r="L102">
        <v>2236</v>
      </c>
      <c r="M102" t="s">
        <v>8</v>
      </c>
      <c r="N102">
        <v>0</v>
      </c>
      <c r="O102" t="s">
        <v>9</v>
      </c>
      <c r="P102" t="s">
        <v>10</v>
      </c>
      <c r="Q102">
        <v>0</v>
      </c>
      <c r="R102" t="s">
        <v>11</v>
      </c>
      <c r="S102">
        <v>48</v>
      </c>
    </row>
    <row r="103" spans="1:19">
      <c r="A103" t="s">
        <v>2</v>
      </c>
      <c r="B103">
        <v>1994</v>
      </c>
      <c r="C103" t="s">
        <v>3</v>
      </c>
      <c r="D103">
        <v>472253</v>
      </c>
      <c r="E103" t="s">
        <v>4</v>
      </c>
      <c r="F103">
        <v>9.9998000000000004E-2</v>
      </c>
      <c r="G103" t="s">
        <v>5</v>
      </c>
      <c r="H103">
        <v>1</v>
      </c>
      <c r="I103" t="s">
        <v>6</v>
      </c>
      <c r="J103">
        <v>-500</v>
      </c>
      <c r="K103" t="s">
        <v>7</v>
      </c>
      <c r="L103">
        <v>1</v>
      </c>
      <c r="M103" t="s">
        <v>8</v>
      </c>
      <c r="N103">
        <v>0</v>
      </c>
      <c r="O103" t="s">
        <v>9</v>
      </c>
      <c r="P103" t="s">
        <v>10</v>
      </c>
      <c r="Q103">
        <v>0</v>
      </c>
      <c r="R103" t="s">
        <v>11</v>
      </c>
      <c r="S103">
        <v>37</v>
      </c>
    </row>
    <row r="104" spans="1:19">
      <c r="A104" t="s">
        <v>2</v>
      </c>
      <c r="B104">
        <v>1994</v>
      </c>
      <c r="C104" t="s">
        <v>3</v>
      </c>
      <c r="D104">
        <v>472398</v>
      </c>
      <c r="E104" t="s">
        <v>4</v>
      </c>
      <c r="F104">
        <v>9.9998000000000004E-2</v>
      </c>
      <c r="G104" t="s">
        <v>5</v>
      </c>
      <c r="H104">
        <v>145</v>
      </c>
      <c r="I104" t="s">
        <v>6</v>
      </c>
      <c r="J104">
        <v>699</v>
      </c>
      <c r="K104" t="s">
        <v>7</v>
      </c>
      <c r="L104">
        <v>1200</v>
      </c>
      <c r="M104" t="s">
        <v>8</v>
      </c>
      <c r="N104">
        <v>0</v>
      </c>
      <c r="O104" t="s">
        <v>9</v>
      </c>
      <c r="P104" t="s">
        <v>10</v>
      </c>
      <c r="Q104">
        <v>0</v>
      </c>
      <c r="R104" t="s">
        <v>11</v>
      </c>
      <c r="S104">
        <v>48</v>
      </c>
    </row>
    <row r="105" spans="1:19">
      <c r="A105" t="s">
        <v>2</v>
      </c>
      <c r="B105">
        <v>1994</v>
      </c>
      <c r="C105" t="s">
        <v>3</v>
      </c>
      <c r="D105">
        <v>472790</v>
      </c>
      <c r="E105" t="s">
        <v>4</v>
      </c>
      <c r="F105">
        <v>9.9998000000000004E-2</v>
      </c>
      <c r="G105" t="s">
        <v>5</v>
      </c>
      <c r="H105">
        <v>392</v>
      </c>
      <c r="I105" t="s">
        <v>6</v>
      </c>
      <c r="J105">
        <v>3481</v>
      </c>
      <c r="K105" t="s">
        <v>7</v>
      </c>
      <c r="L105">
        <v>3982</v>
      </c>
      <c r="M105" t="s">
        <v>8</v>
      </c>
      <c r="N105">
        <v>0</v>
      </c>
      <c r="O105" t="s">
        <v>9</v>
      </c>
      <c r="P105" t="s">
        <v>10</v>
      </c>
      <c r="Q105">
        <v>0</v>
      </c>
      <c r="R105" t="s">
        <v>11</v>
      </c>
      <c r="S105">
        <v>49</v>
      </c>
    </row>
    <row r="106" spans="1:19">
      <c r="A106" t="s">
        <v>2</v>
      </c>
      <c r="B106">
        <v>1994</v>
      </c>
      <c r="C106" t="s">
        <v>3</v>
      </c>
      <c r="D106">
        <v>472791</v>
      </c>
      <c r="E106" t="s">
        <v>4</v>
      </c>
      <c r="F106">
        <v>9.9998000000000004E-2</v>
      </c>
      <c r="G106" t="s">
        <v>5</v>
      </c>
      <c r="H106">
        <v>1</v>
      </c>
      <c r="I106" t="s">
        <v>6</v>
      </c>
      <c r="J106">
        <v>-500</v>
      </c>
      <c r="K106" t="s">
        <v>7</v>
      </c>
      <c r="L106">
        <v>1</v>
      </c>
      <c r="M106" t="s">
        <v>8</v>
      </c>
      <c r="N106">
        <v>0</v>
      </c>
      <c r="O106" t="s">
        <v>9</v>
      </c>
      <c r="P106" t="s">
        <v>10</v>
      </c>
      <c r="Q106">
        <v>0</v>
      </c>
      <c r="R106" t="s">
        <v>11</v>
      </c>
      <c r="S106">
        <v>37</v>
      </c>
    </row>
    <row r="107" spans="1:19">
      <c r="A107" t="s">
        <v>2</v>
      </c>
      <c r="B107">
        <v>1994</v>
      </c>
      <c r="C107" t="s">
        <v>3</v>
      </c>
      <c r="D107">
        <v>473169</v>
      </c>
      <c r="E107" t="s">
        <v>4</v>
      </c>
      <c r="F107">
        <v>9.9998000000000004E-2</v>
      </c>
      <c r="G107" t="s">
        <v>5</v>
      </c>
      <c r="H107">
        <v>378</v>
      </c>
      <c r="I107" t="s">
        <v>6</v>
      </c>
      <c r="J107">
        <v>2718</v>
      </c>
      <c r="K107" t="s">
        <v>7</v>
      </c>
      <c r="L107">
        <v>3219</v>
      </c>
      <c r="M107" t="s">
        <v>8</v>
      </c>
      <c r="N107">
        <v>0</v>
      </c>
      <c r="O107" t="s">
        <v>9</v>
      </c>
      <c r="P107" t="s">
        <v>10</v>
      </c>
      <c r="Q107">
        <v>0</v>
      </c>
      <c r="R107" t="s">
        <v>11</v>
      </c>
      <c r="S107">
        <v>49</v>
      </c>
    </row>
    <row r="108" spans="1:19">
      <c r="A108" t="s">
        <v>2</v>
      </c>
      <c r="B108">
        <v>1994</v>
      </c>
      <c r="C108" t="s">
        <v>3</v>
      </c>
      <c r="D108">
        <v>473170</v>
      </c>
      <c r="E108" t="s">
        <v>4</v>
      </c>
      <c r="F108">
        <v>9.9998000000000004E-2</v>
      </c>
      <c r="G108" t="s">
        <v>5</v>
      </c>
      <c r="H108">
        <v>1</v>
      </c>
      <c r="I108" t="s">
        <v>6</v>
      </c>
      <c r="J108">
        <v>-500</v>
      </c>
      <c r="K108" t="s">
        <v>7</v>
      </c>
      <c r="L108">
        <v>1</v>
      </c>
      <c r="M108" t="s">
        <v>8</v>
      </c>
      <c r="N108">
        <v>0</v>
      </c>
      <c r="O108" t="s">
        <v>9</v>
      </c>
      <c r="P108" t="s">
        <v>10</v>
      </c>
      <c r="Q108">
        <v>0</v>
      </c>
      <c r="R108" t="s">
        <v>11</v>
      </c>
      <c r="S108">
        <v>37</v>
      </c>
    </row>
    <row r="109" spans="1:19">
      <c r="A109" t="s">
        <v>2</v>
      </c>
      <c r="B109">
        <v>1994</v>
      </c>
      <c r="C109" t="s">
        <v>3</v>
      </c>
      <c r="D109">
        <v>473236</v>
      </c>
      <c r="E109" t="s">
        <v>4</v>
      </c>
      <c r="F109">
        <v>9.9998000000000004E-2</v>
      </c>
      <c r="G109" t="s">
        <v>5</v>
      </c>
      <c r="H109">
        <v>66</v>
      </c>
      <c r="I109" t="s">
        <v>6</v>
      </c>
      <c r="J109">
        <v>-146</v>
      </c>
      <c r="K109" t="s">
        <v>7</v>
      </c>
      <c r="L109">
        <v>355</v>
      </c>
      <c r="M109" t="s">
        <v>8</v>
      </c>
      <c r="N109">
        <v>0</v>
      </c>
      <c r="O109" t="s">
        <v>9</v>
      </c>
      <c r="P109" t="s">
        <v>10</v>
      </c>
      <c r="Q109">
        <v>0</v>
      </c>
      <c r="R109" t="s">
        <v>11</v>
      </c>
      <c r="S109">
        <v>49</v>
      </c>
    </row>
    <row r="110" spans="1:19">
      <c r="A110" t="s">
        <v>2</v>
      </c>
      <c r="B110">
        <v>1994</v>
      </c>
      <c r="C110" t="s">
        <v>3</v>
      </c>
      <c r="D110">
        <v>473237</v>
      </c>
      <c r="E110" t="s">
        <v>4</v>
      </c>
      <c r="F110">
        <v>9.9998000000000004E-2</v>
      </c>
      <c r="G110" t="s">
        <v>5</v>
      </c>
      <c r="H110">
        <v>1</v>
      </c>
      <c r="I110" t="s">
        <v>6</v>
      </c>
      <c r="J110">
        <v>-500</v>
      </c>
      <c r="K110" t="s">
        <v>7</v>
      </c>
      <c r="L110">
        <v>1</v>
      </c>
      <c r="M110" t="s">
        <v>8</v>
      </c>
      <c r="N110">
        <v>0</v>
      </c>
      <c r="O110" t="s">
        <v>9</v>
      </c>
      <c r="P110" t="s">
        <v>10</v>
      </c>
      <c r="Q110">
        <v>0</v>
      </c>
      <c r="R110" t="s">
        <v>11</v>
      </c>
      <c r="S110">
        <v>36</v>
      </c>
    </row>
    <row r="111" spans="1:19">
      <c r="A111" t="s">
        <v>2</v>
      </c>
      <c r="B111">
        <v>1994</v>
      </c>
      <c r="C111" t="s">
        <v>3</v>
      </c>
      <c r="D111">
        <v>473800</v>
      </c>
      <c r="E111" t="s">
        <v>4</v>
      </c>
      <c r="F111">
        <v>9.9998000000000004E-2</v>
      </c>
      <c r="G111" t="s">
        <v>5</v>
      </c>
      <c r="H111">
        <v>563</v>
      </c>
      <c r="I111" t="s">
        <v>6</v>
      </c>
      <c r="J111">
        <v>5806</v>
      </c>
      <c r="K111" t="s">
        <v>7</v>
      </c>
      <c r="L111">
        <v>6307</v>
      </c>
      <c r="M111" t="s">
        <v>8</v>
      </c>
      <c r="N111">
        <v>0</v>
      </c>
      <c r="O111" t="s">
        <v>9</v>
      </c>
      <c r="P111" t="s">
        <v>10</v>
      </c>
      <c r="Q111">
        <v>0</v>
      </c>
      <c r="R111" t="s">
        <v>11</v>
      </c>
      <c r="S111">
        <v>49</v>
      </c>
    </row>
    <row r="112" spans="1:19">
      <c r="A112" t="s">
        <v>2</v>
      </c>
      <c r="B112">
        <v>1994</v>
      </c>
      <c r="C112" t="s">
        <v>3</v>
      </c>
      <c r="D112">
        <v>473847</v>
      </c>
      <c r="E112" t="s">
        <v>4</v>
      </c>
      <c r="F112">
        <v>9.9998000000000004E-2</v>
      </c>
      <c r="G112" t="s">
        <v>5</v>
      </c>
      <c r="H112">
        <v>47</v>
      </c>
      <c r="I112" t="s">
        <v>6</v>
      </c>
      <c r="J112">
        <v>-304</v>
      </c>
      <c r="K112" t="s">
        <v>7</v>
      </c>
      <c r="L112">
        <v>197</v>
      </c>
      <c r="M112" t="s">
        <v>8</v>
      </c>
      <c r="N112">
        <v>0</v>
      </c>
      <c r="O112" t="s">
        <v>9</v>
      </c>
      <c r="P112" t="s">
        <v>10</v>
      </c>
      <c r="Q112">
        <v>0</v>
      </c>
      <c r="R112" t="s">
        <v>11</v>
      </c>
      <c r="S112">
        <v>50</v>
      </c>
    </row>
    <row r="113" spans="1:19">
      <c r="A113" t="s">
        <v>2</v>
      </c>
      <c r="B113">
        <v>1994</v>
      </c>
      <c r="C113" t="s">
        <v>3</v>
      </c>
      <c r="D113">
        <v>473999</v>
      </c>
      <c r="E113" t="s">
        <v>4</v>
      </c>
      <c r="F113">
        <v>9.9998000000000004E-2</v>
      </c>
      <c r="G113" t="s">
        <v>5</v>
      </c>
      <c r="H113">
        <v>152</v>
      </c>
      <c r="I113" t="s">
        <v>6</v>
      </c>
      <c r="J113">
        <v>594</v>
      </c>
      <c r="K113" t="s">
        <v>7</v>
      </c>
      <c r="L113">
        <v>1095</v>
      </c>
      <c r="M113" t="s">
        <v>8</v>
      </c>
      <c r="N113">
        <v>0</v>
      </c>
      <c r="O113" t="s">
        <v>9</v>
      </c>
      <c r="P113" t="s">
        <v>10</v>
      </c>
      <c r="Q113">
        <v>0</v>
      </c>
      <c r="R113" t="s">
        <v>11</v>
      </c>
      <c r="S113">
        <v>49</v>
      </c>
    </row>
    <row r="114" spans="1:19">
      <c r="A114" t="s">
        <v>2</v>
      </c>
      <c r="B114">
        <v>1994</v>
      </c>
      <c r="C114" t="s">
        <v>3</v>
      </c>
      <c r="D114">
        <v>474053</v>
      </c>
      <c r="E114" t="s">
        <v>4</v>
      </c>
      <c r="F114">
        <v>9.9998000000000004E-2</v>
      </c>
      <c r="G114" t="s">
        <v>5</v>
      </c>
      <c r="H114">
        <v>54</v>
      </c>
      <c r="I114" t="s">
        <v>6</v>
      </c>
      <c r="J114">
        <v>-178</v>
      </c>
      <c r="K114" t="s">
        <v>7</v>
      </c>
      <c r="L114">
        <v>323</v>
      </c>
      <c r="M114" t="s">
        <v>8</v>
      </c>
      <c r="N114">
        <v>0</v>
      </c>
      <c r="O114" t="s">
        <v>9</v>
      </c>
      <c r="P114" t="s">
        <v>10</v>
      </c>
      <c r="Q114">
        <v>0</v>
      </c>
      <c r="R114" t="s">
        <v>11</v>
      </c>
      <c r="S114">
        <v>49</v>
      </c>
    </row>
    <row r="115" spans="1:19">
      <c r="A115" t="s">
        <v>2</v>
      </c>
      <c r="B115">
        <v>1994</v>
      </c>
      <c r="C115" t="s">
        <v>3</v>
      </c>
      <c r="D115">
        <v>474131</v>
      </c>
      <c r="E115" t="s">
        <v>4</v>
      </c>
      <c r="F115">
        <v>9.9998000000000004E-2</v>
      </c>
      <c r="G115" t="s">
        <v>5</v>
      </c>
      <c r="H115">
        <v>78</v>
      </c>
      <c r="I115" t="s">
        <v>6</v>
      </c>
      <c r="J115">
        <v>443</v>
      </c>
      <c r="K115" t="s">
        <v>7</v>
      </c>
      <c r="L115">
        <v>944</v>
      </c>
      <c r="M115" t="s">
        <v>8</v>
      </c>
      <c r="N115">
        <v>0</v>
      </c>
      <c r="O115" t="s">
        <v>9</v>
      </c>
      <c r="P115" t="s">
        <v>10</v>
      </c>
      <c r="Q115">
        <v>0</v>
      </c>
      <c r="R115" t="s">
        <v>11</v>
      </c>
      <c r="S115">
        <v>49</v>
      </c>
    </row>
    <row r="116" spans="1:19">
      <c r="A116" t="s">
        <v>2</v>
      </c>
      <c r="B116">
        <v>1994</v>
      </c>
      <c r="C116" t="s">
        <v>3</v>
      </c>
      <c r="D116">
        <v>474132</v>
      </c>
      <c r="E116" t="s">
        <v>4</v>
      </c>
      <c r="F116">
        <v>9.9998000000000004E-2</v>
      </c>
      <c r="G116" t="s">
        <v>5</v>
      </c>
      <c r="H116">
        <v>1</v>
      </c>
      <c r="I116" t="s">
        <v>6</v>
      </c>
      <c r="J116">
        <v>-500</v>
      </c>
      <c r="K116" t="s">
        <v>7</v>
      </c>
      <c r="L116">
        <v>1</v>
      </c>
      <c r="M116" t="s">
        <v>8</v>
      </c>
      <c r="N116">
        <v>0</v>
      </c>
      <c r="O116" t="s">
        <v>9</v>
      </c>
      <c r="P116" t="s">
        <v>10</v>
      </c>
      <c r="Q116">
        <v>0</v>
      </c>
      <c r="R116" t="s">
        <v>11</v>
      </c>
      <c r="S116">
        <v>37</v>
      </c>
    </row>
    <row r="117" spans="1:19">
      <c r="A117" t="s">
        <v>2</v>
      </c>
      <c r="B117">
        <v>1994</v>
      </c>
      <c r="C117" t="s">
        <v>3</v>
      </c>
      <c r="D117">
        <v>474139</v>
      </c>
      <c r="E117" t="s">
        <v>4</v>
      </c>
      <c r="F117">
        <v>9.9998000000000004E-2</v>
      </c>
      <c r="G117" t="s">
        <v>5</v>
      </c>
      <c r="H117">
        <v>7</v>
      </c>
      <c r="I117" t="s">
        <v>6</v>
      </c>
      <c r="J117">
        <v>-488</v>
      </c>
      <c r="K117" t="s">
        <v>7</v>
      </c>
      <c r="L117">
        <v>13</v>
      </c>
      <c r="M117" t="s">
        <v>8</v>
      </c>
      <c r="N117">
        <v>0</v>
      </c>
      <c r="O117" t="s">
        <v>9</v>
      </c>
      <c r="P117" t="s">
        <v>10</v>
      </c>
      <c r="Q117">
        <v>0</v>
      </c>
      <c r="R117" t="s">
        <v>11</v>
      </c>
      <c r="S117">
        <v>46</v>
      </c>
    </row>
    <row r="118" spans="1:19">
      <c r="A118" t="s">
        <v>2</v>
      </c>
      <c r="B118">
        <v>1994</v>
      </c>
      <c r="C118" t="s">
        <v>3</v>
      </c>
      <c r="D118">
        <v>475038</v>
      </c>
      <c r="E118" t="s">
        <v>4</v>
      </c>
      <c r="F118">
        <v>9.9998000000000004E-2</v>
      </c>
      <c r="G118" t="s">
        <v>5</v>
      </c>
      <c r="H118">
        <v>899</v>
      </c>
      <c r="I118" t="s">
        <v>6</v>
      </c>
      <c r="J118">
        <v>6724</v>
      </c>
      <c r="K118" t="s">
        <v>7</v>
      </c>
      <c r="L118">
        <v>7225</v>
      </c>
      <c r="M118" t="s">
        <v>8</v>
      </c>
      <c r="N118">
        <v>0</v>
      </c>
      <c r="O118" t="s">
        <v>9</v>
      </c>
      <c r="P118" t="s">
        <v>10</v>
      </c>
      <c r="Q118">
        <v>0</v>
      </c>
      <c r="R118" t="s">
        <v>11</v>
      </c>
      <c r="S118">
        <v>50</v>
      </c>
    </row>
    <row r="119" spans="1:19">
      <c r="A119" t="s">
        <v>2</v>
      </c>
      <c r="B119">
        <v>1994</v>
      </c>
      <c r="C119" t="s">
        <v>3</v>
      </c>
      <c r="D119">
        <v>475099</v>
      </c>
      <c r="E119" t="s">
        <v>4</v>
      </c>
      <c r="F119">
        <v>9.9998000000000004E-2</v>
      </c>
      <c r="G119" t="s">
        <v>5</v>
      </c>
      <c r="H119">
        <v>61</v>
      </c>
      <c r="I119" t="s">
        <v>6</v>
      </c>
      <c r="J119">
        <v>-86</v>
      </c>
      <c r="K119" t="s">
        <v>7</v>
      </c>
      <c r="L119">
        <v>415</v>
      </c>
      <c r="M119" t="s">
        <v>8</v>
      </c>
      <c r="N119">
        <v>0</v>
      </c>
      <c r="O119" t="s">
        <v>9</v>
      </c>
      <c r="P119" t="s">
        <v>10</v>
      </c>
      <c r="Q119">
        <v>0</v>
      </c>
      <c r="R119" t="s">
        <v>11</v>
      </c>
      <c r="S119">
        <v>49</v>
      </c>
    </row>
    <row r="120" spans="1:19">
      <c r="A120" t="s">
        <v>2</v>
      </c>
      <c r="B120">
        <v>1994</v>
      </c>
      <c r="C120" t="s">
        <v>3</v>
      </c>
      <c r="D120">
        <v>475100</v>
      </c>
      <c r="E120" t="s">
        <v>4</v>
      </c>
      <c r="F120">
        <v>9.9998000000000004E-2</v>
      </c>
      <c r="G120" t="s">
        <v>5</v>
      </c>
      <c r="H120">
        <v>1</v>
      </c>
      <c r="I120" t="s">
        <v>6</v>
      </c>
      <c r="J120">
        <v>-500</v>
      </c>
      <c r="K120" t="s">
        <v>7</v>
      </c>
      <c r="L120">
        <v>1</v>
      </c>
      <c r="M120" t="s">
        <v>8</v>
      </c>
      <c r="N120">
        <v>0</v>
      </c>
      <c r="O120" t="s">
        <v>9</v>
      </c>
      <c r="P120" t="s">
        <v>10</v>
      </c>
      <c r="Q120">
        <v>0</v>
      </c>
      <c r="R120" t="s">
        <v>11</v>
      </c>
      <c r="S120">
        <v>36</v>
      </c>
    </row>
    <row r="121" spans="1:19">
      <c r="A121" t="s">
        <v>2</v>
      </c>
      <c r="B121">
        <v>1994</v>
      </c>
      <c r="C121" t="s">
        <v>3</v>
      </c>
      <c r="D121">
        <v>475101</v>
      </c>
      <c r="E121" t="s">
        <v>4</v>
      </c>
      <c r="F121">
        <v>9.9998000000000004E-2</v>
      </c>
      <c r="G121" t="s">
        <v>5</v>
      </c>
      <c r="H121">
        <v>1</v>
      </c>
      <c r="I121" t="s">
        <v>6</v>
      </c>
      <c r="J121">
        <v>-500</v>
      </c>
      <c r="K121" t="s">
        <v>7</v>
      </c>
      <c r="L121">
        <v>1</v>
      </c>
      <c r="M121" t="s">
        <v>8</v>
      </c>
      <c r="N121">
        <v>0</v>
      </c>
      <c r="O121" t="s">
        <v>9</v>
      </c>
      <c r="P121" t="s">
        <v>10</v>
      </c>
      <c r="Q121">
        <v>0</v>
      </c>
      <c r="R121" t="s">
        <v>11</v>
      </c>
      <c r="S121">
        <v>36</v>
      </c>
    </row>
    <row r="122" spans="1:19">
      <c r="A122" t="s">
        <v>2</v>
      </c>
      <c r="B122">
        <v>1994</v>
      </c>
      <c r="C122" t="s">
        <v>3</v>
      </c>
      <c r="D122">
        <v>475461</v>
      </c>
      <c r="E122" t="s">
        <v>4</v>
      </c>
      <c r="F122">
        <v>9.9998000000000004E-2</v>
      </c>
      <c r="G122" t="s">
        <v>5</v>
      </c>
      <c r="H122">
        <v>360</v>
      </c>
      <c r="I122" t="s">
        <v>6</v>
      </c>
      <c r="J122">
        <v>2692</v>
      </c>
      <c r="K122" t="s">
        <v>7</v>
      </c>
      <c r="L122">
        <v>3193</v>
      </c>
      <c r="M122" t="s">
        <v>8</v>
      </c>
      <c r="N122">
        <v>0</v>
      </c>
      <c r="O122" t="s">
        <v>9</v>
      </c>
      <c r="P122" t="s">
        <v>10</v>
      </c>
      <c r="Q122">
        <v>0</v>
      </c>
      <c r="R122" t="s">
        <v>11</v>
      </c>
      <c r="S122">
        <v>49</v>
      </c>
    </row>
    <row r="123" spans="1:19">
      <c r="A123" t="s">
        <v>2</v>
      </c>
      <c r="B123">
        <v>1994</v>
      </c>
      <c r="C123" t="s">
        <v>3</v>
      </c>
      <c r="D123">
        <v>475462</v>
      </c>
      <c r="E123" t="s">
        <v>4</v>
      </c>
      <c r="F123">
        <v>9.9998000000000004E-2</v>
      </c>
      <c r="G123" t="s">
        <v>5</v>
      </c>
      <c r="H123">
        <v>1</v>
      </c>
      <c r="I123" t="s">
        <v>6</v>
      </c>
      <c r="J123">
        <v>-500</v>
      </c>
      <c r="K123" t="s">
        <v>7</v>
      </c>
      <c r="L123">
        <v>1</v>
      </c>
      <c r="M123" t="s">
        <v>8</v>
      </c>
      <c r="N123">
        <v>0</v>
      </c>
      <c r="O123" t="s">
        <v>9</v>
      </c>
      <c r="P123" t="s">
        <v>10</v>
      </c>
      <c r="Q123">
        <v>0</v>
      </c>
      <c r="R123" t="s">
        <v>11</v>
      </c>
      <c r="S123">
        <v>36</v>
      </c>
    </row>
    <row r="124" spans="1:19">
      <c r="A124" t="s">
        <v>2</v>
      </c>
      <c r="B124">
        <v>1994</v>
      </c>
      <c r="C124" t="s">
        <v>3</v>
      </c>
      <c r="D124">
        <v>475465</v>
      </c>
      <c r="E124" t="s">
        <v>4</v>
      </c>
      <c r="F124">
        <v>9.9998000000000004E-2</v>
      </c>
      <c r="G124" t="s">
        <v>5</v>
      </c>
      <c r="H124">
        <v>3</v>
      </c>
      <c r="I124" t="s">
        <v>6</v>
      </c>
      <c r="J124">
        <v>-496</v>
      </c>
      <c r="K124" t="s">
        <v>7</v>
      </c>
      <c r="L124">
        <v>5</v>
      </c>
      <c r="M124" t="s">
        <v>8</v>
      </c>
      <c r="N124">
        <v>0</v>
      </c>
      <c r="O124" t="s">
        <v>9</v>
      </c>
      <c r="P124" t="s">
        <v>10</v>
      </c>
      <c r="Q124">
        <v>0</v>
      </c>
      <c r="R124" t="s">
        <v>11</v>
      </c>
      <c r="S124">
        <v>42</v>
      </c>
    </row>
    <row r="125" spans="1:19">
      <c r="A125" t="s">
        <v>2</v>
      </c>
      <c r="B125">
        <v>1994</v>
      </c>
      <c r="C125" t="s">
        <v>3</v>
      </c>
      <c r="D125">
        <v>475469</v>
      </c>
      <c r="E125" t="s">
        <v>4</v>
      </c>
      <c r="F125">
        <v>9.9998000000000004E-2</v>
      </c>
      <c r="G125" t="s">
        <v>5</v>
      </c>
      <c r="H125">
        <v>4</v>
      </c>
      <c r="I125" t="s">
        <v>6</v>
      </c>
      <c r="J125">
        <v>-494</v>
      </c>
      <c r="K125" t="s">
        <v>7</v>
      </c>
      <c r="L125">
        <v>7</v>
      </c>
      <c r="M125" t="s">
        <v>8</v>
      </c>
      <c r="N125">
        <v>0</v>
      </c>
      <c r="O125" t="s">
        <v>9</v>
      </c>
      <c r="P125" t="s">
        <v>10</v>
      </c>
      <c r="Q125">
        <v>0</v>
      </c>
      <c r="R125" t="s">
        <v>11</v>
      </c>
      <c r="S125">
        <v>43</v>
      </c>
    </row>
    <row r="126" spans="1:19">
      <c r="A126" t="s">
        <v>2</v>
      </c>
      <c r="B126">
        <v>1994</v>
      </c>
      <c r="C126" t="s">
        <v>3</v>
      </c>
      <c r="D126">
        <v>475470</v>
      </c>
      <c r="E126" t="s">
        <v>4</v>
      </c>
      <c r="F126">
        <v>9.9998000000000004E-2</v>
      </c>
      <c r="G126" t="s">
        <v>5</v>
      </c>
      <c r="H126">
        <v>1</v>
      </c>
      <c r="I126" t="s">
        <v>6</v>
      </c>
      <c r="J126">
        <v>-500</v>
      </c>
      <c r="K126" t="s">
        <v>7</v>
      </c>
      <c r="L126">
        <v>1</v>
      </c>
      <c r="M126" t="s">
        <v>8</v>
      </c>
      <c r="N126">
        <v>0</v>
      </c>
      <c r="O126" t="s">
        <v>9</v>
      </c>
      <c r="P126" t="s">
        <v>10</v>
      </c>
      <c r="Q126">
        <v>0</v>
      </c>
      <c r="R126" t="s">
        <v>11</v>
      </c>
      <c r="S126">
        <v>35</v>
      </c>
    </row>
    <row r="127" spans="1:19">
      <c r="A127" t="s">
        <v>2</v>
      </c>
      <c r="B127">
        <v>1994</v>
      </c>
      <c r="C127" t="s">
        <v>3</v>
      </c>
      <c r="D127">
        <v>476099</v>
      </c>
      <c r="E127" t="s">
        <v>4</v>
      </c>
      <c r="F127">
        <v>9.9998000000000004E-2</v>
      </c>
      <c r="G127" t="s">
        <v>5</v>
      </c>
      <c r="H127">
        <v>629</v>
      </c>
      <c r="I127" t="s">
        <v>6</v>
      </c>
      <c r="J127">
        <v>4932</v>
      </c>
      <c r="K127" t="s">
        <v>7</v>
      </c>
      <c r="L127">
        <v>5433</v>
      </c>
      <c r="M127" t="s">
        <v>8</v>
      </c>
      <c r="N127">
        <v>0</v>
      </c>
      <c r="O127" t="s">
        <v>9</v>
      </c>
      <c r="P127" t="s">
        <v>10</v>
      </c>
      <c r="Q127">
        <v>0</v>
      </c>
      <c r="R127" t="s">
        <v>11</v>
      </c>
      <c r="S127">
        <v>49</v>
      </c>
    </row>
    <row r="128" spans="1:19">
      <c r="A128" t="s">
        <v>2</v>
      </c>
      <c r="B128">
        <v>1994</v>
      </c>
      <c r="C128" t="s">
        <v>3</v>
      </c>
      <c r="D128">
        <v>476100</v>
      </c>
      <c r="E128" t="s">
        <v>4</v>
      </c>
      <c r="F128">
        <v>9.9998000000000004E-2</v>
      </c>
      <c r="G128" t="s">
        <v>5</v>
      </c>
      <c r="H128">
        <v>1</v>
      </c>
      <c r="I128" t="s">
        <v>6</v>
      </c>
      <c r="J128">
        <v>-500</v>
      </c>
      <c r="K128" t="s">
        <v>7</v>
      </c>
      <c r="L128">
        <v>1</v>
      </c>
      <c r="M128" t="s">
        <v>8</v>
      </c>
      <c r="N128">
        <v>0</v>
      </c>
      <c r="O128" t="s">
        <v>9</v>
      </c>
      <c r="P128" t="s">
        <v>10</v>
      </c>
      <c r="Q128">
        <v>0</v>
      </c>
      <c r="R128" t="s">
        <v>11</v>
      </c>
      <c r="S128">
        <v>36</v>
      </c>
    </row>
    <row r="129" spans="1:19">
      <c r="A129" t="s">
        <v>2</v>
      </c>
      <c r="B129">
        <v>1994</v>
      </c>
      <c r="C129" t="s">
        <v>3</v>
      </c>
      <c r="D129">
        <v>476282</v>
      </c>
      <c r="E129" t="s">
        <v>4</v>
      </c>
      <c r="F129">
        <v>9.9998000000000004E-2</v>
      </c>
      <c r="G129" t="s">
        <v>5</v>
      </c>
      <c r="H129">
        <v>182</v>
      </c>
      <c r="I129" t="s">
        <v>6</v>
      </c>
      <c r="J129">
        <v>1252</v>
      </c>
      <c r="K129" t="s">
        <v>7</v>
      </c>
      <c r="L129">
        <v>1753</v>
      </c>
      <c r="M129" t="s">
        <v>8</v>
      </c>
      <c r="N129">
        <v>0</v>
      </c>
      <c r="O129" t="s">
        <v>9</v>
      </c>
      <c r="P129" t="s">
        <v>10</v>
      </c>
      <c r="Q129">
        <v>0</v>
      </c>
      <c r="R129" t="s">
        <v>11</v>
      </c>
      <c r="S129">
        <v>49</v>
      </c>
    </row>
    <row r="130" spans="1:19">
      <c r="A130" t="s">
        <v>2</v>
      </c>
      <c r="B130">
        <v>1994</v>
      </c>
      <c r="C130" t="s">
        <v>3</v>
      </c>
      <c r="D130">
        <v>476522</v>
      </c>
      <c r="E130" t="s">
        <v>4</v>
      </c>
      <c r="F130">
        <v>9.9998000000000004E-2</v>
      </c>
      <c r="G130" t="s">
        <v>5</v>
      </c>
      <c r="H130">
        <v>240</v>
      </c>
      <c r="I130" t="s">
        <v>6</v>
      </c>
      <c r="J130">
        <v>1924</v>
      </c>
      <c r="K130" t="s">
        <v>7</v>
      </c>
      <c r="L130">
        <v>2425</v>
      </c>
      <c r="M130" t="s">
        <v>8</v>
      </c>
      <c r="N130">
        <v>0</v>
      </c>
      <c r="O130" t="s">
        <v>9</v>
      </c>
      <c r="P130" t="s">
        <v>10</v>
      </c>
      <c r="Q130">
        <v>0</v>
      </c>
      <c r="R130" t="s">
        <v>11</v>
      </c>
      <c r="S130">
        <v>49</v>
      </c>
    </row>
    <row r="131" spans="1:19">
      <c r="A131" t="s">
        <v>2</v>
      </c>
      <c r="B131">
        <v>1994</v>
      </c>
      <c r="C131" t="s">
        <v>3</v>
      </c>
      <c r="D131">
        <v>476563</v>
      </c>
      <c r="E131" t="s">
        <v>4</v>
      </c>
      <c r="F131">
        <v>9.9998000000000004E-2</v>
      </c>
      <c r="G131" t="s">
        <v>5</v>
      </c>
      <c r="H131">
        <v>41</v>
      </c>
      <c r="I131" t="s">
        <v>6</v>
      </c>
      <c r="J131">
        <v>-294</v>
      </c>
      <c r="K131" t="s">
        <v>7</v>
      </c>
      <c r="L131">
        <v>207</v>
      </c>
      <c r="M131" t="s">
        <v>8</v>
      </c>
      <c r="N131">
        <v>0</v>
      </c>
      <c r="O131" t="s">
        <v>9</v>
      </c>
      <c r="P131" t="s">
        <v>10</v>
      </c>
      <c r="Q131">
        <v>0</v>
      </c>
      <c r="R131" t="s">
        <v>11</v>
      </c>
      <c r="S131">
        <v>47</v>
      </c>
    </row>
    <row r="132" spans="1:19">
      <c r="A132" t="s">
        <v>2</v>
      </c>
      <c r="B132">
        <v>1994</v>
      </c>
      <c r="C132" t="s">
        <v>3</v>
      </c>
      <c r="D132">
        <v>477028</v>
      </c>
      <c r="E132" t="s">
        <v>4</v>
      </c>
      <c r="F132">
        <v>9.9998000000000004E-2</v>
      </c>
      <c r="G132" t="s">
        <v>5</v>
      </c>
      <c r="H132">
        <v>465</v>
      </c>
      <c r="I132" t="s">
        <v>6</v>
      </c>
      <c r="J132">
        <v>3556</v>
      </c>
      <c r="K132" t="s">
        <v>7</v>
      </c>
      <c r="L132">
        <v>4057</v>
      </c>
      <c r="M132" t="s">
        <v>8</v>
      </c>
      <c r="N132">
        <v>0</v>
      </c>
      <c r="O132" t="s">
        <v>9</v>
      </c>
      <c r="P132" t="s">
        <v>10</v>
      </c>
      <c r="Q132">
        <v>0</v>
      </c>
      <c r="R132" t="s">
        <v>11</v>
      </c>
      <c r="S132">
        <v>49</v>
      </c>
    </row>
    <row r="133" spans="1:19">
      <c r="A133" t="s">
        <v>2</v>
      </c>
      <c r="B133">
        <v>1994</v>
      </c>
      <c r="C133" t="s">
        <v>3</v>
      </c>
      <c r="D133">
        <v>477429</v>
      </c>
      <c r="E133" t="s">
        <v>4</v>
      </c>
      <c r="F133">
        <v>9.9998000000000004E-2</v>
      </c>
      <c r="G133" t="s">
        <v>5</v>
      </c>
      <c r="H133">
        <v>401</v>
      </c>
      <c r="I133" t="s">
        <v>6</v>
      </c>
      <c r="J133">
        <v>2666</v>
      </c>
      <c r="K133" t="s">
        <v>7</v>
      </c>
      <c r="L133">
        <v>3167</v>
      </c>
      <c r="M133" t="s">
        <v>8</v>
      </c>
      <c r="N133">
        <v>0</v>
      </c>
      <c r="O133" t="s">
        <v>9</v>
      </c>
      <c r="P133" t="s">
        <v>10</v>
      </c>
      <c r="Q133">
        <v>0</v>
      </c>
      <c r="R133" t="s">
        <v>11</v>
      </c>
      <c r="S133">
        <v>49</v>
      </c>
    </row>
    <row r="134" spans="1:19">
      <c r="A134" t="s">
        <v>2</v>
      </c>
      <c r="B134">
        <v>1994</v>
      </c>
      <c r="C134" t="s">
        <v>3</v>
      </c>
      <c r="D134">
        <v>477519</v>
      </c>
      <c r="E134" t="s">
        <v>4</v>
      </c>
      <c r="F134">
        <v>9.9998000000000004E-2</v>
      </c>
      <c r="G134" t="s">
        <v>5</v>
      </c>
      <c r="H134">
        <v>90</v>
      </c>
      <c r="I134" t="s">
        <v>6</v>
      </c>
      <c r="J134">
        <v>606</v>
      </c>
      <c r="K134" t="s">
        <v>7</v>
      </c>
      <c r="L134">
        <v>1107</v>
      </c>
      <c r="M134" t="s">
        <v>8</v>
      </c>
      <c r="N134">
        <v>0</v>
      </c>
      <c r="O134" t="s">
        <v>9</v>
      </c>
      <c r="P134" t="s">
        <v>10</v>
      </c>
      <c r="Q134">
        <v>0</v>
      </c>
      <c r="R134" t="s">
        <v>11</v>
      </c>
      <c r="S134">
        <v>49</v>
      </c>
    </row>
    <row r="135" spans="1:19">
      <c r="A135" t="s">
        <v>2</v>
      </c>
      <c r="B135">
        <v>1994</v>
      </c>
      <c r="C135" t="s">
        <v>3</v>
      </c>
      <c r="D135">
        <v>477861</v>
      </c>
      <c r="E135" t="s">
        <v>4</v>
      </c>
      <c r="F135">
        <v>9.9998000000000004E-2</v>
      </c>
      <c r="G135" t="s">
        <v>5</v>
      </c>
      <c r="H135">
        <v>342</v>
      </c>
      <c r="I135" t="s">
        <v>6</v>
      </c>
      <c r="J135">
        <v>2513</v>
      </c>
      <c r="K135" t="s">
        <v>7</v>
      </c>
      <c r="L135">
        <v>3014</v>
      </c>
      <c r="M135" t="s">
        <v>8</v>
      </c>
      <c r="N135">
        <v>0</v>
      </c>
      <c r="O135" t="s">
        <v>9</v>
      </c>
      <c r="P135" t="s">
        <v>10</v>
      </c>
      <c r="Q135">
        <v>0</v>
      </c>
      <c r="R135" t="s">
        <v>11</v>
      </c>
      <c r="S135">
        <v>49</v>
      </c>
    </row>
    <row r="136" spans="1:19">
      <c r="A136" t="s">
        <v>2</v>
      </c>
      <c r="B136">
        <v>1994</v>
      </c>
      <c r="C136" t="s">
        <v>3</v>
      </c>
      <c r="D136">
        <v>478911</v>
      </c>
      <c r="E136" t="s">
        <v>4</v>
      </c>
      <c r="F136">
        <v>9.9998000000000004E-2</v>
      </c>
      <c r="G136" t="s">
        <v>5</v>
      </c>
      <c r="H136">
        <v>1050</v>
      </c>
      <c r="I136" t="s">
        <v>6</v>
      </c>
      <c r="J136">
        <v>7664</v>
      </c>
      <c r="K136" t="s">
        <v>7</v>
      </c>
      <c r="L136">
        <v>8165</v>
      </c>
      <c r="M136" t="s">
        <v>8</v>
      </c>
      <c r="N136">
        <v>0</v>
      </c>
      <c r="O136" t="s">
        <v>9</v>
      </c>
      <c r="P136" t="s">
        <v>10</v>
      </c>
      <c r="Q136">
        <v>0</v>
      </c>
      <c r="R136" t="s">
        <v>11</v>
      </c>
      <c r="S136">
        <v>50</v>
      </c>
    </row>
    <row r="137" spans="1:19">
      <c r="A137" t="s">
        <v>2</v>
      </c>
      <c r="B137">
        <v>1994</v>
      </c>
      <c r="C137" t="s">
        <v>3</v>
      </c>
      <c r="D137">
        <v>479007</v>
      </c>
      <c r="E137" t="s">
        <v>4</v>
      </c>
      <c r="F137">
        <v>9.9998000000000004E-2</v>
      </c>
      <c r="G137" t="s">
        <v>5</v>
      </c>
      <c r="H137">
        <v>96</v>
      </c>
      <c r="I137" t="s">
        <v>6</v>
      </c>
      <c r="J137">
        <v>253</v>
      </c>
      <c r="K137" t="s">
        <v>7</v>
      </c>
      <c r="L137">
        <v>754</v>
      </c>
      <c r="M137" t="s">
        <v>8</v>
      </c>
      <c r="N137">
        <v>0</v>
      </c>
      <c r="O137" t="s">
        <v>9</v>
      </c>
      <c r="P137" t="s">
        <v>10</v>
      </c>
      <c r="Q137">
        <v>0</v>
      </c>
      <c r="R137" t="s">
        <v>11</v>
      </c>
      <c r="S137">
        <v>49</v>
      </c>
    </row>
    <row r="138" spans="1:19">
      <c r="A138" t="s">
        <v>2</v>
      </c>
      <c r="B138">
        <v>1994</v>
      </c>
      <c r="C138" t="s">
        <v>3</v>
      </c>
      <c r="D138">
        <v>479439</v>
      </c>
      <c r="E138" t="s">
        <v>4</v>
      </c>
      <c r="F138">
        <v>9.9998000000000004E-2</v>
      </c>
      <c r="G138" t="s">
        <v>5</v>
      </c>
      <c r="H138">
        <v>432</v>
      </c>
      <c r="I138" t="s">
        <v>6</v>
      </c>
      <c r="J138">
        <v>4107</v>
      </c>
      <c r="K138" t="s">
        <v>7</v>
      </c>
      <c r="L138">
        <v>4608</v>
      </c>
      <c r="M138" t="s">
        <v>8</v>
      </c>
      <c r="N138">
        <v>0</v>
      </c>
      <c r="O138" t="s">
        <v>9</v>
      </c>
      <c r="P138" t="s">
        <v>10</v>
      </c>
      <c r="Q138">
        <v>0</v>
      </c>
      <c r="R138" t="s">
        <v>11</v>
      </c>
      <c r="S138">
        <v>49</v>
      </c>
    </row>
    <row r="139" spans="1:19">
      <c r="A139" t="s">
        <v>2</v>
      </c>
      <c r="B139">
        <v>1994</v>
      </c>
      <c r="C139" t="s">
        <v>3</v>
      </c>
      <c r="D139">
        <v>479529</v>
      </c>
      <c r="E139" t="s">
        <v>4</v>
      </c>
      <c r="F139">
        <v>9.9998000000000004E-2</v>
      </c>
      <c r="G139" t="s">
        <v>5</v>
      </c>
      <c r="H139">
        <v>90</v>
      </c>
      <c r="I139" t="s">
        <v>6</v>
      </c>
      <c r="J139">
        <v>351</v>
      </c>
      <c r="K139" t="s">
        <v>7</v>
      </c>
      <c r="L139">
        <v>852</v>
      </c>
      <c r="M139" t="s">
        <v>8</v>
      </c>
      <c r="N139">
        <v>0</v>
      </c>
      <c r="O139" t="s">
        <v>9</v>
      </c>
      <c r="P139" t="s">
        <v>10</v>
      </c>
      <c r="Q139">
        <v>0</v>
      </c>
      <c r="R139" t="s">
        <v>11</v>
      </c>
      <c r="S139">
        <v>48</v>
      </c>
    </row>
    <row r="140" spans="1:19">
      <c r="A140" t="s">
        <v>2</v>
      </c>
      <c r="B140">
        <v>1994</v>
      </c>
      <c r="C140" t="s">
        <v>3</v>
      </c>
      <c r="D140">
        <v>479530</v>
      </c>
      <c r="E140" t="s">
        <v>4</v>
      </c>
      <c r="F140">
        <v>9.9998000000000004E-2</v>
      </c>
      <c r="G140" t="s">
        <v>5</v>
      </c>
      <c r="H140">
        <v>1</v>
      </c>
      <c r="I140" t="s">
        <v>6</v>
      </c>
      <c r="J140">
        <v>-500</v>
      </c>
      <c r="K140" t="s">
        <v>7</v>
      </c>
      <c r="L140">
        <v>1</v>
      </c>
      <c r="M140" t="s">
        <v>8</v>
      </c>
      <c r="N140">
        <v>0</v>
      </c>
      <c r="O140" t="s">
        <v>9</v>
      </c>
      <c r="P140" t="s">
        <v>10</v>
      </c>
      <c r="Q140">
        <v>0</v>
      </c>
      <c r="R140" t="s">
        <v>11</v>
      </c>
      <c r="S140">
        <v>38</v>
      </c>
    </row>
    <row r="141" spans="1:19">
      <c r="A141" t="s">
        <v>2</v>
      </c>
      <c r="B141">
        <v>1994</v>
      </c>
      <c r="C141" t="s">
        <v>3</v>
      </c>
      <c r="D141">
        <v>479683</v>
      </c>
      <c r="E141" t="s">
        <v>4</v>
      </c>
      <c r="F141">
        <v>9.9998000000000004E-2</v>
      </c>
      <c r="G141" t="s">
        <v>5</v>
      </c>
      <c r="H141">
        <v>153</v>
      </c>
      <c r="I141" t="s">
        <v>6</v>
      </c>
      <c r="J141">
        <v>939</v>
      </c>
      <c r="K141" t="s">
        <v>7</v>
      </c>
      <c r="L141">
        <v>1440</v>
      </c>
      <c r="M141" t="s">
        <v>8</v>
      </c>
      <c r="N141">
        <v>0</v>
      </c>
      <c r="O141" t="s">
        <v>9</v>
      </c>
      <c r="P141" t="s">
        <v>10</v>
      </c>
      <c r="Q141">
        <v>0</v>
      </c>
      <c r="R141" t="s">
        <v>11</v>
      </c>
      <c r="S141">
        <v>49</v>
      </c>
    </row>
    <row r="142" spans="1:19">
      <c r="A142" t="s">
        <v>2</v>
      </c>
      <c r="B142">
        <v>1994</v>
      </c>
      <c r="C142" t="s">
        <v>3</v>
      </c>
      <c r="D142">
        <v>479693</v>
      </c>
      <c r="E142" t="s">
        <v>4</v>
      </c>
      <c r="F142">
        <v>9.9998000000000004E-2</v>
      </c>
      <c r="G142" t="s">
        <v>5</v>
      </c>
      <c r="H142">
        <v>10</v>
      </c>
      <c r="I142" t="s">
        <v>6</v>
      </c>
      <c r="J142">
        <v>-474</v>
      </c>
      <c r="K142" t="s">
        <v>7</v>
      </c>
      <c r="L142">
        <v>27</v>
      </c>
      <c r="M142" t="s">
        <v>8</v>
      </c>
      <c r="N142">
        <v>0</v>
      </c>
      <c r="O142" t="s">
        <v>9</v>
      </c>
      <c r="P142" t="s">
        <v>10</v>
      </c>
      <c r="Q142">
        <v>0</v>
      </c>
      <c r="R142" t="s">
        <v>11</v>
      </c>
      <c r="S142">
        <v>48</v>
      </c>
    </row>
    <row r="143" spans="1:19">
      <c r="A143" t="s">
        <v>2</v>
      </c>
      <c r="B143">
        <v>1994</v>
      </c>
      <c r="C143" t="s">
        <v>3</v>
      </c>
      <c r="D143">
        <v>479783</v>
      </c>
      <c r="E143" t="s">
        <v>4</v>
      </c>
      <c r="F143">
        <v>9.9998000000000004E-2</v>
      </c>
      <c r="G143" t="s">
        <v>5</v>
      </c>
      <c r="H143">
        <v>90</v>
      </c>
      <c r="I143" t="s">
        <v>6</v>
      </c>
      <c r="J143">
        <v>798</v>
      </c>
      <c r="K143" t="s">
        <v>7</v>
      </c>
      <c r="L143">
        <v>1299</v>
      </c>
      <c r="M143" t="s">
        <v>8</v>
      </c>
      <c r="N143">
        <v>0</v>
      </c>
      <c r="O143" t="s">
        <v>9</v>
      </c>
      <c r="P143" t="s">
        <v>10</v>
      </c>
      <c r="Q143">
        <v>0</v>
      </c>
      <c r="R143" t="s">
        <v>11</v>
      </c>
      <c r="S143">
        <v>48</v>
      </c>
    </row>
    <row r="144" spans="1:19">
      <c r="A144" t="s">
        <v>2</v>
      </c>
      <c r="B144">
        <v>1994</v>
      </c>
      <c r="C144" t="s">
        <v>3</v>
      </c>
      <c r="D144">
        <v>480398</v>
      </c>
      <c r="E144" t="s">
        <v>4</v>
      </c>
      <c r="F144">
        <v>9.9998000000000004E-2</v>
      </c>
      <c r="G144" t="s">
        <v>5</v>
      </c>
      <c r="H144">
        <v>615</v>
      </c>
      <c r="I144" t="s">
        <v>6</v>
      </c>
      <c r="J144">
        <v>5132</v>
      </c>
      <c r="K144" t="s">
        <v>7</v>
      </c>
      <c r="L144">
        <v>5633</v>
      </c>
      <c r="M144" t="s">
        <v>8</v>
      </c>
      <c r="N144">
        <v>0</v>
      </c>
      <c r="O144" t="s">
        <v>9</v>
      </c>
      <c r="P144" t="s">
        <v>10</v>
      </c>
      <c r="Q144">
        <v>0</v>
      </c>
      <c r="R144" t="s">
        <v>11</v>
      </c>
      <c r="S144">
        <v>49</v>
      </c>
    </row>
    <row r="145" spans="1:19">
      <c r="A145" t="s">
        <v>2</v>
      </c>
      <c r="B145">
        <v>1994</v>
      </c>
      <c r="C145" t="s">
        <v>3</v>
      </c>
      <c r="D145">
        <v>480602</v>
      </c>
      <c r="E145" t="s">
        <v>4</v>
      </c>
      <c r="F145">
        <v>9.9998000000000004E-2</v>
      </c>
      <c r="G145" t="s">
        <v>5</v>
      </c>
      <c r="H145">
        <v>204</v>
      </c>
      <c r="I145" t="s">
        <v>6</v>
      </c>
      <c r="J145">
        <v>1266</v>
      </c>
      <c r="K145" t="s">
        <v>7</v>
      </c>
      <c r="L145">
        <v>1767</v>
      </c>
      <c r="M145" t="s">
        <v>8</v>
      </c>
      <c r="N145">
        <v>0</v>
      </c>
      <c r="O145" t="s">
        <v>9</v>
      </c>
      <c r="P145" t="s">
        <v>10</v>
      </c>
      <c r="Q145">
        <v>0</v>
      </c>
      <c r="R145" t="s">
        <v>11</v>
      </c>
      <c r="S145">
        <v>49</v>
      </c>
    </row>
    <row r="146" spans="1:19">
      <c r="A146" t="s">
        <v>2</v>
      </c>
      <c r="B146">
        <v>1994</v>
      </c>
      <c r="C146" t="s">
        <v>3</v>
      </c>
      <c r="D146">
        <v>480603</v>
      </c>
      <c r="E146" t="s">
        <v>4</v>
      </c>
      <c r="F146">
        <v>9.9998000000000004E-2</v>
      </c>
      <c r="G146" t="s">
        <v>5</v>
      </c>
      <c r="H146">
        <v>1</v>
      </c>
      <c r="I146" t="s">
        <v>6</v>
      </c>
      <c r="J146">
        <v>-500</v>
      </c>
      <c r="K146" t="s">
        <v>7</v>
      </c>
      <c r="L146">
        <v>1</v>
      </c>
      <c r="M146" t="s">
        <v>8</v>
      </c>
      <c r="N146">
        <v>0</v>
      </c>
      <c r="O146" t="s">
        <v>9</v>
      </c>
      <c r="P146" t="s">
        <v>10</v>
      </c>
      <c r="Q146">
        <v>0</v>
      </c>
      <c r="R146" t="s">
        <v>11</v>
      </c>
      <c r="S146">
        <v>39</v>
      </c>
    </row>
    <row r="147" spans="1:19">
      <c r="A147" t="s">
        <v>2</v>
      </c>
      <c r="B147">
        <v>1994</v>
      </c>
      <c r="C147" t="s">
        <v>3</v>
      </c>
      <c r="D147">
        <v>480619</v>
      </c>
      <c r="E147" t="s">
        <v>4</v>
      </c>
      <c r="F147">
        <v>9.9998000000000004E-2</v>
      </c>
      <c r="G147" t="s">
        <v>5</v>
      </c>
      <c r="H147">
        <v>16</v>
      </c>
      <c r="I147" t="s">
        <v>6</v>
      </c>
      <c r="J147">
        <v>-431</v>
      </c>
      <c r="K147" t="s">
        <v>7</v>
      </c>
      <c r="L147">
        <v>70</v>
      </c>
      <c r="M147" t="s">
        <v>8</v>
      </c>
      <c r="N147">
        <v>0</v>
      </c>
      <c r="O147" t="s">
        <v>9</v>
      </c>
      <c r="P147" t="s">
        <v>10</v>
      </c>
      <c r="Q147">
        <v>0</v>
      </c>
      <c r="R147" t="s">
        <v>11</v>
      </c>
      <c r="S147">
        <v>48</v>
      </c>
    </row>
    <row r="148" spans="1:19">
      <c r="A148" t="s">
        <v>2</v>
      </c>
      <c r="B148">
        <v>1994</v>
      </c>
      <c r="C148" t="s">
        <v>3</v>
      </c>
      <c r="D148">
        <v>480621</v>
      </c>
      <c r="E148" t="s">
        <v>4</v>
      </c>
      <c r="F148">
        <v>9.9998000000000004E-2</v>
      </c>
      <c r="G148" t="s">
        <v>5</v>
      </c>
      <c r="H148">
        <v>2</v>
      </c>
      <c r="I148" t="s">
        <v>6</v>
      </c>
      <c r="J148">
        <v>-498</v>
      </c>
      <c r="K148" t="s">
        <v>7</v>
      </c>
      <c r="L148">
        <v>3</v>
      </c>
      <c r="M148" t="s">
        <v>8</v>
      </c>
      <c r="N148">
        <v>0</v>
      </c>
      <c r="O148" t="s">
        <v>9</v>
      </c>
      <c r="P148" t="s">
        <v>10</v>
      </c>
      <c r="Q148">
        <v>0</v>
      </c>
      <c r="R148" t="s">
        <v>11</v>
      </c>
      <c r="S148">
        <v>41</v>
      </c>
    </row>
    <row r="149" spans="1:19">
      <c r="A149" t="s">
        <v>2</v>
      </c>
      <c r="B149">
        <v>1994</v>
      </c>
      <c r="C149" t="s">
        <v>3</v>
      </c>
      <c r="D149">
        <v>480772</v>
      </c>
      <c r="E149" t="s">
        <v>4</v>
      </c>
      <c r="F149">
        <v>9.9998000000000004E-2</v>
      </c>
      <c r="G149" t="s">
        <v>5</v>
      </c>
      <c r="H149">
        <v>151</v>
      </c>
      <c r="I149" t="s">
        <v>6</v>
      </c>
      <c r="J149">
        <v>913</v>
      </c>
      <c r="K149" t="s">
        <v>7</v>
      </c>
      <c r="L149">
        <v>1414</v>
      </c>
      <c r="M149" t="s">
        <v>8</v>
      </c>
      <c r="N149">
        <v>0</v>
      </c>
      <c r="O149" t="s">
        <v>9</v>
      </c>
      <c r="P149" t="s">
        <v>10</v>
      </c>
      <c r="Q149">
        <v>0</v>
      </c>
      <c r="R149" t="s">
        <v>11</v>
      </c>
      <c r="S149">
        <v>49</v>
      </c>
    </row>
    <row r="150" spans="1:19">
      <c r="A150" t="s">
        <v>2</v>
      </c>
      <c r="B150">
        <v>1994</v>
      </c>
      <c r="C150" t="s">
        <v>3</v>
      </c>
      <c r="D150">
        <v>480773</v>
      </c>
      <c r="E150" t="s">
        <v>4</v>
      </c>
      <c r="F150">
        <v>9.9998000000000004E-2</v>
      </c>
      <c r="G150" t="s">
        <v>5</v>
      </c>
      <c r="H150">
        <v>1</v>
      </c>
      <c r="I150" t="s">
        <v>6</v>
      </c>
      <c r="J150">
        <v>-500</v>
      </c>
      <c r="K150" t="s">
        <v>7</v>
      </c>
      <c r="L150">
        <v>1</v>
      </c>
      <c r="M150" t="s">
        <v>8</v>
      </c>
      <c r="N150">
        <v>0</v>
      </c>
      <c r="O150" t="s">
        <v>9</v>
      </c>
      <c r="P150" t="s">
        <v>10</v>
      </c>
      <c r="Q150">
        <v>0</v>
      </c>
      <c r="R150" t="s">
        <v>11</v>
      </c>
      <c r="S150">
        <v>38</v>
      </c>
    </row>
    <row r="151" spans="1:19">
      <c r="A151" t="s">
        <v>2</v>
      </c>
      <c r="B151">
        <v>1994</v>
      </c>
      <c r="C151" t="s">
        <v>3</v>
      </c>
      <c r="D151">
        <v>480793</v>
      </c>
      <c r="E151" t="s">
        <v>4</v>
      </c>
      <c r="F151">
        <v>9.9998000000000004E-2</v>
      </c>
      <c r="G151" t="s">
        <v>5</v>
      </c>
      <c r="H151">
        <v>20</v>
      </c>
      <c r="I151" t="s">
        <v>6</v>
      </c>
      <c r="J151">
        <v>-404</v>
      </c>
      <c r="K151" t="s">
        <v>7</v>
      </c>
      <c r="L151">
        <v>97</v>
      </c>
      <c r="M151" t="s">
        <v>8</v>
      </c>
      <c r="N151">
        <v>0</v>
      </c>
      <c r="O151" t="s">
        <v>9</v>
      </c>
      <c r="P151" t="s">
        <v>10</v>
      </c>
      <c r="Q151">
        <v>0</v>
      </c>
      <c r="R151" t="s">
        <v>11</v>
      </c>
      <c r="S151">
        <v>48</v>
      </c>
    </row>
    <row r="152" spans="1:19">
      <c r="A152" t="s">
        <v>2</v>
      </c>
      <c r="B152">
        <v>1994</v>
      </c>
      <c r="C152" t="s">
        <v>3</v>
      </c>
      <c r="D152">
        <v>480811</v>
      </c>
      <c r="E152" t="s">
        <v>4</v>
      </c>
      <c r="F152">
        <v>9.9998000000000004E-2</v>
      </c>
      <c r="G152" t="s">
        <v>5</v>
      </c>
      <c r="H152">
        <v>18</v>
      </c>
      <c r="I152" t="s">
        <v>6</v>
      </c>
      <c r="J152">
        <v>-423</v>
      </c>
      <c r="K152" t="s">
        <v>7</v>
      </c>
      <c r="L152">
        <v>78</v>
      </c>
      <c r="M152" t="s">
        <v>8</v>
      </c>
      <c r="N152">
        <v>0</v>
      </c>
      <c r="O152" t="s">
        <v>9</v>
      </c>
      <c r="P152" t="s">
        <v>10</v>
      </c>
      <c r="Q152">
        <v>0</v>
      </c>
      <c r="R152" t="s">
        <v>11</v>
      </c>
      <c r="S152">
        <v>47</v>
      </c>
    </row>
    <row r="153" spans="1:19">
      <c r="A153" t="s">
        <v>2</v>
      </c>
      <c r="B153">
        <v>1994</v>
      </c>
      <c r="C153" t="s">
        <v>3</v>
      </c>
      <c r="D153">
        <v>480814</v>
      </c>
      <c r="E153" t="s">
        <v>4</v>
      </c>
      <c r="F153">
        <v>9.9998000000000004E-2</v>
      </c>
      <c r="G153" t="s">
        <v>5</v>
      </c>
      <c r="H153">
        <v>3</v>
      </c>
      <c r="I153" t="s">
        <v>6</v>
      </c>
      <c r="J153">
        <v>-495</v>
      </c>
      <c r="K153" t="s">
        <v>7</v>
      </c>
      <c r="L153">
        <v>6</v>
      </c>
      <c r="M153" t="s">
        <v>8</v>
      </c>
      <c r="N153">
        <v>0</v>
      </c>
      <c r="O153" t="s">
        <v>9</v>
      </c>
      <c r="P153" t="s">
        <v>10</v>
      </c>
      <c r="Q153">
        <v>0</v>
      </c>
      <c r="R153" t="s">
        <v>11</v>
      </c>
      <c r="S153">
        <v>42</v>
      </c>
    </row>
    <row r="154" spans="1:19">
      <c r="A154" t="s">
        <v>2</v>
      </c>
      <c r="B154">
        <v>1994</v>
      </c>
      <c r="C154" t="s">
        <v>3</v>
      </c>
      <c r="D154">
        <v>480815</v>
      </c>
      <c r="E154" t="s">
        <v>4</v>
      </c>
      <c r="F154">
        <v>9.9998000000000004E-2</v>
      </c>
      <c r="G154" t="s">
        <v>5</v>
      </c>
      <c r="H154">
        <v>1</v>
      </c>
      <c r="I154" t="s">
        <v>6</v>
      </c>
      <c r="J154">
        <v>-500</v>
      </c>
      <c r="K154" t="s">
        <v>7</v>
      </c>
      <c r="L154">
        <v>1</v>
      </c>
      <c r="M154" t="s">
        <v>8</v>
      </c>
      <c r="N154">
        <v>0</v>
      </c>
      <c r="O154" t="s">
        <v>9</v>
      </c>
      <c r="P154" t="s">
        <v>10</v>
      </c>
      <c r="Q154">
        <v>0</v>
      </c>
      <c r="R154" t="s">
        <v>11</v>
      </c>
      <c r="S154">
        <v>37</v>
      </c>
    </row>
    <row r="155" spans="1:19">
      <c r="A155" t="s">
        <v>2</v>
      </c>
      <c r="B155">
        <v>1994</v>
      </c>
      <c r="C155" t="s">
        <v>3</v>
      </c>
      <c r="D155">
        <v>480843</v>
      </c>
      <c r="E155" t="s">
        <v>4</v>
      </c>
      <c r="F155">
        <v>9.9998000000000004E-2</v>
      </c>
      <c r="G155" t="s">
        <v>5</v>
      </c>
      <c r="H155">
        <v>28</v>
      </c>
      <c r="I155" t="s">
        <v>6</v>
      </c>
      <c r="J155">
        <v>-390</v>
      </c>
      <c r="K155" t="s">
        <v>7</v>
      </c>
      <c r="L155">
        <v>111</v>
      </c>
      <c r="M155" t="s">
        <v>8</v>
      </c>
      <c r="N155">
        <v>0</v>
      </c>
      <c r="O155" t="s">
        <v>9</v>
      </c>
      <c r="P155" t="s">
        <v>10</v>
      </c>
      <c r="Q155">
        <v>0</v>
      </c>
      <c r="R155" t="s">
        <v>11</v>
      </c>
      <c r="S155">
        <v>49</v>
      </c>
    </row>
    <row r="156" spans="1:19">
      <c r="A156" t="s">
        <v>2</v>
      </c>
      <c r="B156">
        <v>1994</v>
      </c>
      <c r="C156" t="s">
        <v>3</v>
      </c>
      <c r="D156">
        <v>480859</v>
      </c>
      <c r="E156" t="s">
        <v>4</v>
      </c>
      <c r="F156">
        <v>9.9998000000000004E-2</v>
      </c>
      <c r="G156" t="s">
        <v>5</v>
      </c>
      <c r="H156">
        <v>16</v>
      </c>
      <c r="I156" t="s">
        <v>6</v>
      </c>
      <c r="J156">
        <v>-395</v>
      </c>
      <c r="K156" t="s">
        <v>7</v>
      </c>
      <c r="L156">
        <v>106</v>
      </c>
      <c r="M156" t="s">
        <v>8</v>
      </c>
      <c r="N156">
        <v>0</v>
      </c>
      <c r="O156" t="s">
        <v>9</v>
      </c>
      <c r="P156" t="s">
        <v>10</v>
      </c>
      <c r="Q156">
        <v>0</v>
      </c>
      <c r="R156" t="s">
        <v>11</v>
      </c>
      <c r="S156">
        <v>47</v>
      </c>
    </row>
    <row r="157" spans="1:19">
      <c r="A157" t="s">
        <v>2</v>
      </c>
      <c r="B157">
        <v>1994</v>
      </c>
      <c r="C157" t="s">
        <v>3</v>
      </c>
      <c r="D157">
        <v>481099</v>
      </c>
      <c r="E157" t="s">
        <v>4</v>
      </c>
      <c r="F157">
        <v>9.9998000000000004E-2</v>
      </c>
      <c r="G157" t="s">
        <v>5</v>
      </c>
      <c r="H157">
        <v>240</v>
      </c>
      <c r="I157" t="s">
        <v>6</v>
      </c>
      <c r="J157">
        <v>1552</v>
      </c>
      <c r="K157" t="s">
        <v>7</v>
      </c>
      <c r="L157">
        <v>2053</v>
      </c>
      <c r="M157" t="s">
        <v>8</v>
      </c>
      <c r="N157">
        <v>0</v>
      </c>
      <c r="O157" t="s">
        <v>9</v>
      </c>
      <c r="P157" t="s">
        <v>10</v>
      </c>
      <c r="Q157">
        <v>0</v>
      </c>
      <c r="R157" t="s">
        <v>11</v>
      </c>
      <c r="S157">
        <v>49</v>
      </c>
    </row>
    <row r="158" spans="1:19">
      <c r="A158" t="s">
        <v>2</v>
      </c>
      <c r="B158">
        <v>1994</v>
      </c>
      <c r="C158" t="s">
        <v>3</v>
      </c>
      <c r="D158">
        <v>481109</v>
      </c>
      <c r="E158" t="s">
        <v>4</v>
      </c>
      <c r="F158">
        <v>9.9998000000000004E-2</v>
      </c>
      <c r="G158" t="s">
        <v>5</v>
      </c>
      <c r="H158">
        <v>10</v>
      </c>
      <c r="I158" t="s">
        <v>6</v>
      </c>
      <c r="J158">
        <v>-467</v>
      </c>
      <c r="K158" t="s">
        <v>7</v>
      </c>
      <c r="L158">
        <v>34</v>
      </c>
      <c r="M158" t="s">
        <v>8</v>
      </c>
      <c r="N158">
        <v>0</v>
      </c>
      <c r="O158" t="s">
        <v>9</v>
      </c>
      <c r="P158" t="s">
        <v>10</v>
      </c>
      <c r="Q158">
        <v>0</v>
      </c>
      <c r="R158" t="s">
        <v>11</v>
      </c>
      <c r="S158">
        <v>45</v>
      </c>
    </row>
    <row r="159" spans="1:19">
      <c r="A159" t="s">
        <v>2</v>
      </c>
      <c r="B159">
        <v>1994</v>
      </c>
      <c r="C159" t="s">
        <v>3</v>
      </c>
      <c r="D159">
        <v>481311</v>
      </c>
      <c r="E159" t="s">
        <v>4</v>
      </c>
      <c r="F159">
        <v>9.9998000000000004E-2</v>
      </c>
      <c r="G159" t="s">
        <v>5</v>
      </c>
      <c r="H159">
        <v>202</v>
      </c>
      <c r="I159" t="s">
        <v>6</v>
      </c>
      <c r="J159">
        <v>849</v>
      </c>
      <c r="K159" t="s">
        <v>7</v>
      </c>
      <c r="L159">
        <v>1350</v>
      </c>
      <c r="M159" t="s">
        <v>8</v>
      </c>
      <c r="N159">
        <v>0</v>
      </c>
      <c r="O159" t="s">
        <v>9</v>
      </c>
      <c r="P159" t="s">
        <v>10</v>
      </c>
      <c r="Q159">
        <v>0</v>
      </c>
      <c r="R159" t="s">
        <v>11</v>
      </c>
      <c r="S159">
        <v>49</v>
      </c>
    </row>
    <row r="160" spans="1:19">
      <c r="A160" t="s">
        <v>2</v>
      </c>
      <c r="B160">
        <v>1994</v>
      </c>
      <c r="C160" t="s">
        <v>3</v>
      </c>
      <c r="D160">
        <v>481441</v>
      </c>
      <c r="E160" t="s">
        <v>4</v>
      </c>
      <c r="F160">
        <v>9.9998000000000004E-2</v>
      </c>
      <c r="G160" t="s">
        <v>5</v>
      </c>
      <c r="H160">
        <v>130</v>
      </c>
      <c r="I160" t="s">
        <v>6</v>
      </c>
      <c r="J160">
        <v>521</v>
      </c>
      <c r="K160" t="s">
        <v>7</v>
      </c>
      <c r="L160">
        <v>1022</v>
      </c>
      <c r="M160" t="s">
        <v>8</v>
      </c>
      <c r="N160">
        <v>0</v>
      </c>
      <c r="O160" t="s">
        <v>9</v>
      </c>
      <c r="P160" t="s">
        <v>10</v>
      </c>
      <c r="Q160">
        <v>0</v>
      </c>
      <c r="R160" t="s">
        <v>11</v>
      </c>
      <c r="S160">
        <v>49</v>
      </c>
    </row>
    <row r="161" spans="1:19">
      <c r="A161" t="s">
        <v>2</v>
      </c>
      <c r="B161">
        <v>1994</v>
      </c>
      <c r="C161" t="s">
        <v>3</v>
      </c>
      <c r="D161">
        <v>481455</v>
      </c>
      <c r="E161" t="s">
        <v>4</v>
      </c>
      <c r="F161">
        <v>9.9998000000000004E-2</v>
      </c>
      <c r="G161" t="s">
        <v>5</v>
      </c>
      <c r="H161">
        <v>14</v>
      </c>
      <c r="I161" t="s">
        <v>6</v>
      </c>
      <c r="J161">
        <v>-425</v>
      </c>
      <c r="K161" t="s">
        <v>7</v>
      </c>
      <c r="L161">
        <v>76</v>
      </c>
      <c r="M161" t="s">
        <v>8</v>
      </c>
      <c r="N161">
        <v>0</v>
      </c>
      <c r="O161" t="s">
        <v>9</v>
      </c>
      <c r="P161" t="s">
        <v>10</v>
      </c>
      <c r="Q161">
        <v>0</v>
      </c>
      <c r="R161" t="s">
        <v>11</v>
      </c>
      <c r="S161">
        <v>47</v>
      </c>
    </row>
    <row r="162" spans="1:19">
      <c r="A162" t="s">
        <v>2</v>
      </c>
      <c r="B162">
        <v>1994</v>
      </c>
      <c r="C162" t="s">
        <v>3</v>
      </c>
      <c r="D162">
        <v>481480</v>
      </c>
      <c r="E162" t="s">
        <v>4</v>
      </c>
      <c r="F162">
        <v>9.9998000000000004E-2</v>
      </c>
      <c r="G162" t="s">
        <v>5</v>
      </c>
      <c r="H162">
        <v>25</v>
      </c>
      <c r="I162" t="s">
        <v>6</v>
      </c>
      <c r="J162">
        <v>-286</v>
      </c>
      <c r="K162" t="s">
        <v>7</v>
      </c>
      <c r="L162">
        <v>215</v>
      </c>
      <c r="M162" t="s">
        <v>8</v>
      </c>
      <c r="N162">
        <v>0</v>
      </c>
      <c r="O162" t="s">
        <v>9</v>
      </c>
      <c r="P162" t="s">
        <v>10</v>
      </c>
      <c r="Q162">
        <v>0</v>
      </c>
      <c r="R162" t="s">
        <v>11</v>
      </c>
      <c r="S162">
        <v>48</v>
      </c>
    </row>
    <row r="163" spans="1:19">
      <c r="A163" t="s">
        <v>2</v>
      </c>
      <c r="B163">
        <v>1994</v>
      </c>
      <c r="C163" t="s">
        <v>3</v>
      </c>
      <c r="D163">
        <v>481776</v>
      </c>
      <c r="E163" t="s">
        <v>4</v>
      </c>
      <c r="F163">
        <v>9.9998000000000004E-2</v>
      </c>
      <c r="G163" t="s">
        <v>5</v>
      </c>
      <c r="H163">
        <v>296</v>
      </c>
      <c r="I163" t="s">
        <v>6</v>
      </c>
      <c r="J163">
        <v>2829</v>
      </c>
      <c r="K163" t="s">
        <v>7</v>
      </c>
      <c r="L163">
        <v>3330</v>
      </c>
      <c r="M163" t="s">
        <v>8</v>
      </c>
      <c r="N163">
        <v>0</v>
      </c>
      <c r="O163" t="s">
        <v>9</v>
      </c>
      <c r="P163" t="s">
        <v>10</v>
      </c>
      <c r="Q163">
        <v>0</v>
      </c>
      <c r="R163" t="s">
        <v>11</v>
      </c>
      <c r="S163">
        <v>49</v>
      </c>
    </row>
    <row r="164" spans="1:19">
      <c r="A164" t="s">
        <v>2</v>
      </c>
      <c r="B164">
        <v>1994</v>
      </c>
      <c r="C164" t="s">
        <v>3</v>
      </c>
      <c r="D164">
        <v>482185</v>
      </c>
      <c r="E164" t="s">
        <v>4</v>
      </c>
      <c r="F164">
        <v>9.9998000000000004E-2</v>
      </c>
      <c r="G164" t="s">
        <v>5</v>
      </c>
      <c r="H164">
        <v>409</v>
      </c>
      <c r="I164" t="s">
        <v>6</v>
      </c>
      <c r="J164">
        <v>3552</v>
      </c>
      <c r="K164" t="s">
        <v>7</v>
      </c>
      <c r="L164">
        <v>4053</v>
      </c>
      <c r="M164" t="s">
        <v>8</v>
      </c>
      <c r="N164">
        <v>0</v>
      </c>
      <c r="O164" t="s">
        <v>9</v>
      </c>
      <c r="P164" t="s">
        <v>10</v>
      </c>
      <c r="Q164">
        <v>0</v>
      </c>
      <c r="R164" t="s">
        <v>11</v>
      </c>
      <c r="S164">
        <v>49</v>
      </c>
    </row>
    <row r="165" spans="1:19">
      <c r="A165" t="s">
        <v>2</v>
      </c>
      <c r="B165">
        <v>1994</v>
      </c>
      <c r="C165" t="s">
        <v>3</v>
      </c>
      <c r="D165">
        <v>482187</v>
      </c>
      <c r="E165" t="s">
        <v>4</v>
      </c>
      <c r="F165">
        <v>9.9998000000000004E-2</v>
      </c>
      <c r="G165" t="s">
        <v>5</v>
      </c>
      <c r="H165">
        <v>2</v>
      </c>
      <c r="I165" t="s">
        <v>6</v>
      </c>
      <c r="J165">
        <v>-498</v>
      </c>
      <c r="K165" t="s">
        <v>7</v>
      </c>
      <c r="L165">
        <v>3</v>
      </c>
      <c r="M165" t="s">
        <v>8</v>
      </c>
      <c r="N165">
        <v>0</v>
      </c>
      <c r="O165" t="s">
        <v>9</v>
      </c>
      <c r="P165" t="s">
        <v>10</v>
      </c>
      <c r="Q165">
        <v>0</v>
      </c>
      <c r="R165" t="s">
        <v>11</v>
      </c>
      <c r="S165">
        <v>41</v>
      </c>
    </row>
    <row r="166" spans="1:19">
      <c r="A166" t="s">
        <v>2</v>
      </c>
      <c r="B166">
        <v>1994</v>
      </c>
      <c r="C166" t="s">
        <v>3</v>
      </c>
      <c r="D166">
        <v>482197</v>
      </c>
      <c r="E166" t="s">
        <v>4</v>
      </c>
      <c r="F166">
        <v>9.9998000000000004E-2</v>
      </c>
      <c r="G166" t="s">
        <v>5</v>
      </c>
      <c r="H166">
        <v>10</v>
      </c>
      <c r="I166" t="s">
        <v>6</v>
      </c>
      <c r="J166">
        <v>-465</v>
      </c>
      <c r="K166" t="s">
        <v>7</v>
      </c>
      <c r="L166">
        <v>36</v>
      </c>
      <c r="M166" t="s">
        <v>8</v>
      </c>
      <c r="N166">
        <v>0</v>
      </c>
      <c r="O166" t="s">
        <v>9</v>
      </c>
      <c r="P166" t="s">
        <v>10</v>
      </c>
      <c r="Q166">
        <v>0</v>
      </c>
      <c r="R166" t="s">
        <v>11</v>
      </c>
      <c r="S166">
        <v>44</v>
      </c>
    </row>
    <row r="167" spans="1:19">
      <c r="A167" t="s">
        <v>2</v>
      </c>
      <c r="B167">
        <v>1994</v>
      </c>
      <c r="C167" t="s">
        <v>3</v>
      </c>
      <c r="D167">
        <v>482345</v>
      </c>
      <c r="E167" t="s">
        <v>4</v>
      </c>
      <c r="F167">
        <v>9.9998000000000004E-2</v>
      </c>
      <c r="G167" t="s">
        <v>5</v>
      </c>
      <c r="H167">
        <v>148</v>
      </c>
      <c r="I167" t="s">
        <v>6</v>
      </c>
      <c r="J167">
        <v>541</v>
      </c>
      <c r="K167" t="s">
        <v>7</v>
      </c>
      <c r="L167">
        <v>1042</v>
      </c>
      <c r="M167" t="s">
        <v>8</v>
      </c>
      <c r="N167">
        <v>0</v>
      </c>
      <c r="O167" t="s">
        <v>9</v>
      </c>
      <c r="P167" t="s">
        <v>10</v>
      </c>
      <c r="Q167">
        <v>0</v>
      </c>
      <c r="R167" t="s">
        <v>11</v>
      </c>
      <c r="S167">
        <v>49</v>
      </c>
    </row>
    <row r="168" spans="1:19">
      <c r="A168" t="s">
        <v>2</v>
      </c>
      <c r="B168">
        <v>1994</v>
      </c>
      <c r="C168" t="s">
        <v>3</v>
      </c>
      <c r="D168">
        <v>482685</v>
      </c>
      <c r="E168" t="s">
        <v>4</v>
      </c>
      <c r="F168">
        <v>9.9998000000000004E-2</v>
      </c>
      <c r="G168" t="s">
        <v>5</v>
      </c>
      <c r="H168">
        <v>340</v>
      </c>
      <c r="I168" t="s">
        <v>6</v>
      </c>
      <c r="J168">
        <v>2456</v>
      </c>
      <c r="K168" t="s">
        <v>7</v>
      </c>
      <c r="L168">
        <v>2957</v>
      </c>
      <c r="M168" t="s">
        <v>8</v>
      </c>
      <c r="N168">
        <v>0</v>
      </c>
      <c r="O168" t="s">
        <v>9</v>
      </c>
      <c r="P168" t="s">
        <v>10</v>
      </c>
      <c r="Q168">
        <v>0</v>
      </c>
      <c r="R168" t="s">
        <v>11</v>
      </c>
      <c r="S168">
        <v>49</v>
      </c>
    </row>
    <row r="169" spans="1:19">
      <c r="A169" t="s">
        <v>2</v>
      </c>
      <c r="B169">
        <v>1994</v>
      </c>
      <c r="C169" t="s">
        <v>3</v>
      </c>
      <c r="D169">
        <v>482686</v>
      </c>
      <c r="E169" t="s">
        <v>4</v>
      </c>
      <c r="F169">
        <v>9.9998000000000004E-2</v>
      </c>
      <c r="G169" t="s">
        <v>5</v>
      </c>
      <c r="H169">
        <v>1</v>
      </c>
      <c r="I169" t="s">
        <v>6</v>
      </c>
      <c r="J169">
        <v>-500</v>
      </c>
      <c r="K169" t="s">
        <v>7</v>
      </c>
      <c r="L169">
        <v>1</v>
      </c>
      <c r="M169" t="s">
        <v>8</v>
      </c>
      <c r="N169">
        <v>0</v>
      </c>
      <c r="O169" t="s">
        <v>9</v>
      </c>
      <c r="P169" t="s">
        <v>10</v>
      </c>
      <c r="Q169">
        <v>0</v>
      </c>
      <c r="R169" t="s">
        <v>11</v>
      </c>
      <c r="S169">
        <v>37</v>
      </c>
    </row>
    <row r="170" spans="1:19">
      <c r="A170" t="s">
        <v>2</v>
      </c>
      <c r="B170">
        <v>1994</v>
      </c>
      <c r="C170" t="s">
        <v>3</v>
      </c>
      <c r="D170">
        <v>482687</v>
      </c>
      <c r="E170" t="s">
        <v>4</v>
      </c>
      <c r="F170">
        <v>9.9998000000000004E-2</v>
      </c>
      <c r="G170" t="s">
        <v>5</v>
      </c>
      <c r="H170">
        <v>1</v>
      </c>
      <c r="I170" t="s">
        <v>6</v>
      </c>
      <c r="J170">
        <v>-500</v>
      </c>
      <c r="K170" t="s">
        <v>7</v>
      </c>
      <c r="L170">
        <v>1</v>
      </c>
      <c r="M170" t="s">
        <v>8</v>
      </c>
      <c r="N170">
        <v>0</v>
      </c>
      <c r="O170" t="s">
        <v>9</v>
      </c>
      <c r="P170" t="s">
        <v>10</v>
      </c>
      <c r="Q170">
        <v>0</v>
      </c>
      <c r="R170" t="s">
        <v>11</v>
      </c>
      <c r="S170">
        <v>35</v>
      </c>
    </row>
    <row r="171" spans="1:19">
      <c r="A171" t="s">
        <v>2</v>
      </c>
      <c r="B171">
        <v>1994</v>
      </c>
      <c r="C171" t="s">
        <v>3</v>
      </c>
      <c r="D171">
        <v>482783</v>
      </c>
      <c r="E171" t="s">
        <v>4</v>
      </c>
      <c r="F171">
        <v>9.9998000000000004E-2</v>
      </c>
      <c r="G171" t="s">
        <v>5</v>
      </c>
      <c r="H171">
        <v>96</v>
      </c>
      <c r="I171" t="s">
        <v>6</v>
      </c>
      <c r="J171">
        <v>1145</v>
      </c>
      <c r="K171" t="s">
        <v>7</v>
      </c>
      <c r="L171">
        <v>1646</v>
      </c>
      <c r="M171" t="s">
        <v>8</v>
      </c>
      <c r="N171">
        <v>0</v>
      </c>
      <c r="O171" t="s">
        <v>9</v>
      </c>
      <c r="P171" t="s">
        <v>10</v>
      </c>
      <c r="Q171">
        <v>0</v>
      </c>
      <c r="R171" t="s">
        <v>11</v>
      </c>
      <c r="S171">
        <v>48</v>
      </c>
    </row>
    <row r="172" spans="1:19">
      <c r="A172" t="s">
        <v>2</v>
      </c>
      <c r="B172">
        <v>1994</v>
      </c>
      <c r="C172" t="s">
        <v>3</v>
      </c>
      <c r="D172">
        <v>482959</v>
      </c>
      <c r="E172" t="s">
        <v>4</v>
      </c>
      <c r="F172">
        <v>9.9998000000000004E-2</v>
      </c>
      <c r="G172" t="s">
        <v>5</v>
      </c>
      <c r="H172">
        <v>176</v>
      </c>
      <c r="I172" t="s">
        <v>6</v>
      </c>
      <c r="J172">
        <v>625</v>
      </c>
      <c r="K172" t="s">
        <v>7</v>
      </c>
      <c r="L172">
        <v>1126</v>
      </c>
      <c r="M172" t="s">
        <v>8</v>
      </c>
      <c r="N172">
        <v>0</v>
      </c>
      <c r="O172" t="s">
        <v>9</v>
      </c>
      <c r="P172" t="s">
        <v>10</v>
      </c>
      <c r="Q172">
        <v>0</v>
      </c>
      <c r="R172" t="s">
        <v>11</v>
      </c>
      <c r="S172">
        <v>49</v>
      </c>
    </row>
    <row r="173" spans="1:19">
      <c r="A173" t="s">
        <v>2</v>
      </c>
      <c r="B173">
        <v>1994</v>
      </c>
      <c r="C173" t="s">
        <v>3</v>
      </c>
      <c r="D173">
        <v>483440</v>
      </c>
      <c r="E173" t="s">
        <v>4</v>
      </c>
      <c r="F173">
        <v>9.9998000000000004E-2</v>
      </c>
      <c r="G173" t="s">
        <v>5</v>
      </c>
      <c r="H173">
        <v>481</v>
      </c>
      <c r="I173" t="s">
        <v>6</v>
      </c>
      <c r="J173">
        <v>4783</v>
      </c>
      <c r="K173" t="s">
        <v>7</v>
      </c>
      <c r="L173">
        <v>5284</v>
      </c>
      <c r="M173" t="s">
        <v>8</v>
      </c>
      <c r="N173">
        <v>0</v>
      </c>
      <c r="O173" t="s">
        <v>9</v>
      </c>
      <c r="P173" t="s">
        <v>10</v>
      </c>
      <c r="Q173">
        <v>0</v>
      </c>
      <c r="R173" t="s">
        <v>11</v>
      </c>
      <c r="S173">
        <v>49</v>
      </c>
    </row>
    <row r="174" spans="1:19">
      <c r="A174" t="s">
        <v>2</v>
      </c>
      <c r="B174">
        <v>1994</v>
      </c>
      <c r="C174" t="s">
        <v>3</v>
      </c>
      <c r="D174">
        <v>483441</v>
      </c>
      <c r="E174" t="s">
        <v>4</v>
      </c>
      <c r="F174">
        <v>9.9998000000000004E-2</v>
      </c>
      <c r="G174" t="s">
        <v>5</v>
      </c>
      <c r="H174">
        <v>1</v>
      </c>
      <c r="I174" t="s">
        <v>6</v>
      </c>
      <c r="J174">
        <v>-500</v>
      </c>
      <c r="K174" t="s">
        <v>7</v>
      </c>
      <c r="L174">
        <v>1</v>
      </c>
      <c r="M174" t="s">
        <v>8</v>
      </c>
      <c r="N174">
        <v>0</v>
      </c>
      <c r="O174" t="s">
        <v>9</v>
      </c>
      <c r="P174" t="s">
        <v>10</v>
      </c>
      <c r="Q174">
        <v>0</v>
      </c>
      <c r="R174" t="s">
        <v>11</v>
      </c>
      <c r="S174">
        <v>39</v>
      </c>
    </row>
    <row r="175" spans="1:19">
      <c r="A175" t="s">
        <v>2</v>
      </c>
      <c r="B175">
        <v>1994</v>
      </c>
      <c r="C175" t="s">
        <v>3</v>
      </c>
      <c r="D175">
        <v>483443</v>
      </c>
      <c r="E175" t="s">
        <v>4</v>
      </c>
      <c r="F175">
        <v>9.9998000000000004E-2</v>
      </c>
      <c r="G175" t="s">
        <v>5</v>
      </c>
      <c r="H175">
        <v>2</v>
      </c>
      <c r="I175" t="s">
        <v>6</v>
      </c>
      <c r="J175">
        <v>-498</v>
      </c>
      <c r="K175" t="s">
        <v>7</v>
      </c>
      <c r="L175">
        <v>3</v>
      </c>
      <c r="M175" t="s">
        <v>8</v>
      </c>
      <c r="N175">
        <v>0</v>
      </c>
      <c r="O175" t="s">
        <v>9</v>
      </c>
      <c r="P175" t="s">
        <v>10</v>
      </c>
      <c r="Q175">
        <v>0</v>
      </c>
      <c r="R175" t="s">
        <v>11</v>
      </c>
      <c r="S175">
        <v>40</v>
      </c>
    </row>
    <row r="176" spans="1:19">
      <c r="A176" t="s">
        <v>2</v>
      </c>
      <c r="B176">
        <v>1994</v>
      </c>
      <c r="C176" t="s">
        <v>3</v>
      </c>
      <c r="D176">
        <v>484070</v>
      </c>
      <c r="E176" t="s">
        <v>4</v>
      </c>
      <c r="F176">
        <v>9.9998000000000004E-2</v>
      </c>
      <c r="G176" t="s">
        <v>5</v>
      </c>
      <c r="H176">
        <v>627</v>
      </c>
      <c r="I176" t="s">
        <v>6</v>
      </c>
      <c r="J176">
        <v>5355</v>
      </c>
      <c r="K176" t="s">
        <v>7</v>
      </c>
      <c r="L176">
        <v>5856</v>
      </c>
      <c r="M176" t="s">
        <v>8</v>
      </c>
      <c r="N176">
        <v>0</v>
      </c>
      <c r="O176" t="s">
        <v>9</v>
      </c>
      <c r="P176" t="s">
        <v>10</v>
      </c>
      <c r="Q176">
        <v>0</v>
      </c>
      <c r="R176" t="s">
        <v>11</v>
      </c>
      <c r="S176">
        <v>49</v>
      </c>
    </row>
    <row r="177" spans="1:19">
      <c r="A177" t="s">
        <v>2</v>
      </c>
      <c r="B177">
        <v>1994</v>
      </c>
      <c r="C177" t="s">
        <v>3</v>
      </c>
      <c r="D177">
        <v>484271</v>
      </c>
      <c r="E177" t="s">
        <v>4</v>
      </c>
      <c r="F177">
        <v>9.9998000000000004E-2</v>
      </c>
      <c r="G177" t="s">
        <v>5</v>
      </c>
      <c r="H177">
        <v>201</v>
      </c>
      <c r="I177" t="s">
        <v>6</v>
      </c>
      <c r="J177">
        <v>1521</v>
      </c>
      <c r="K177" t="s">
        <v>7</v>
      </c>
      <c r="L177">
        <v>2022</v>
      </c>
      <c r="M177" t="s">
        <v>8</v>
      </c>
      <c r="N177">
        <v>0</v>
      </c>
      <c r="O177" t="s">
        <v>9</v>
      </c>
      <c r="P177" t="s">
        <v>10</v>
      </c>
      <c r="Q177">
        <v>0</v>
      </c>
      <c r="R177" t="s">
        <v>11</v>
      </c>
      <c r="S177">
        <v>49</v>
      </c>
    </row>
    <row r="178" spans="1:19">
      <c r="A178" t="s">
        <v>2</v>
      </c>
      <c r="B178">
        <v>1994</v>
      </c>
      <c r="C178" t="s">
        <v>3</v>
      </c>
      <c r="D178">
        <v>484272</v>
      </c>
      <c r="E178" t="s">
        <v>4</v>
      </c>
      <c r="F178">
        <v>9.9998000000000004E-2</v>
      </c>
      <c r="G178" t="s">
        <v>5</v>
      </c>
      <c r="H178">
        <v>1</v>
      </c>
      <c r="I178" t="s">
        <v>6</v>
      </c>
      <c r="J178">
        <v>-500</v>
      </c>
      <c r="K178" t="s">
        <v>7</v>
      </c>
      <c r="L178">
        <v>1</v>
      </c>
      <c r="M178" t="s">
        <v>8</v>
      </c>
      <c r="N178">
        <v>0</v>
      </c>
      <c r="O178" t="s">
        <v>9</v>
      </c>
      <c r="P178" t="s">
        <v>10</v>
      </c>
      <c r="Q178">
        <v>0</v>
      </c>
      <c r="R178" t="s">
        <v>11</v>
      </c>
      <c r="S178">
        <v>37</v>
      </c>
    </row>
    <row r="179" spans="1:19">
      <c r="A179" t="s">
        <v>2</v>
      </c>
      <c r="B179">
        <v>1994</v>
      </c>
      <c r="C179" t="s">
        <v>3</v>
      </c>
      <c r="D179">
        <v>485149</v>
      </c>
      <c r="E179" t="s">
        <v>4</v>
      </c>
      <c r="F179">
        <v>9.9998000000000004E-2</v>
      </c>
      <c r="G179" t="s">
        <v>5</v>
      </c>
      <c r="H179">
        <v>877</v>
      </c>
      <c r="I179" t="s">
        <v>6</v>
      </c>
      <c r="J179">
        <v>7762</v>
      </c>
      <c r="K179" t="s">
        <v>7</v>
      </c>
      <c r="L179">
        <v>8263</v>
      </c>
      <c r="M179" t="s">
        <v>8</v>
      </c>
      <c r="N179">
        <v>0</v>
      </c>
      <c r="O179" t="s">
        <v>9</v>
      </c>
      <c r="P179" t="s">
        <v>10</v>
      </c>
      <c r="Q179">
        <v>0</v>
      </c>
      <c r="R179" t="s">
        <v>11</v>
      </c>
      <c r="S179">
        <v>50</v>
      </c>
    </row>
    <row r="180" spans="1:19">
      <c r="A180" t="s">
        <v>2</v>
      </c>
      <c r="B180">
        <v>1994</v>
      </c>
      <c r="C180" t="s">
        <v>3</v>
      </c>
      <c r="D180">
        <v>485838</v>
      </c>
      <c r="E180" t="s">
        <v>4</v>
      </c>
      <c r="F180">
        <v>9.9998000000000004E-2</v>
      </c>
      <c r="G180" t="s">
        <v>5</v>
      </c>
      <c r="H180">
        <v>689</v>
      </c>
      <c r="I180" t="s">
        <v>6</v>
      </c>
      <c r="J180">
        <v>8284</v>
      </c>
      <c r="K180" t="s">
        <v>7</v>
      </c>
      <c r="L180">
        <v>8785</v>
      </c>
      <c r="M180" t="s">
        <v>8</v>
      </c>
      <c r="N180">
        <v>0</v>
      </c>
      <c r="O180" t="s">
        <v>9</v>
      </c>
      <c r="P180" t="s">
        <v>10</v>
      </c>
      <c r="Q180">
        <v>0</v>
      </c>
      <c r="R180" t="s">
        <v>11</v>
      </c>
      <c r="S180">
        <v>49</v>
      </c>
    </row>
    <row r="181" spans="1:19">
      <c r="A181" t="s">
        <v>2</v>
      </c>
      <c r="B181">
        <v>1994</v>
      </c>
      <c r="C181" t="s">
        <v>3</v>
      </c>
      <c r="D181">
        <v>486078</v>
      </c>
      <c r="E181" t="s">
        <v>4</v>
      </c>
      <c r="F181">
        <v>9.9998000000000004E-2</v>
      </c>
      <c r="G181" t="s">
        <v>5</v>
      </c>
      <c r="H181">
        <v>240</v>
      </c>
      <c r="I181" t="s">
        <v>6</v>
      </c>
      <c r="J181">
        <v>1161</v>
      </c>
      <c r="K181" t="s">
        <v>7</v>
      </c>
      <c r="L181">
        <v>1662</v>
      </c>
      <c r="M181" t="s">
        <v>8</v>
      </c>
      <c r="N181">
        <v>0</v>
      </c>
      <c r="O181" t="s">
        <v>9</v>
      </c>
      <c r="P181" t="s">
        <v>10</v>
      </c>
      <c r="Q181">
        <v>0</v>
      </c>
      <c r="R181" t="s">
        <v>11</v>
      </c>
      <c r="S181">
        <v>49</v>
      </c>
    </row>
    <row r="182" spans="1:19">
      <c r="A182" t="s">
        <v>2</v>
      </c>
      <c r="B182">
        <v>1994</v>
      </c>
      <c r="C182" t="s">
        <v>3</v>
      </c>
      <c r="D182">
        <v>486079</v>
      </c>
      <c r="E182" t="s">
        <v>4</v>
      </c>
      <c r="F182">
        <v>9.9998000000000004E-2</v>
      </c>
      <c r="G182" t="s">
        <v>5</v>
      </c>
      <c r="H182">
        <v>1</v>
      </c>
      <c r="I182" t="s">
        <v>6</v>
      </c>
      <c r="J182">
        <v>-500</v>
      </c>
      <c r="K182" t="s">
        <v>7</v>
      </c>
      <c r="L182">
        <v>1</v>
      </c>
      <c r="M182" t="s">
        <v>8</v>
      </c>
      <c r="N182">
        <v>0</v>
      </c>
      <c r="O182" t="s">
        <v>9</v>
      </c>
      <c r="P182" t="s">
        <v>10</v>
      </c>
      <c r="Q182">
        <v>0</v>
      </c>
      <c r="R182" t="s">
        <v>11</v>
      </c>
      <c r="S182">
        <v>36</v>
      </c>
    </row>
    <row r="183" spans="1:19">
      <c r="A183" t="s">
        <v>2</v>
      </c>
      <c r="B183">
        <v>1994</v>
      </c>
      <c r="C183" t="s">
        <v>3</v>
      </c>
      <c r="D183">
        <v>486125</v>
      </c>
      <c r="E183" t="s">
        <v>4</v>
      </c>
      <c r="F183">
        <v>9.9998000000000004E-2</v>
      </c>
      <c r="G183" t="s">
        <v>5</v>
      </c>
      <c r="H183">
        <v>46</v>
      </c>
      <c r="I183" t="s">
        <v>6</v>
      </c>
      <c r="J183">
        <v>-215</v>
      </c>
      <c r="K183" t="s">
        <v>7</v>
      </c>
      <c r="L183">
        <v>286</v>
      </c>
      <c r="M183" t="s">
        <v>8</v>
      </c>
      <c r="N183">
        <v>0</v>
      </c>
      <c r="O183" t="s">
        <v>9</v>
      </c>
      <c r="P183" t="s">
        <v>10</v>
      </c>
      <c r="Q183">
        <v>0</v>
      </c>
      <c r="R183" t="s">
        <v>11</v>
      </c>
      <c r="S183">
        <v>49</v>
      </c>
    </row>
    <row r="184" spans="1:19">
      <c r="A184" t="s">
        <v>2</v>
      </c>
      <c r="B184">
        <v>1994</v>
      </c>
      <c r="C184" t="s">
        <v>3</v>
      </c>
      <c r="D184">
        <v>486230</v>
      </c>
      <c r="E184" t="s">
        <v>4</v>
      </c>
      <c r="F184">
        <v>9.9998000000000004E-2</v>
      </c>
      <c r="G184" t="s">
        <v>5</v>
      </c>
      <c r="H184">
        <v>105</v>
      </c>
      <c r="I184" t="s">
        <v>6</v>
      </c>
      <c r="J184">
        <v>97</v>
      </c>
      <c r="K184" t="s">
        <v>7</v>
      </c>
      <c r="L184">
        <v>598</v>
      </c>
      <c r="M184" t="s">
        <v>8</v>
      </c>
      <c r="N184">
        <v>0</v>
      </c>
      <c r="O184" t="s">
        <v>9</v>
      </c>
      <c r="P184" t="s">
        <v>10</v>
      </c>
      <c r="Q184">
        <v>0</v>
      </c>
      <c r="R184" t="s">
        <v>11</v>
      </c>
      <c r="S184">
        <v>49</v>
      </c>
    </row>
    <row r="185" spans="1:19">
      <c r="A185" t="s">
        <v>2</v>
      </c>
      <c r="B185">
        <v>1994</v>
      </c>
      <c r="C185" t="s">
        <v>3</v>
      </c>
      <c r="D185">
        <v>486231</v>
      </c>
      <c r="E185" t="s">
        <v>4</v>
      </c>
      <c r="F185">
        <v>9.9998000000000004E-2</v>
      </c>
      <c r="G185" t="s">
        <v>5</v>
      </c>
      <c r="H185">
        <v>1</v>
      </c>
      <c r="I185" t="s">
        <v>6</v>
      </c>
      <c r="J185">
        <v>-500</v>
      </c>
      <c r="K185" t="s">
        <v>7</v>
      </c>
      <c r="L185">
        <v>1</v>
      </c>
      <c r="M185" t="s">
        <v>8</v>
      </c>
      <c r="N185">
        <v>0</v>
      </c>
      <c r="O185" t="s">
        <v>9</v>
      </c>
      <c r="P185" t="s">
        <v>10</v>
      </c>
      <c r="Q185">
        <v>0</v>
      </c>
      <c r="R185" t="s">
        <v>11</v>
      </c>
      <c r="S185">
        <v>38</v>
      </c>
    </row>
    <row r="186" spans="1:19">
      <c r="A186" t="s">
        <v>2</v>
      </c>
      <c r="B186">
        <v>1994</v>
      </c>
      <c r="C186" t="s">
        <v>3</v>
      </c>
      <c r="D186">
        <v>486337</v>
      </c>
      <c r="E186" t="s">
        <v>4</v>
      </c>
      <c r="F186">
        <v>9.9998000000000004E-2</v>
      </c>
      <c r="G186" t="s">
        <v>5</v>
      </c>
      <c r="H186">
        <v>106</v>
      </c>
      <c r="I186" t="s">
        <v>6</v>
      </c>
      <c r="J186">
        <v>153</v>
      </c>
      <c r="K186" t="s">
        <v>7</v>
      </c>
      <c r="L186">
        <v>654</v>
      </c>
      <c r="M186" t="s">
        <v>8</v>
      </c>
      <c r="N186">
        <v>0</v>
      </c>
      <c r="O186" t="s">
        <v>9</v>
      </c>
      <c r="P186" t="s">
        <v>10</v>
      </c>
      <c r="Q186">
        <v>0</v>
      </c>
      <c r="R186" t="s">
        <v>11</v>
      </c>
      <c r="S186">
        <v>49</v>
      </c>
    </row>
    <row r="187" spans="1:19">
      <c r="A187" t="s">
        <v>2</v>
      </c>
      <c r="B187">
        <v>1994</v>
      </c>
      <c r="C187" t="s">
        <v>3</v>
      </c>
      <c r="D187">
        <v>486381</v>
      </c>
      <c r="E187" t="s">
        <v>4</v>
      </c>
      <c r="F187">
        <v>9.9998000000000004E-2</v>
      </c>
      <c r="G187" t="s">
        <v>5</v>
      </c>
      <c r="H187">
        <v>44</v>
      </c>
      <c r="I187" t="s">
        <v>6</v>
      </c>
      <c r="J187">
        <v>-70</v>
      </c>
      <c r="K187" t="s">
        <v>7</v>
      </c>
      <c r="L187">
        <v>431</v>
      </c>
      <c r="M187" t="s">
        <v>8</v>
      </c>
      <c r="N187">
        <v>0</v>
      </c>
      <c r="O187" t="s">
        <v>9</v>
      </c>
      <c r="P187" t="s">
        <v>10</v>
      </c>
      <c r="Q187">
        <v>0</v>
      </c>
      <c r="R187" t="s">
        <v>11</v>
      </c>
      <c r="S187">
        <v>49</v>
      </c>
    </row>
    <row r="188" spans="1:19">
      <c r="A188" t="s">
        <v>2</v>
      </c>
      <c r="B188">
        <v>1994</v>
      </c>
      <c r="C188" t="s">
        <v>3</v>
      </c>
      <c r="D188">
        <v>486394</v>
      </c>
      <c r="E188" t="s">
        <v>4</v>
      </c>
      <c r="F188">
        <v>9.9998000000000004E-2</v>
      </c>
      <c r="G188" t="s">
        <v>5</v>
      </c>
      <c r="H188">
        <v>13</v>
      </c>
      <c r="I188" t="s">
        <v>6</v>
      </c>
      <c r="J188">
        <v>-454</v>
      </c>
      <c r="K188" t="s">
        <v>7</v>
      </c>
      <c r="L188">
        <v>47</v>
      </c>
      <c r="M188" t="s">
        <v>8</v>
      </c>
      <c r="N188">
        <v>0</v>
      </c>
      <c r="O188" t="s">
        <v>9</v>
      </c>
      <c r="P188" t="s">
        <v>10</v>
      </c>
      <c r="Q188">
        <v>0</v>
      </c>
      <c r="R188" t="s">
        <v>11</v>
      </c>
      <c r="S188">
        <v>47</v>
      </c>
    </row>
    <row r="189" spans="1:19">
      <c r="A189" t="s">
        <v>2</v>
      </c>
      <c r="B189">
        <v>1994</v>
      </c>
      <c r="C189" t="s">
        <v>3</v>
      </c>
      <c r="D189">
        <v>486438</v>
      </c>
      <c r="E189" t="s">
        <v>4</v>
      </c>
      <c r="F189">
        <v>9.9998000000000004E-2</v>
      </c>
      <c r="G189" t="s">
        <v>5</v>
      </c>
      <c r="H189">
        <v>44</v>
      </c>
      <c r="I189" t="s">
        <v>6</v>
      </c>
      <c r="J189">
        <v>-237</v>
      </c>
      <c r="K189" t="s">
        <v>7</v>
      </c>
      <c r="L189">
        <v>264</v>
      </c>
      <c r="M189" t="s">
        <v>8</v>
      </c>
      <c r="N189">
        <v>0</v>
      </c>
      <c r="O189" t="s">
        <v>9</v>
      </c>
      <c r="P189" t="s">
        <v>10</v>
      </c>
      <c r="Q189">
        <v>0</v>
      </c>
      <c r="R189" t="s">
        <v>11</v>
      </c>
      <c r="S189">
        <v>47</v>
      </c>
    </row>
    <row r="190" spans="1:19">
      <c r="A190" t="s">
        <v>2</v>
      </c>
      <c r="B190">
        <v>1994</v>
      </c>
      <c r="C190" t="s">
        <v>3</v>
      </c>
      <c r="D190">
        <v>486448</v>
      </c>
      <c r="E190" t="s">
        <v>4</v>
      </c>
      <c r="F190">
        <v>9.9998000000000004E-2</v>
      </c>
      <c r="G190" t="s">
        <v>5</v>
      </c>
      <c r="H190">
        <v>10</v>
      </c>
      <c r="I190" t="s">
        <v>6</v>
      </c>
      <c r="J190">
        <v>-480</v>
      </c>
      <c r="K190" t="s">
        <v>7</v>
      </c>
      <c r="L190">
        <v>21</v>
      </c>
      <c r="M190" t="s">
        <v>8</v>
      </c>
      <c r="N190">
        <v>0</v>
      </c>
      <c r="O190" t="s">
        <v>9</v>
      </c>
      <c r="P190" t="s">
        <v>10</v>
      </c>
      <c r="Q190">
        <v>0</v>
      </c>
      <c r="R190" t="s">
        <v>11</v>
      </c>
      <c r="S190">
        <v>47</v>
      </c>
    </row>
    <row r="191" spans="1:19">
      <c r="A191" t="s">
        <v>2</v>
      </c>
      <c r="B191">
        <v>1994</v>
      </c>
      <c r="C191" t="s">
        <v>3</v>
      </c>
      <c r="D191">
        <v>486474</v>
      </c>
      <c r="E191" t="s">
        <v>4</v>
      </c>
      <c r="F191">
        <v>9.9998000000000004E-2</v>
      </c>
      <c r="G191" t="s">
        <v>5</v>
      </c>
      <c r="H191">
        <v>26</v>
      </c>
      <c r="I191" t="s">
        <v>6</v>
      </c>
      <c r="J191">
        <v>-347</v>
      </c>
      <c r="K191" t="s">
        <v>7</v>
      </c>
      <c r="L191">
        <v>154</v>
      </c>
      <c r="M191" t="s">
        <v>8</v>
      </c>
      <c r="N191">
        <v>0</v>
      </c>
      <c r="O191" t="s">
        <v>9</v>
      </c>
      <c r="P191" t="s">
        <v>10</v>
      </c>
      <c r="Q191">
        <v>0</v>
      </c>
      <c r="R191" t="s">
        <v>11</v>
      </c>
      <c r="S191">
        <v>48</v>
      </c>
    </row>
    <row r="192" spans="1:19">
      <c r="A192" t="s">
        <v>2</v>
      </c>
      <c r="B192">
        <v>1994</v>
      </c>
      <c r="C192" t="s">
        <v>3</v>
      </c>
      <c r="D192">
        <v>486475</v>
      </c>
      <c r="E192" t="s">
        <v>4</v>
      </c>
      <c r="F192">
        <v>9.9998000000000004E-2</v>
      </c>
      <c r="G192" t="s">
        <v>5</v>
      </c>
      <c r="H192">
        <v>1</v>
      </c>
      <c r="I192" t="s">
        <v>6</v>
      </c>
      <c r="J192">
        <v>-500</v>
      </c>
      <c r="K192" t="s">
        <v>7</v>
      </c>
      <c r="L192">
        <v>1</v>
      </c>
      <c r="M192" t="s">
        <v>8</v>
      </c>
      <c r="N192">
        <v>0</v>
      </c>
      <c r="O192" t="s">
        <v>9</v>
      </c>
      <c r="P192" t="s">
        <v>10</v>
      </c>
      <c r="Q192">
        <v>0</v>
      </c>
      <c r="R192" t="s">
        <v>11</v>
      </c>
      <c r="S192">
        <v>36</v>
      </c>
    </row>
    <row r="193" spans="1:19">
      <c r="A193" t="s">
        <v>2</v>
      </c>
      <c r="B193">
        <v>1994</v>
      </c>
      <c r="C193" t="s">
        <v>3</v>
      </c>
      <c r="D193">
        <v>486484</v>
      </c>
      <c r="E193" t="s">
        <v>4</v>
      </c>
      <c r="F193">
        <v>9.9998000000000004E-2</v>
      </c>
      <c r="G193" t="s">
        <v>5</v>
      </c>
      <c r="H193">
        <v>9</v>
      </c>
      <c r="I193" t="s">
        <v>6</v>
      </c>
      <c r="J193">
        <v>-477</v>
      </c>
      <c r="K193" t="s">
        <v>7</v>
      </c>
      <c r="L193">
        <v>24</v>
      </c>
      <c r="M193" t="s">
        <v>8</v>
      </c>
      <c r="N193">
        <v>0</v>
      </c>
      <c r="O193" t="s">
        <v>9</v>
      </c>
      <c r="P193" t="s">
        <v>10</v>
      </c>
      <c r="Q193">
        <v>0</v>
      </c>
      <c r="R193" t="s">
        <v>11</v>
      </c>
      <c r="S193">
        <v>47</v>
      </c>
    </row>
    <row r="194" spans="1:19">
      <c r="A194" t="s">
        <v>2</v>
      </c>
      <c r="B194">
        <v>1994</v>
      </c>
      <c r="C194" t="s">
        <v>3</v>
      </c>
      <c r="D194">
        <v>486503</v>
      </c>
      <c r="E194" t="s">
        <v>4</v>
      </c>
      <c r="F194">
        <v>9.9998000000000004E-2</v>
      </c>
      <c r="G194" t="s">
        <v>5</v>
      </c>
      <c r="H194">
        <v>19</v>
      </c>
      <c r="I194" t="s">
        <v>6</v>
      </c>
      <c r="J194">
        <v>-343</v>
      </c>
      <c r="K194" t="s">
        <v>7</v>
      </c>
      <c r="L194">
        <v>158</v>
      </c>
      <c r="M194" t="s">
        <v>8</v>
      </c>
      <c r="N194">
        <v>0</v>
      </c>
      <c r="O194" t="s">
        <v>9</v>
      </c>
      <c r="P194" t="s">
        <v>10</v>
      </c>
      <c r="Q194">
        <v>0</v>
      </c>
      <c r="R194" t="s">
        <v>11</v>
      </c>
      <c r="S194">
        <v>48</v>
      </c>
    </row>
    <row r="195" spans="1:19">
      <c r="A195" t="s">
        <v>2</v>
      </c>
      <c r="B195">
        <v>1994</v>
      </c>
      <c r="C195" t="s">
        <v>3</v>
      </c>
      <c r="D195">
        <v>486504</v>
      </c>
      <c r="E195" t="s">
        <v>4</v>
      </c>
      <c r="F195">
        <v>9.9998000000000004E-2</v>
      </c>
      <c r="G195" t="s">
        <v>5</v>
      </c>
      <c r="H195">
        <v>1</v>
      </c>
      <c r="I195" t="s">
        <v>6</v>
      </c>
      <c r="J195">
        <v>-500</v>
      </c>
      <c r="K195" t="s">
        <v>7</v>
      </c>
      <c r="L195">
        <v>1</v>
      </c>
      <c r="M195" t="s">
        <v>8</v>
      </c>
      <c r="N195">
        <v>0</v>
      </c>
      <c r="O195" t="s">
        <v>9</v>
      </c>
      <c r="P195" t="s">
        <v>10</v>
      </c>
      <c r="Q195">
        <v>0</v>
      </c>
      <c r="R195" t="s">
        <v>11</v>
      </c>
      <c r="S195">
        <v>36</v>
      </c>
    </row>
    <row r="196" spans="1:19">
      <c r="A196" t="s">
        <v>2</v>
      </c>
      <c r="B196">
        <v>1994</v>
      </c>
      <c r="C196" t="s">
        <v>3</v>
      </c>
      <c r="D196">
        <v>486506</v>
      </c>
      <c r="E196" t="s">
        <v>4</v>
      </c>
      <c r="F196">
        <v>9.9998000000000004E-2</v>
      </c>
      <c r="G196" t="s">
        <v>5</v>
      </c>
      <c r="H196">
        <v>2</v>
      </c>
      <c r="I196" t="s">
        <v>6</v>
      </c>
      <c r="J196">
        <v>-498</v>
      </c>
      <c r="K196" t="s">
        <v>7</v>
      </c>
      <c r="L196">
        <v>3</v>
      </c>
      <c r="M196" t="s">
        <v>8</v>
      </c>
      <c r="N196">
        <v>0</v>
      </c>
      <c r="O196" t="s">
        <v>9</v>
      </c>
      <c r="P196" t="s">
        <v>10</v>
      </c>
      <c r="Q196">
        <v>0</v>
      </c>
      <c r="R196" t="s">
        <v>11</v>
      </c>
      <c r="S196">
        <v>39</v>
      </c>
    </row>
    <row r="197" spans="1:19">
      <c r="A197" t="s">
        <v>2</v>
      </c>
      <c r="B197">
        <v>1994</v>
      </c>
      <c r="C197" t="s">
        <v>3</v>
      </c>
      <c r="D197">
        <v>486652</v>
      </c>
      <c r="E197" t="s">
        <v>4</v>
      </c>
      <c r="F197">
        <v>9.9998000000000004E-2</v>
      </c>
      <c r="G197" t="s">
        <v>5</v>
      </c>
      <c r="H197">
        <v>146</v>
      </c>
      <c r="I197" t="s">
        <v>6</v>
      </c>
      <c r="J197">
        <v>461</v>
      </c>
      <c r="K197" t="s">
        <v>7</v>
      </c>
      <c r="L197">
        <v>962</v>
      </c>
      <c r="M197" t="s">
        <v>8</v>
      </c>
      <c r="N197">
        <v>0</v>
      </c>
      <c r="O197" t="s">
        <v>9</v>
      </c>
      <c r="P197" t="s">
        <v>10</v>
      </c>
      <c r="Q197">
        <v>0</v>
      </c>
      <c r="R197" t="s">
        <v>11</v>
      </c>
      <c r="S197">
        <v>49</v>
      </c>
    </row>
    <row r="198" spans="1:19">
      <c r="A198" t="s">
        <v>2</v>
      </c>
      <c r="B198">
        <v>1994</v>
      </c>
      <c r="C198" t="s">
        <v>3</v>
      </c>
      <c r="D198">
        <v>486748</v>
      </c>
      <c r="E198" t="s">
        <v>4</v>
      </c>
      <c r="F198">
        <v>9.9998000000000004E-2</v>
      </c>
      <c r="G198" t="s">
        <v>5</v>
      </c>
      <c r="H198">
        <v>96</v>
      </c>
      <c r="I198" t="s">
        <v>6</v>
      </c>
      <c r="J198">
        <v>115</v>
      </c>
      <c r="K198" t="s">
        <v>7</v>
      </c>
      <c r="L198">
        <v>616</v>
      </c>
      <c r="M198" t="s">
        <v>8</v>
      </c>
      <c r="N198">
        <v>0</v>
      </c>
      <c r="O198" t="s">
        <v>9</v>
      </c>
      <c r="P198" t="s">
        <v>10</v>
      </c>
      <c r="Q198">
        <v>0</v>
      </c>
      <c r="R198" t="s">
        <v>11</v>
      </c>
      <c r="S198">
        <v>49</v>
      </c>
    </row>
    <row r="199" spans="1:19">
      <c r="A199" t="s">
        <v>2</v>
      </c>
      <c r="B199">
        <v>1994</v>
      </c>
      <c r="C199" t="s">
        <v>3</v>
      </c>
      <c r="D199">
        <v>486865</v>
      </c>
      <c r="E199" t="s">
        <v>4</v>
      </c>
      <c r="F199">
        <v>9.9998000000000004E-2</v>
      </c>
      <c r="G199" t="s">
        <v>5</v>
      </c>
      <c r="H199">
        <v>117</v>
      </c>
      <c r="I199" t="s">
        <v>6</v>
      </c>
      <c r="J199">
        <v>18</v>
      </c>
      <c r="K199" t="s">
        <v>7</v>
      </c>
      <c r="L199">
        <v>519</v>
      </c>
      <c r="M199" t="s">
        <v>8</v>
      </c>
      <c r="N199">
        <v>0</v>
      </c>
      <c r="O199" t="s">
        <v>9</v>
      </c>
      <c r="P199" t="s">
        <v>10</v>
      </c>
      <c r="Q199">
        <v>0</v>
      </c>
      <c r="R199" t="s">
        <v>11</v>
      </c>
      <c r="S199">
        <v>49</v>
      </c>
    </row>
    <row r="200" spans="1:19">
      <c r="A200" t="s">
        <v>2</v>
      </c>
      <c r="B200">
        <v>1994</v>
      </c>
      <c r="C200" t="s">
        <v>3</v>
      </c>
      <c r="D200">
        <v>486866</v>
      </c>
      <c r="E200" t="s">
        <v>4</v>
      </c>
      <c r="F200">
        <v>9.9998000000000004E-2</v>
      </c>
      <c r="G200" t="s">
        <v>5</v>
      </c>
      <c r="H200">
        <v>1</v>
      </c>
      <c r="I200" t="s">
        <v>6</v>
      </c>
      <c r="J200">
        <v>-500</v>
      </c>
      <c r="K200" t="s">
        <v>7</v>
      </c>
      <c r="L200">
        <v>1</v>
      </c>
      <c r="M200" t="s">
        <v>8</v>
      </c>
      <c r="N200">
        <v>0</v>
      </c>
      <c r="O200" t="s">
        <v>9</v>
      </c>
      <c r="P200" t="s">
        <v>10</v>
      </c>
      <c r="Q200">
        <v>0</v>
      </c>
      <c r="R200" t="s">
        <v>11</v>
      </c>
      <c r="S200">
        <v>37</v>
      </c>
    </row>
    <row r="201" spans="1:19">
      <c r="A201" t="s">
        <v>2</v>
      </c>
      <c r="B201">
        <v>1994</v>
      </c>
      <c r="C201" t="s">
        <v>3</v>
      </c>
      <c r="D201">
        <v>486975</v>
      </c>
      <c r="E201" t="s">
        <v>4</v>
      </c>
      <c r="F201">
        <v>9.9998000000000004E-2</v>
      </c>
      <c r="G201" t="s">
        <v>5</v>
      </c>
      <c r="H201">
        <v>109</v>
      </c>
      <c r="I201" t="s">
        <v>6</v>
      </c>
      <c r="J201">
        <v>122</v>
      </c>
      <c r="K201" t="s">
        <v>7</v>
      </c>
      <c r="L201">
        <v>623</v>
      </c>
      <c r="M201" t="s">
        <v>8</v>
      </c>
      <c r="N201">
        <v>0</v>
      </c>
      <c r="O201" t="s">
        <v>9</v>
      </c>
      <c r="P201" t="s">
        <v>10</v>
      </c>
      <c r="Q201">
        <v>0</v>
      </c>
      <c r="R201" t="s">
        <v>11</v>
      </c>
      <c r="S201">
        <v>49</v>
      </c>
    </row>
    <row r="202" spans="1:19">
      <c r="A202" t="s">
        <v>2</v>
      </c>
      <c r="B202">
        <v>1994</v>
      </c>
      <c r="C202" t="s">
        <v>3</v>
      </c>
      <c r="D202">
        <v>487078</v>
      </c>
      <c r="E202" t="s">
        <v>4</v>
      </c>
      <c r="F202">
        <v>9.9998000000000004E-2</v>
      </c>
      <c r="G202" t="s">
        <v>5</v>
      </c>
      <c r="H202">
        <v>103</v>
      </c>
      <c r="I202" t="s">
        <v>6</v>
      </c>
      <c r="J202">
        <v>148</v>
      </c>
      <c r="K202" t="s">
        <v>7</v>
      </c>
      <c r="L202">
        <v>649</v>
      </c>
      <c r="M202" t="s">
        <v>8</v>
      </c>
      <c r="N202">
        <v>0</v>
      </c>
      <c r="O202" t="s">
        <v>9</v>
      </c>
      <c r="P202" t="s">
        <v>10</v>
      </c>
      <c r="Q202">
        <v>0</v>
      </c>
      <c r="R202" t="s">
        <v>11</v>
      </c>
      <c r="S202">
        <v>49</v>
      </c>
    </row>
    <row r="203" spans="1:19">
      <c r="A203" t="s">
        <v>2</v>
      </c>
      <c r="B203">
        <v>1994</v>
      </c>
      <c r="C203" t="s">
        <v>3</v>
      </c>
      <c r="D203">
        <v>487387</v>
      </c>
      <c r="E203" t="s">
        <v>4</v>
      </c>
      <c r="F203">
        <v>9.9998000000000004E-2</v>
      </c>
      <c r="G203" t="s">
        <v>5</v>
      </c>
      <c r="H203">
        <v>309</v>
      </c>
      <c r="I203" t="s">
        <v>6</v>
      </c>
      <c r="J203">
        <v>2955</v>
      </c>
      <c r="K203" t="s">
        <v>7</v>
      </c>
      <c r="L203">
        <v>3456</v>
      </c>
      <c r="M203" t="s">
        <v>8</v>
      </c>
      <c r="N203">
        <v>0</v>
      </c>
      <c r="O203" t="s">
        <v>9</v>
      </c>
      <c r="P203" t="s">
        <v>10</v>
      </c>
      <c r="Q203">
        <v>0</v>
      </c>
      <c r="R203" t="s">
        <v>11</v>
      </c>
      <c r="S203">
        <v>49</v>
      </c>
    </row>
    <row r="204" spans="1:19">
      <c r="A204" t="s">
        <v>2</v>
      </c>
      <c r="B204">
        <v>1994</v>
      </c>
      <c r="C204" t="s">
        <v>3</v>
      </c>
      <c r="D204">
        <v>487389</v>
      </c>
      <c r="E204" t="s">
        <v>4</v>
      </c>
      <c r="F204">
        <v>9.9998000000000004E-2</v>
      </c>
      <c r="G204" t="s">
        <v>5</v>
      </c>
      <c r="H204">
        <v>2</v>
      </c>
      <c r="I204" t="s">
        <v>6</v>
      </c>
      <c r="J204">
        <v>-498</v>
      </c>
      <c r="K204" t="s">
        <v>7</v>
      </c>
      <c r="L204">
        <v>3</v>
      </c>
      <c r="M204" t="s">
        <v>8</v>
      </c>
      <c r="N204">
        <v>0</v>
      </c>
      <c r="O204" t="s">
        <v>9</v>
      </c>
      <c r="P204" t="s">
        <v>10</v>
      </c>
      <c r="Q204">
        <v>0</v>
      </c>
      <c r="R204" t="s">
        <v>11</v>
      </c>
      <c r="S204">
        <v>41</v>
      </c>
    </row>
    <row r="205" spans="1:19">
      <c r="A205" t="s">
        <v>2</v>
      </c>
      <c r="B205">
        <v>1994</v>
      </c>
      <c r="C205" t="s">
        <v>3</v>
      </c>
      <c r="D205">
        <v>487614</v>
      </c>
      <c r="E205" t="s">
        <v>4</v>
      </c>
      <c r="F205">
        <v>9.9998000000000004E-2</v>
      </c>
      <c r="G205" t="s">
        <v>5</v>
      </c>
      <c r="H205">
        <v>225</v>
      </c>
      <c r="I205" t="s">
        <v>6</v>
      </c>
      <c r="J205">
        <v>1800</v>
      </c>
      <c r="K205" t="s">
        <v>7</v>
      </c>
      <c r="L205">
        <v>2301</v>
      </c>
      <c r="M205" t="s">
        <v>8</v>
      </c>
      <c r="N205">
        <v>0</v>
      </c>
      <c r="O205" t="s">
        <v>9</v>
      </c>
      <c r="P205" t="s">
        <v>10</v>
      </c>
      <c r="Q205">
        <v>0</v>
      </c>
      <c r="R205" t="s">
        <v>11</v>
      </c>
      <c r="S205">
        <v>49</v>
      </c>
    </row>
    <row r="206" spans="1:19">
      <c r="A206" t="s">
        <v>2</v>
      </c>
      <c r="B206">
        <v>1994</v>
      </c>
      <c r="C206" t="s">
        <v>3</v>
      </c>
      <c r="D206">
        <v>487658</v>
      </c>
      <c r="E206" t="s">
        <v>4</v>
      </c>
      <c r="F206">
        <v>9.9998000000000004E-2</v>
      </c>
      <c r="G206" t="s">
        <v>5</v>
      </c>
      <c r="H206">
        <v>44</v>
      </c>
      <c r="I206" t="s">
        <v>6</v>
      </c>
      <c r="J206">
        <v>-264</v>
      </c>
      <c r="K206" t="s">
        <v>7</v>
      </c>
      <c r="L206">
        <v>237</v>
      </c>
      <c r="M206" t="s">
        <v>8</v>
      </c>
      <c r="N206">
        <v>0</v>
      </c>
      <c r="O206" t="s">
        <v>9</v>
      </c>
      <c r="P206" t="s">
        <v>10</v>
      </c>
      <c r="Q206">
        <v>0</v>
      </c>
      <c r="R206" t="s">
        <v>11</v>
      </c>
      <c r="S206">
        <v>48</v>
      </c>
    </row>
    <row r="207" spans="1:19">
      <c r="A207" t="s">
        <v>2</v>
      </c>
      <c r="B207">
        <v>1994</v>
      </c>
      <c r="C207" t="s">
        <v>3</v>
      </c>
      <c r="D207">
        <v>487659</v>
      </c>
      <c r="E207" t="s">
        <v>4</v>
      </c>
      <c r="F207">
        <v>9.9998000000000004E-2</v>
      </c>
      <c r="G207" t="s">
        <v>5</v>
      </c>
      <c r="H207">
        <v>1</v>
      </c>
      <c r="I207" t="s">
        <v>6</v>
      </c>
      <c r="J207">
        <v>-500</v>
      </c>
      <c r="K207" t="s">
        <v>7</v>
      </c>
      <c r="L207">
        <v>1</v>
      </c>
      <c r="M207" t="s">
        <v>8</v>
      </c>
      <c r="N207">
        <v>0</v>
      </c>
      <c r="O207" t="s">
        <v>9</v>
      </c>
      <c r="P207" t="s">
        <v>10</v>
      </c>
      <c r="Q207">
        <v>0</v>
      </c>
      <c r="R207" t="s">
        <v>11</v>
      </c>
      <c r="S207">
        <v>37</v>
      </c>
    </row>
    <row r="208" spans="1:19">
      <c r="A208" t="s">
        <v>2</v>
      </c>
      <c r="B208">
        <v>1994</v>
      </c>
      <c r="C208" t="s">
        <v>3</v>
      </c>
      <c r="D208">
        <v>487661</v>
      </c>
      <c r="E208" t="s">
        <v>4</v>
      </c>
      <c r="F208">
        <v>9.9998000000000004E-2</v>
      </c>
      <c r="G208" t="s">
        <v>5</v>
      </c>
      <c r="H208">
        <v>2</v>
      </c>
      <c r="I208" t="s">
        <v>6</v>
      </c>
      <c r="J208">
        <v>-498</v>
      </c>
      <c r="K208" t="s">
        <v>7</v>
      </c>
      <c r="L208">
        <v>3</v>
      </c>
      <c r="M208" t="s">
        <v>8</v>
      </c>
      <c r="N208">
        <v>0</v>
      </c>
      <c r="O208" t="s">
        <v>9</v>
      </c>
      <c r="P208" t="s">
        <v>10</v>
      </c>
      <c r="Q208">
        <v>0</v>
      </c>
      <c r="R208" t="s">
        <v>11</v>
      </c>
      <c r="S208">
        <v>39</v>
      </c>
    </row>
    <row r="209" spans="1:19">
      <c r="A209" t="s">
        <v>2</v>
      </c>
      <c r="B209">
        <v>1994</v>
      </c>
      <c r="C209" t="s">
        <v>3</v>
      </c>
      <c r="D209">
        <v>487894</v>
      </c>
      <c r="E209" t="s">
        <v>4</v>
      </c>
      <c r="F209">
        <v>9.9998000000000004E-2</v>
      </c>
      <c r="G209" t="s">
        <v>5</v>
      </c>
      <c r="H209">
        <v>233</v>
      </c>
      <c r="I209" t="s">
        <v>6</v>
      </c>
      <c r="J209">
        <v>2272</v>
      </c>
      <c r="K209" t="s">
        <v>7</v>
      </c>
      <c r="L209">
        <v>2773</v>
      </c>
      <c r="M209" t="s">
        <v>8</v>
      </c>
      <c r="N209">
        <v>0</v>
      </c>
      <c r="O209" t="s">
        <v>9</v>
      </c>
      <c r="P209" t="s">
        <v>10</v>
      </c>
      <c r="Q209">
        <v>0</v>
      </c>
      <c r="R209" t="s">
        <v>11</v>
      </c>
      <c r="S209">
        <v>49</v>
      </c>
    </row>
    <row r="210" spans="1:19">
      <c r="A210" t="s">
        <v>2</v>
      </c>
      <c r="B210">
        <v>1994</v>
      </c>
      <c r="C210" t="s">
        <v>3</v>
      </c>
      <c r="D210">
        <v>487950</v>
      </c>
      <c r="E210" t="s">
        <v>4</v>
      </c>
      <c r="F210">
        <v>9.9998000000000004E-2</v>
      </c>
      <c r="G210" t="s">
        <v>5</v>
      </c>
      <c r="H210">
        <v>56</v>
      </c>
      <c r="I210" t="s">
        <v>6</v>
      </c>
      <c r="J210">
        <v>-151</v>
      </c>
      <c r="K210" t="s">
        <v>7</v>
      </c>
      <c r="L210">
        <v>350</v>
      </c>
      <c r="M210" t="s">
        <v>8</v>
      </c>
      <c r="N210">
        <v>0</v>
      </c>
      <c r="O210" t="s">
        <v>9</v>
      </c>
      <c r="P210" t="s">
        <v>10</v>
      </c>
      <c r="Q210">
        <v>0</v>
      </c>
      <c r="R210" t="s">
        <v>11</v>
      </c>
      <c r="S210">
        <v>49</v>
      </c>
    </row>
    <row r="211" spans="1:19">
      <c r="A211" t="s">
        <v>2</v>
      </c>
      <c r="B211">
        <v>1994</v>
      </c>
      <c r="C211" t="s">
        <v>3</v>
      </c>
      <c r="D211">
        <v>487952</v>
      </c>
      <c r="E211" t="s">
        <v>4</v>
      </c>
      <c r="F211">
        <v>9.9998000000000004E-2</v>
      </c>
      <c r="G211" t="s">
        <v>5</v>
      </c>
      <c r="H211">
        <v>2</v>
      </c>
      <c r="I211" t="s">
        <v>6</v>
      </c>
      <c r="J211">
        <v>-498</v>
      </c>
      <c r="K211" t="s">
        <v>7</v>
      </c>
      <c r="L211">
        <v>3</v>
      </c>
      <c r="M211" t="s">
        <v>8</v>
      </c>
      <c r="N211">
        <v>0</v>
      </c>
      <c r="O211" t="s">
        <v>9</v>
      </c>
      <c r="P211" t="s">
        <v>10</v>
      </c>
      <c r="Q211">
        <v>0</v>
      </c>
      <c r="R211" t="s">
        <v>11</v>
      </c>
      <c r="S211">
        <v>41</v>
      </c>
    </row>
    <row r="212" spans="1:19">
      <c r="A212" t="s">
        <v>2</v>
      </c>
      <c r="B212">
        <v>1994</v>
      </c>
      <c r="C212" t="s">
        <v>3</v>
      </c>
      <c r="D212">
        <v>488008</v>
      </c>
      <c r="E212" t="s">
        <v>4</v>
      </c>
      <c r="F212">
        <v>9.9998000000000004E-2</v>
      </c>
      <c r="G212" t="s">
        <v>5</v>
      </c>
      <c r="H212">
        <v>56</v>
      </c>
      <c r="I212" t="s">
        <v>6</v>
      </c>
      <c r="J212">
        <v>108</v>
      </c>
      <c r="K212" t="s">
        <v>7</v>
      </c>
      <c r="L212">
        <v>609</v>
      </c>
      <c r="M212" t="s">
        <v>8</v>
      </c>
      <c r="N212">
        <v>0</v>
      </c>
      <c r="O212" t="s">
        <v>9</v>
      </c>
      <c r="P212" t="s">
        <v>10</v>
      </c>
      <c r="Q212">
        <v>0</v>
      </c>
      <c r="R212" t="s">
        <v>11</v>
      </c>
      <c r="S212">
        <v>49</v>
      </c>
    </row>
    <row r="213" spans="1:19">
      <c r="A213" t="s">
        <v>2</v>
      </c>
      <c r="B213">
        <v>1994</v>
      </c>
      <c r="C213" t="s">
        <v>3</v>
      </c>
      <c r="D213">
        <v>488293</v>
      </c>
      <c r="E213" t="s">
        <v>4</v>
      </c>
      <c r="F213">
        <v>9.9998000000000004E-2</v>
      </c>
      <c r="G213" t="s">
        <v>5</v>
      </c>
      <c r="H213">
        <v>285</v>
      </c>
      <c r="I213" t="s">
        <v>6</v>
      </c>
      <c r="J213">
        <v>3094</v>
      </c>
      <c r="K213" t="s">
        <v>7</v>
      </c>
      <c r="L213">
        <v>3595</v>
      </c>
      <c r="M213" t="s">
        <v>8</v>
      </c>
      <c r="N213">
        <v>0</v>
      </c>
      <c r="O213" t="s">
        <v>9</v>
      </c>
      <c r="P213" t="s">
        <v>10</v>
      </c>
      <c r="Q213">
        <v>0</v>
      </c>
      <c r="R213" t="s">
        <v>11</v>
      </c>
      <c r="S213">
        <v>49</v>
      </c>
    </row>
    <row r="214" spans="1:19">
      <c r="A214" t="s">
        <v>2</v>
      </c>
      <c r="B214">
        <v>1994</v>
      </c>
      <c r="C214" t="s">
        <v>3</v>
      </c>
      <c r="D214">
        <v>488445</v>
      </c>
      <c r="E214" t="s">
        <v>4</v>
      </c>
      <c r="F214">
        <v>9.9998000000000004E-2</v>
      </c>
      <c r="G214" t="s">
        <v>5</v>
      </c>
      <c r="H214">
        <v>152</v>
      </c>
      <c r="I214" t="s">
        <v>6</v>
      </c>
      <c r="J214">
        <v>1861</v>
      </c>
      <c r="K214" t="s">
        <v>7</v>
      </c>
      <c r="L214">
        <v>2362</v>
      </c>
      <c r="M214" t="s">
        <v>8</v>
      </c>
      <c r="N214">
        <v>0</v>
      </c>
      <c r="O214" t="s">
        <v>9</v>
      </c>
      <c r="P214" t="s">
        <v>10</v>
      </c>
      <c r="Q214">
        <v>0</v>
      </c>
      <c r="R214" t="s">
        <v>11</v>
      </c>
      <c r="S214">
        <v>49</v>
      </c>
    </row>
    <row r="215" spans="1:19">
      <c r="A215" t="s">
        <v>2</v>
      </c>
      <c r="B215">
        <v>1994</v>
      </c>
      <c r="C215" t="s">
        <v>3</v>
      </c>
      <c r="D215">
        <v>488446</v>
      </c>
      <c r="E215" t="s">
        <v>4</v>
      </c>
      <c r="F215">
        <v>9.9998000000000004E-2</v>
      </c>
      <c r="G215" t="s">
        <v>5</v>
      </c>
      <c r="H215">
        <v>1</v>
      </c>
      <c r="I215" t="s">
        <v>6</v>
      </c>
      <c r="J215">
        <v>-500</v>
      </c>
      <c r="K215" t="s">
        <v>7</v>
      </c>
      <c r="L215">
        <v>1</v>
      </c>
      <c r="M215" t="s">
        <v>8</v>
      </c>
      <c r="N215">
        <v>0</v>
      </c>
      <c r="O215" t="s">
        <v>9</v>
      </c>
      <c r="P215" t="s">
        <v>10</v>
      </c>
      <c r="Q215">
        <v>0</v>
      </c>
      <c r="R215" t="s">
        <v>11</v>
      </c>
      <c r="S215">
        <v>37</v>
      </c>
    </row>
    <row r="216" spans="1:19">
      <c r="A216" t="s">
        <v>2</v>
      </c>
      <c r="B216">
        <v>1994</v>
      </c>
      <c r="C216" t="s">
        <v>3</v>
      </c>
      <c r="D216">
        <v>488727</v>
      </c>
      <c r="E216" t="s">
        <v>4</v>
      </c>
      <c r="F216">
        <v>9.9998000000000004E-2</v>
      </c>
      <c r="G216" t="s">
        <v>5</v>
      </c>
      <c r="H216">
        <v>281</v>
      </c>
      <c r="I216" t="s">
        <v>6</v>
      </c>
      <c r="J216">
        <v>2019</v>
      </c>
      <c r="K216" t="s">
        <v>7</v>
      </c>
      <c r="L216">
        <v>2520</v>
      </c>
      <c r="M216" t="s">
        <v>8</v>
      </c>
      <c r="N216">
        <v>0</v>
      </c>
      <c r="O216" t="s">
        <v>9</v>
      </c>
      <c r="P216" t="s">
        <v>10</v>
      </c>
      <c r="Q216">
        <v>0</v>
      </c>
      <c r="R216" t="s">
        <v>11</v>
      </c>
      <c r="S216">
        <v>49</v>
      </c>
    </row>
    <row r="217" spans="1:19">
      <c r="A217" t="s">
        <v>2</v>
      </c>
      <c r="B217">
        <v>1994</v>
      </c>
      <c r="C217" t="s">
        <v>3</v>
      </c>
      <c r="D217">
        <v>488730</v>
      </c>
      <c r="E217" t="s">
        <v>4</v>
      </c>
      <c r="F217">
        <v>9.9998000000000004E-2</v>
      </c>
      <c r="G217" t="s">
        <v>5</v>
      </c>
      <c r="H217">
        <v>3</v>
      </c>
      <c r="I217" t="s">
        <v>6</v>
      </c>
      <c r="J217">
        <v>-496</v>
      </c>
      <c r="K217" t="s">
        <v>7</v>
      </c>
      <c r="L217">
        <v>5</v>
      </c>
      <c r="M217" t="s">
        <v>8</v>
      </c>
      <c r="N217">
        <v>0</v>
      </c>
      <c r="O217" t="s">
        <v>9</v>
      </c>
      <c r="P217" t="s">
        <v>10</v>
      </c>
      <c r="Q217">
        <v>0</v>
      </c>
      <c r="R217" t="s">
        <v>11</v>
      </c>
      <c r="S217">
        <v>43</v>
      </c>
    </row>
    <row r="218" spans="1:19">
      <c r="A218" t="s">
        <v>2</v>
      </c>
      <c r="B218">
        <v>1994</v>
      </c>
      <c r="C218" t="s">
        <v>3</v>
      </c>
      <c r="D218">
        <v>488795</v>
      </c>
      <c r="E218" t="s">
        <v>4</v>
      </c>
      <c r="F218">
        <v>9.9998000000000004E-2</v>
      </c>
      <c r="G218" t="s">
        <v>5</v>
      </c>
      <c r="H218">
        <v>65</v>
      </c>
      <c r="I218" t="s">
        <v>6</v>
      </c>
      <c r="J218">
        <v>-215</v>
      </c>
      <c r="K218" t="s">
        <v>7</v>
      </c>
      <c r="L218">
        <v>286</v>
      </c>
      <c r="M218" t="s">
        <v>8</v>
      </c>
      <c r="N218">
        <v>0</v>
      </c>
      <c r="O218" t="s">
        <v>9</v>
      </c>
      <c r="P218" t="s">
        <v>10</v>
      </c>
      <c r="Q218">
        <v>0</v>
      </c>
      <c r="R218" t="s">
        <v>11</v>
      </c>
      <c r="S218">
        <v>49</v>
      </c>
    </row>
    <row r="219" spans="1:19">
      <c r="A219" t="s">
        <v>2</v>
      </c>
      <c r="B219">
        <v>1994</v>
      </c>
      <c r="C219" t="s">
        <v>3</v>
      </c>
      <c r="D219">
        <v>488796</v>
      </c>
      <c r="E219" t="s">
        <v>4</v>
      </c>
      <c r="F219">
        <v>9.9998000000000004E-2</v>
      </c>
      <c r="G219" t="s">
        <v>5</v>
      </c>
      <c r="H219">
        <v>1</v>
      </c>
      <c r="I219" t="s">
        <v>6</v>
      </c>
      <c r="J219">
        <v>-500</v>
      </c>
      <c r="K219" t="s">
        <v>7</v>
      </c>
      <c r="L219">
        <v>1</v>
      </c>
      <c r="M219" t="s">
        <v>8</v>
      </c>
      <c r="N219">
        <v>0</v>
      </c>
      <c r="O219" t="s">
        <v>9</v>
      </c>
      <c r="P219" t="s">
        <v>10</v>
      </c>
      <c r="Q219">
        <v>0</v>
      </c>
      <c r="R219" t="s">
        <v>11</v>
      </c>
      <c r="S219">
        <v>37</v>
      </c>
    </row>
    <row r="220" spans="1:19">
      <c r="A220" t="s">
        <v>2</v>
      </c>
      <c r="B220">
        <v>1994</v>
      </c>
      <c r="C220" t="s">
        <v>3</v>
      </c>
      <c r="D220">
        <v>488868</v>
      </c>
      <c r="E220" t="s">
        <v>4</v>
      </c>
      <c r="F220">
        <v>9.9998000000000004E-2</v>
      </c>
      <c r="G220" t="s">
        <v>5</v>
      </c>
      <c r="H220">
        <v>72</v>
      </c>
      <c r="I220" t="s">
        <v>6</v>
      </c>
      <c r="J220">
        <v>-90</v>
      </c>
      <c r="K220" t="s">
        <v>7</v>
      </c>
      <c r="L220">
        <v>411</v>
      </c>
      <c r="M220" t="s">
        <v>8</v>
      </c>
      <c r="N220">
        <v>0</v>
      </c>
      <c r="O220" t="s">
        <v>9</v>
      </c>
      <c r="P220" t="s">
        <v>10</v>
      </c>
      <c r="Q220">
        <v>0</v>
      </c>
      <c r="R220" t="s">
        <v>11</v>
      </c>
      <c r="S220">
        <v>49</v>
      </c>
    </row>
    <row r="221" spans="1:19">
      <c r="A221" t="s">
        <v>2</v>
      </c>
      <c r="B221">
        <v>1994</v>
      </c>
      <c r="C221" t="s">
        <v>3</v>
      </c>
      <c r="D221">
        <v>488870</v>
      </c>
      <c r="E221" t="s">
        <v>4</v>
      </c>
      <c r="F221">
        <v>9.9998000000000004E-2</v>
      </c>
      <c r="G221" t="s">
        <v>5</v>
      </c>
      <c r="H221">
        <v>2</v>
      </c>
      <c r="I221" t="s">
        <v>6</v>
      </c>
      <c r="J221">
        <v>-498</v>
      </c>
      <c r="K221" t="s">
        <v>7</v>
      </c>
      <c r="L221">
        <v>3</v>
      </c>
      <c r="M221" t="s">
        <v>8</v>
      </c>
      <c r="N221">
        <v>0</v>
      </c>
      <c r="O221" t="s">
        <v>9</v>
      </c>
      <c r="P221" t="s">
        <v>10</v>
      </c>
      <c r="Q221">
        <v>0</v>
      </c>
      <c r="R221" t="s">
        <v>11</v>
      </c>
      <c r="S221">
        <v>41</v>
      </c>
    </row>
    <row r="222" spans="1:19">
      <c r="A222" t="s">
        <v>2</v>
      </c>
      <c r="B222">
        <v>1994</v>
      </c>
      <c r="C222" t="s">
        <v>3</v>
      </c>
      <c r="D222">
        <v>488871</v>
      </c>
      <c r="E222" t="s">
        <v>4</v>
      </c>
      <c r="F222">
        <v>9.9998000000000004E-2</v>
      </c>
      <c r="G222" t="s">
        <v>5</v>
      </c>
      <c r="H222">
        <v>1</v>
      </c>
      <c r="I222" t="s">
        <v>6</v>
      </c>
      <c r="J222">
        <v>-500</v>
      </c>
      <c r="K222" t="s">
        <v>7</v>
      </c>
      <c r="L222">
        <v>1</v>
      </c>
      <c r="M222" t="s">
        <v>8</v>
      </c>
      <c r="N222">
        <v>0</v>
      </c>
      <c r="O222" t="s">
        <v>9</v>
      </c>
      <c r="P222" t="s">
        <v>10</v>
      </c>
      <c r="Q222">
        <v>0</v>
      </c>
      <c r="R222" t="s">
        <v>11</v>
      </c>
      <c r="S222">
        <v>32</v>
      </c>
    </row>
    <row r="223" spans="1:19">
      <c r="A223" t="s">
        <v>2</v>
      </c>
      <c r="B223">
        <v>1994</v>
      </c>
      <c r="C223" t="s">
        <v>3</v>
      </c>
      <c r="D223">
        <v>489067</v>
      </c>
      <c r="E223" t="s">
        <v>4</v>
      </c>
      <c r="F223">
        <v>9.9998000000000004E-2</v>
      </c>
      <c r="G223" t="s">
        <v>5</v>
      </c>
      <c r="H223">
        <v>196</v>
      </c>
      <c r="I223" t="s">
        <v>6</v>
      </c>
      <c r="J223">
        <v>2152</v>
      </c>
      <c r="K223" t="s">
        <v>7</v>
      </c>
      <c r="L223">
        <v>2653</v>
      </c>
      <c r="M223" t="s">
        <v>8</v>
      </c>
      <c r="N223">
        <v>0</v>
      </c>
      <c r="O223" t="s">
        <v>9</v>
      </c>
      <c r="P223" t="s">
        <v>10</v>
      </c>
      <c r="Q223">
        <v>0</v>
      </c>
      <c r="R223" t="s">
        <v>11</v>
      </c>
      <c r="S223">
        <v>49</v>
      </c>
    </row>
    <row r="224" spans="1:19">
      <c r="A224" t="s">
        <v>2</v>
      </c>
      <c r="B224">
        <v>1994</v>
      </c>
      <c r="C224" t="s">
        <v>3</v>
      </c>
      <c r="D224">
        <v>489068</v>
      </c>
      <c r="E224" t="s">
        <v>4</v>
      </c>
      <c r="F224">
        <v>9.9998000000000004E-2</v>
      </c>
      <c r="G224" t="s">
        <v>5</v>
      </c>
      <c r="H224">
        <v>1</v>
      </c>
      <c r="I224" t="s">
        <v>6</v>
      </c>
      <c r="J224">
        <v>-500</v>
      </c>
      <c r="K224" t="s">
        <v>7</v>
      </c>
      <c r="L224">
        <v>1</v>
      </c>
      <c r="M224" t="s">
        <v>8</v>
      </c>
      <c r="N224">
        <v>0</v>
      </c>
      <c r="O224" t="s">
        <v>9</v>
      </c>
      <c r="P224" t="s">
        <v>10</v>
      </c>
      <c r="Q224">
        <v>0</v>
      </c>
      <c r="R224" t="s">
        <v>11</v>
      </c>
      <c r="S224">
        <v>38</v>
      </c>
    </row>
    <row r="225" spans="1:19">
      <c r="A225" t="s">
        <v>2</v>
      </c>
      <c r="B225">
        <v>1994</v>
      </c>
      <c r="C225" t="s">
        <v>3</v>
      </c>
      <c r="D225">
        <v>489069</v>
      </c>
      <c r="E225" t="s">
        <v>4</v>
      </c>
      <c r="F225">
        <v>9.9998000000000004E-2</v>
      </c>
      <c r="G225" t="s">
        <v>5</v>
      </c>
      <c r="H225">
        <v>1</v>
      </c>
      <c r="I225" t="s">
        <v>6</v>
      </c>
      <c r="J225">
        <v>-500</v>
      </c>
      <c r="K225" t="s">
        <v>7</v>
      </c>
      <c r="L225">
        <v>1</v>
      </c>
      <c r="M225" t="s">
        <v>8</v>
      </c>
      <c r="N225">
        <v>0</v>
      </c>
      <c r="O225" t="s">
        <v>9</v>
      </c>
      <c r="P225" t="s">
        <v>10</v>
      </c>
      <c r="Q225">
        <v>0</v>
      </c>
      <c r="R225" t="s">
        <v>11</v>
      </c>
      <c r="S225">
        <v>36</v>
      </c>
    </row>
    <row r="226" spans="1:19">
      <c r="A226" t="s">
        <v>2</v>
      </c>
      <c r="B226">
        <v>1994</v>
      </c>
      <c r="C226" t="s">
        <v>3</v>
      </c>
      <c r="D226">
        <v>489094</v>
      </c>
      <c r="E226" t="s">
        <v>4</v>
      </c>
      <c r="F226">
        <v>9.9998000000000004E-2</v>
      </c>
      <c r="G226" t="s">
        <v>5</v>
      </c>
      <c r="H226">
        <v>25</v>
      </c>
      <c r="I226" t="s">
        <v>6</v>
      </c>
      <c r="J226">
        <v>-348</v>
      </c>
      <c r="K226" t="s">
        <v>7</v>
      </c>
      <c r="L226">
        <v>153</v>
      </c>
      <c r="M226" t="s">
        <v>8</v>
      </c>
      <c r="N226">
        <v>0</v>
      </c>
      <c r="O226" t="s">
        <v>9</v>
      </c>
      <c r="P226" t="s">
        <v>10</v>
      </c>
      <c r="Q226">
        <v>0</v>
      </c>
      <c r="R226" t="s">
        <v>11</v>
      </c>
      <c r="S226">
        <v>48</v>
      </c>
    </row>
    <row r="227" spans="1:19">
      <c r="A227" t="s">
        <v>2</v>
      </c>
      <c r="B227">
        <v>1994</v>
      </c>
      <c r="C227" t="s">
        <v>3</v>
      </c>
      <c r="D227">
        <v>489337</v>
      </c>
      <c r="E227" t="s">
        <v>4</v>
      </c>
      <c r="F227">
        <v>9.9998000000000004E-2</v>
      </c>
      <c r="G227" t="s">
        <v>5</v>
      </c>
      <c r="H227">
        <v>243</v>
      </c>
      <c r="I227" t="s">
        <v>6</v>
      </c>
      <c r="J227">
        <v>1711</v>
      </c>
      <c r="K227" t="s">
        <v>7</v>
      </c>
      <c r="L227">
        <v>2212</v>
      </c>
      <c r="M227" t="s">
        <v>8</v>
      </c>
      <c r="N227">
        <v>0</v>
      </c>
      <c r="O227" t="s">
        <v>9</v>
      </c>
      <c r="P227" t="s">
        <v>10</v>
      </c>
      <c r="Q227">
        <v>0</v>
      </c>
      <c r="R227" t="s">
        <v>11</v>
      </c>
      <c r="S227">
        <v>49</v>
      </c>
    </row>
    <row r="228" spans="1:19">
      <c r="A228" t="s">
        <v>2</v>
      </c>
      <c r="B228">
        <v>1994</v>
      </c>
      <c r="C228" t="s">
        <v>3</v>
      </c>
      <c r="D228">
        <v>489385</v>
      </c>
      <c r="E228" t="s">
        <v>4</v>
      </c>
      <c r="F228">
        <v>9.9998000000000004E-2</v>
      </c>
      <c r="G228" t="s">
        <v>5</v>
      </c>
      <c r="H228">
        <v>48</v>
      </c>
      <c r="I228" t="s">
        <v>6</v>
      </c>
      <c r="J228">
        <v>-205</v>
      </c>
      <c r="K228" t="s">
        <v>7</v>
      </c>
      <c r="L228">
        <v>296</v>
      </c>
      <c r="M228" t="s">
        <v>8</v>
      </c>
      <c r="N228">
        <v>0</v>
      </c>
      <c r="O228" t="s">
        <v>9</v>
      </c>
      <c r="P228" t="s">
        <v>10</v>
      </c>
      <c r="Q228">
        <v>0</v>
      </c>
      <c r="R228" t="s">
        <v>11</v>
      </c>
      <c r="S228">
        <v>49</v>
      </c>
    </row>
    <row r="229" spans="1:19">
      <c r="A229" t="s">
        <v>2</v>
      </c>
      <c r="B229">
        <v>1994</v>
      </c>
      <c r="C229" t="s">
        <v>3</v>
      </c>
      <c r="D229">
        <v>489410</v>
      </c>
      <c r="E229" t="s">
        <v>4</v>
      </c>
      <c r="F229">
        <v>9.9998000000000004E-2</v>
      </c>
      <c r="G229" t="s">
        <v>5</v>
      </c>
      <c r="H229">
        <v>25</v>
      </c>
      <c r="I229" t="s">
        <v>6</v>
      </c>
      <c r="J229">
        <v>-358</v>
      </c>
      <c r="K229" t="s">
        <v>7</v>
      </c>
      <c r="L229">
        <v>143</v>
      </c>
      <c r="M229" t="s">
        <v>8</v>
      </c>
      <c r="N229">
        <v>0</v>
      </c>
      <c r="O229" t="s">
        <v>9</v>
      </c>
      <c r="P229" t="s">
        <v>10</v>
      </c>
      <c r="Q229">
        <v>0</v>
      </c>
      <c r="R229" t="s">
        <v>11</v>
      </c>
      <c r="S229">
        <v>49</v>
      </c>
    </row>
    <row r="230" spans="1:19">
      <c r="A230" t="s">
        <v>2</v>
      </c>
      <c r="B230">
        <v>1994</v>
      </c>
      <c r="C230" t="s">
        <v>3</v>
      </c>
      <c r="D230">
        <v>489605</v>
      </c>
      <c r="E230" t="s">
        <v>4</v>
      </c>
      <c r="F230">
        <v>9.9998000000000004E-2</v>
      </c>
      <c r="G230" t="s">
        <v>5</v>
      </c>
      <c r="H230">
        <v>195</v>
      </c>
      <c r="I230" t="s">
        <v>6</v>
      </c>
      <c r="J230">
        <v>886</v>
      </c>
      <c r="K230" t="s">
        <v>7</v>
      </c>
      <c r="L230">
        <v>1387</v>
      </c>
      <c r="M230" t="s">
        <v>8</v>
      </c>
      <c r="N230">
        <v>0</v>
      </c>
      <c r="O230" t="s">
        <v>9</v>
      </c>
      <c r="P230" t="s">
        <v>10</v>
      </c>
      <c r="Q230">
        <v>0</v>
      </c>
      <c r="R230" t="s">
        <v>11</v>
      </c>
      <c r="S230">
        <v>48</v>
      </c>
    </row>
    <row r="231" spans="1:19">
      <c r="A231" t="s">
        <v>2</v>
      </c>
      <c r="B231">
        <v>1994</v>
      </c>
      <c r="C231" t="s">
        <v>3</v>
      </c>
      <c r="D231">
        <v>489809</v>
      </c>
      <c r="E231" t="s">
        <v>4</v>
      </c>
      <c r="F231">
        <v>9.9998000000000004E-2</v>
      </c>
      <c r="G231" t="s">
        <v>5</v>
      </c>
      <c r="H231">
        <v>204</v>
      </c>
      <c r="I231" t="s">
        <v>6</v>
      </c>
      <c r="J231">
        <v>1343</v>
      </c>
      <c r="K231" t="s">
        <v>7</v>
      </c>
      <c r="L231">
        <v>1844</v>
      </c>
      <c r="M231" t="s">
        <v>8</v>
      </c>
      <c r="N231">
        <v>0</v>
      </c>
      <c r="O231" t="s">
        <v>9</v>
      </c>
      <c r="P231" t="s">
        <v>10</v>
      </c>
      <c r="Q231">
        <v>0</v>
      </c>
      <c r="R231" t="s">
        <v>11</v>
      </c>
      <c r="S231">
        <v>48</v>
      </c>
    </row>
    <row r="232" spans="1:19">
      <c r="A232" t="s">
        <v>2</v>
      </c>
      <c r="B232">
        <v>1994</v>
      </c>
      <c r="C232" t="s">
        <v>3</v>
      </c>
      <c r="D232">
        <v>489811</v>
      </c>
      <c r="E232" t="s">
        <v>4</v>
      </c>
      <c r="F232">
        <v>9.9998000000000004E-2</v>
      </c>
      <c r="G232" t="s">
        <v>5</v>
      </c>
      <c r="H232">
        <v>2</v>
      </c>
      <c r="I232" t="s">
        <v>6</v>
      </c>
      <c r="J232">
        <v>-498</v>
      </c>
      <c r="K232" t="s">
        <v>7</v>
      </c>
      <c r="L232">
        <v>3</v>
      </c>
      <c r="M232" t="s">
        <v>8</v>
      </c>
      <c r="N232">
        <v>0</v>
      </c>
      <c r="O232" t="s">
        <v>9</v>
      </c>
      <c r="P232" t="s">
        <v>10</v>
      </c>
      <c r="Q232">
        <v>0</v>
      </c>
      <c r="R232" t="s">
        <v>11</v>
      </c>
      <c r="S232">
        <v>43</v>
      </c>
    </row>
    <row r="233" spans="1:19">
      <c r="A233" t="s">
        <v>2</v>
      </c>
      <c r="B233">
        <v>1994</v>
      </c>
      <c r="C233" t="s">
        <v>3</v>
      </c>
      <c r="D233">
        <v>490005</v>
      </c>
      <c r="E233" t="s">
        <v>4</v>
      </c>
      <c r="F233">
        <v>9.9998000000000004E-2</v>
      </c>
      <c r="G233" t="s">
        <v>5</v>
      </c>
      <c r="H233">
        <v>194</v>
      </c>
      <c r="I233" t="s">
        <v>6</v>
      </c>
      <c r="J233">
        <v>1022</v>
      </c>
      <c r="K233" t="s">
        <v>7</v>
      </c>
      <c r="L233">
        <v>1523</v>
      </c>
      <c r="M233" t="s">
        <v>8</v>
      </c>
      <c r="N233">
        <v>0</v>
      </c>
      <c r="O233" t="s">
        <v>9</v>
      </c>
      <c r="P233" t="s">
        <v>10</v>
      </c>
      <c r="Q233">
        <v>0</v>
      </c>
      <c r="R233" t="s">
        <v>11</v>
      </c>
      <c r="S233">
        <v>49</v>
      </c>
    </row>
    <row r="234" spans="1:19">
      <c r="A234" t="s">
        <v>2</v>
      </c>
      <c r="B234">
        <v>1994</v>
      </c>
      <c r="C234" t="s">
        <v>3</v>
      </c>
      <c r="D234">
        <v>490260</v>
      </c>
      <c r="E234" t="s">
        <v>4</v>
      </c>
      <c r="F234">
        <v>9.9998000000000004E-2</v>
      </c>
      <c r="G234" t="s">
        <v>5</v>
      </c>
      <c r="H234">
        <v>255</v>
      </c>
      <c r="I234" t="s">
        <v>6</v>
      </c>
      <c r="J234">
        <v>2409</v>
      </c>
      <c r="K234" t="s">
        <v>7</v>
      </c>
      <c r="L234">
        <v>2910</v>
      </c>
      <c r="M234" t="s">
        <v>8</v>
      </c>
      <c r="N234">
        <v>0</v>
      </c>
      <c r="O234" t="s">
        <v>9</v>
      </c>
      <c r="P234" t="s">
        <v>10</v>
      </c>
      <c r="Q234">
        <v>0</v>
      </c>
      <c r="R234" t="s">
        <v>11</v>
      </c>
      <c r="S234">
        <v>49</v>
      </c>
    </row>
    <row r="235" spans="1:19">
      <c r="A235" t="s">
        <v>2</v>
      </c>
      <c r="B235">
        <v>1994</v>
      </c>
      <c r="C235" t="s">
        <v>3</v>
      </c>
      <c r="D235">
        <v>490478</v>
      </c>
      <c r="E235" t="s">
        <v>4</v>
      </c>
      <c r="F235">
        <v>9.9998000000000004E-2</v>
      </c>
      <c r="G235" t="s">
        <v>5</v>
      </c>
      <c r="H235">
        <v>218</v>
      </c>
      <c r="I235" t="s">
        <v>6</v>
      </c>
      <c r="J235">
        <v>1500</v>
      </c>
      <c r="K235" t="s">
        <v>7</v>
      </c>
      <c r="L235">
        <v>2001</v>
      </c>
      <c r="M235" t="s">
        <v>8</v>
      </c>
      <c r="N235">
        <v>0</v>
      </c>
      <c r="O235" t="s">
        <v>9</v>
      </c>
      <c r="P235" t="s">
        <v>10</v>
      </c>
      <c r="Q235">
        <v>0</v>
      </c>
      <c r="R235" t="s">
        <v>11</v>
      </c>
      <c r="S235">
        <v>49</v>
      </c>
    </row>
    <row r="236" spans="1:19">
      <c r="A236" t="s">
        <v>2</v>
      </c>
      <c r="B236">
        <v>1994</v>
      </c>
      <c r="C236" t="s">
        <v>3</v>
      </c>
      <c r="D236">
        <v>490479</v>
      </c>
      <c r="E236" t="s">
        <v>4</v>
      </c>
      <c r="F236">
        <v>9.9998000000000004E-2</v>
      </c>
      <c r="G236" t="s">
        <v>5</v>
      </c>
      <c r="H236">
        <v>1</v>
      </c>
      <c r="I236" t="s">
        <v>6</v>
      </c>
      <c r="J236">
        <v>-500</v>
      </c>
      <c r="K236" t="s">
        <v>7</v>
      </c>
      <c r="L236">
        <v>1</v>
      </c>
      <c r="M236" t="s">
        <v>8</v>
      </c>
      <c r="N236">
        <v>0</v>
      </c>
      <c r="O236" t="s">
        <v>9</v>
      </c>
      <c r="P236" t="s">
        <v>10</v>
      </c>
      <c r="Q236">
        <v>0</v>
      </c>
      <c r="R236" t="s">
        <v>11</v>
      </c>
      <c r="S236">
        <v>36</v>
      </c>
    </row>
    <row r="237" spans="1:19">
      <c r="A237" t="s">
        <v>2</v>
      </c>
      <c r="B237">
        <v>1994</v>
      </c>
      <c r="C237" t="s">
        <v>3</v>
      </c>
      <c r="D237">
        <v>490638</v>
      </c>
      <c r="E237" t="s">
        <v>4</v>
      </c>
      <c r="F237">
        <v>9.9998000000000004E-2</v>
      </c>
      <c r="G237" t="s">
        <v>5</v>
      </c>
      <c r="H237">
        <v>159</v>
      </c>
      <c r="I237" t="s">
        <v>6</v>
      </c>
      <c r="J237">
        <v>759</v>
      </c>
      <c r="K237" t="s">
        <v>7</v>
      </c>
      <c r="L237">
        <v>1260</v>
      </c>
      <c r="M237" t="s">
        <v>8</v>
      </c>
      <c r="N237">
        <v>0</v>
      </c>
      <c r="O237" t="s">
        <v>9</v>
      </c>
      <c r="P237" t="s">
        <v>10</v>
      </c>
      <c r="Q237">
        <v>0</v>
      </c>
      <c r="R237" t="s">
        <v>11</v>
      </c>
      <c r="S237">
        <v>49</v>
      </c>
    </row>
    <row r="238" spans="1:19">
      <c r="A238" t="s">
        <v>2</v>
      </c>
      <c r="B238">
        <v>1994</v>
      </c>
      <c r="C238" t="s">
        <v>3</v>
      </c>
      <c r="D238">
        <v>490679</v>
      </c>
      <c r="E238" t="s">
        <v>4</v>
      </c>
      <c r="F238">
        <v>9.9998000000000004E-2</v>
      </c>
      <c r="G238" t="s">
        <v>5</v>
      </c>
      <c r="H238">
        <v>41</v>
      </c>
      <c r="I238" t="s">
        <v>6</v>
      </c>
      <c r="J238">
        <v>97</v>
      </c>
      <c r="K238" t="s">
        <v>7</v>
      </c>
      <c r="L238">
        <v>598</v>
      </c>
      <c r="M238" t="s">
        <v>8</v>
      </c>
      <c r="N238">
        <v>0</v>
      </c>
      <c r="O238" t="s">
        <v>9</v>
      </c>
      <c r="P238" t="s">
        <v>10</v>
      </c>
      <c r="Q238">
        <v>0</v>
      </c>
      <c r="R238" t="s">
        <v>11</v>
      </c>
      <c r="S238">
        <v>48</v>
      </c>
    </row>
    <row r="239" spans="1:19">
      <c r="A239" t="s">
        <v>2</v>
      </c>
      <c r="B239">
        <v>1994</v>
      </c>
      <c r="C239" t="s">
        <v>3</v>
      </c>
      <c r="D239">
        <v>490880</v>
      </c>
      <c r="E239" t="s">
        <v>4</v>
      </c>
      <c r="F239">
        <v>9.9998000000000004E-2</v>
      </c>
      <c r="G239" t="s">
        <v>5</v>
      </c>
      <c r="H239">
        <v>201</v>
      </c>
      <c r="I239" t="s">
        <v>6</v>
      </c>
      <c r="J239">
        <v>1003</v>
      </c>
      <c r="K239" t="s">
        <v>7</v>
      </c>
      <c r="L239">
        <v>1504</v>
      </c>
      <c r="M239" t="s">
        <v>8</v>
      </c>
      <c r="N239">
        <v>0</v>
      </c>
      <c r="O239" t="s">
        <v>9</v>
      </c>
      <c r="P239" t="s">
        <v>10</v>
      </c>
      <c r="Q239">
        <v>0</v>
      </c>
      <c r="R239" t="s">
        <v>11</v>
      </c>
      <c r="S239">
        <v>49</v>
      </c>
    </row>
    <row r="240" spans="1:19">
      <c r="A240" t="s">
        <v>2</v>
      </c>
      <c r="B240">
        <v>1994</v>
      </c>
      <c r="C240" t="s">
        <v>3</v>
      </c>
      <c r="D240">
        <v>491277</v>
      </c>
      <c r="E240" t="s">
        <v>4</v>
      </c>
      <c r="F240">
        <v>9.9998000000000004E-2</v>
      </c>
      <c r="G240" t="s">
        <v>5</v>
      </c>
      <c r="H240">
        <v>397</v>
      </c>
      <c r="I240" t="s">
        <v>6</v>
      </c>
      <c r="J240">
        <v>4485</v>
      </c>
      <c r="K240" t="s">
        <v>7</v>
      </c>
      <c r="L240">
        <v>4986</v>
      </c>
      <c r="M240" t="s">
        <v>8</v>
      </c>
      <c r="N240">
        <v>0</v>
      </c>
      <c r="O240" t="s">
        <v>9</v>
      </c>
      <c r="P240" t="s">
        <v>10</v>
      </c>
      <c r="Q240">
        <v>0</v>
      </c>
      <c r="R240" t="s">
        <v>11</v>
      </c>
      <c r="S240">
        <v>49</v>
      </c>
    </row>
    <row r="241" spans="1:19">
      <c r="A241" t="s">
        <v>2</v>
      </c>
      <c r="B241">
        <v>1994</v>
      </c>
      <c r="C241" t="s">
        <v>3</v>
      </c>
      <c r="D241">
        <v>491278</v>
      </c>
      <c r="E241" t="s">
        <v>4</v>
      </c>
      <c r="F241">
        <v>9.9998000000000004E-2</v>
      </c>
      <c r="G241" t="s">
        <v>5</v>
      </c>
      <c r="H241">
        <v>1</v>
      </c>
      <c r="I241" t="s">
        <v>6</v>
      </c>
      <c r="J241">
        <v>-500</v>
      </c>
      <c r="K241" t="s">
        <v>7</v>
      </c>
      <c r="L241">
        <v>1</v>
      </c>
      <c r="M241" t="s">
        <v>8</v>
      </c>
      <c r="N241">
        <v>0</v>
      </c>
      <c r="O241" t="s">
        <v>9</v>
      </c>
      <c r="P241" t="s">
        <v>10</v>
      </c>
      <c r="Q241">
        <v>0</v>
      </c>
      <c r="R241" t="s">
        <v>11</v>
      </c>
      <c r="S241">
        <v>38</v>
      </c>
    </row>
    <row r="242" spans="1:19">
      <c r="A242" t="s">
        <v>2</v>
      </c>
      <c r="B242">
        <v>1994</v>
      </c>
      <c r="C242" t="s">
        <v>3</v>
      </c>
      <c r="D242">
        <v>491279</v>
      </c>
      <c r="E242" t="s">
        <v>4</v>
      </c>
      <c r="F242">
        <v>9.9998000000000004E-2</v>
      </c>
      <c r="G242" t="s">
        <v>5</v>
      </c>
      <c r="H242">
        <v>1</v>
      </c>
      <c r="I242" t="s">
        <v>6</v>
      </c>
      <c r="J242">
        <v>-500</v>
      </c>
      <c r="K242" t="s">
        <v>7</v>
      </c>
      <c r="L242">
        <v>1</v>
      </c>
      <c r="M242" t="s">
        <v>8</v>
      </c>
      <c r="N242">
        <v>0</v>
      </c>
      <c r="O242" t="s">
        <v>9</v>
      </c>
      <c r="P242" t="s">
        <v>10</v>
      </c>
      <c r="Q242">
        <v>0</v>
      </c>
      <c r="R242" t="s">
        <v>11</v>
      </c>
      <c r="S242">
        <v>28</v>
      </c>
    </row>
    <row r="243" spans="1:19">
      <c r="A243" t="s">
        <v>2</v>
      </c>
      <c r="B243">
        <v>1994</v>
      </c>
      <c r="C243" t="s">
        <v>3</v>
      </c>
      <c r="D243">
        <v>491420</v>
      </c>
      <c r="E243" t="s">
        <v>4</v>
      </c>
      <c r="F243">
        <v>9.9998000000000004E-2</v>
      </c>
      <c r="G243" t="s">
        <v>5</v>
      </c>
      <c r="H243">
        <v>141</v>
      </c>
      <c r="I243" t="s">
        <v>6</v>
      </c>
      <c r="J243">
        <v>556</v>
      </c>
      <c r="K243" t="s">
        <v>7</v>
      </c>
      <c r="L243">
        <v>1057</v>
      </c>
      <c r="M243" t="s">
        <v>8</v>
      </c>
      <c r="N243">
        <v>0</v>
      </c>
      <c r="O243" t="s">
        <v>9</v>
      </c>
      <c r="P243" t="s">
        <v>10</v>
      </c>
      <c r="Q243">
        <v>0</v>
      </c>
      <c r="R243" t="s">
        <v>11</v>
      </c>
      <c r="S243">
        <v>49</v>
      </c>
    </row>
    <row r="244" spans="1:19">
      <c r="A244" t="s">
        <v>2</v>
      </c>
      <c r="B244">
        <v>1994</v>
      </c>
      <c r="C244" t="s">
        <v>3</v>
      </c>
      <c r="D244">
        <v>491421</v>
      </c>
      <c r="E244" t="s">
        <v>4</v>
      </c>
      <c r="F244">
        <v>9.9998000000000004E-2</v>
      </c>
      <c r="G244" t="s">
        <v>5</v>
      </c>
      <c r="H244">
        <v>1</v>
      </c>
      <c r="I244" t="s">
        <v>6</v>
      </c>
      <c r="J244">
        <v>-500</v>
      </c>
      <c r="K244" t="s">
        <v>7</v>
      </c>
      <c r="L244">
        <v>1</v>
      </c>
      <c r="M244" t="s">
        <v>8</v>
      </c>
      <c r="N244">
        <v>0</v>
      </c>
      <c r="O244" t="s">
        <v>9</v>
      </c>
      <c r="P244" t="s">
        <v>10</v>
      </c>
      <c r="Q244">
        <v>0</v>
      </c>
      <c r="R244" t="s">
        <v>11</v>
      </c>
      <c r="S244">
        <v>36</v>
      </c>
    </row>
    <row r="245" spans="1:19">
      <c r="A245" t="s">
        <v>2</v>
      </c>
      <c r="B245">
        <v>1994</v>
      </c>
      <c r="C245" t="s">
        <v>3</v>
      </c>
      <c r="D245">
        <v>491498</v>
      </c>
      <c r="E245" t="s">
        <v>4</v>
      </c>
      <c r="F245">
        <v>9.9998000000000004E-2</v>
      </c>
      <c r="G245" t="s">
        <v>5</v>
      </c>
      <c r="H245">
        <v>77</v>
      </c>
      <c r="I245" t="s">
        <v>6</v>
      </c>
      <c r="J245">
        <v>38</v>
      </c>
      <c r="K245" t="s">
        <v>7</v>
      </c>
      <c r="L245">
        <v>539</v>
      </c>
      <c r="M245" t="s">
        <v>8</v>
      </c>
      <c r="N245">
        <v>0</v>
      </c>
      <c r="O245" t="s">
        <v>9</v>
      </c>
      <c r="P245" t="s">
        <v>10</v>
      </c>
      <c r="Q245">
        <v>0</v>
      </c>
      <c r="R245" t="s">
        <v>11</v>
      </c>
      <c r="S245">
        <v>49</v>
      </c>
    </row>
    <row r="246" spans="1:19">
      <c r="A246" t="s">
        <v>2</v>
      </c>
      <c r="B246">
        <v>1994</v>
      </c>
      <c r="C246" t="s">
        <v>3</v>
      </c>
      <c r="D246">
        <v>491500</v>
      </c>
      <c r="E246" t="s">
        <v>4</v>
      </c>
      <c r="F246">
        <v>9.9998000000000004E-2</v>
      </c>
      <c r="G246" t="s">
        <v>5</v>
      </c>
      <c r="H246">
        <v>2</v>
      </c>
      <c r="I246" t="s">
        <v>6</v>
      </c>
      <c r="J246">
        <v>-498</v>
      </c>
      <c r="K246" t="s">
        <v>7</v>
      </c>
      <c r="L246">
        <v>3</v>
      </c>
      <c r="M246" t="s">
        <v>8</v>
      </c>
      <c r="N246">
        <v>0</v>
      </c>
      <c r="O246" t="s">
        <v>9</v>
      </c>
      <c r="P246" t="s">
        <v>10</v>
      </c>
      <c r="Q246">
        <v>0</v>
      </c>
      <c r="R246" t="s">
        <v>11</v>
      </c>
      <c r="S246">
        <v>42</v>
      </c>
    </row>
    <row r="247" spans="1:19">
      <c r="A247" t="s">
        <v>2</v>
      </c>
      <c r="B247">
        <v>1994</v>
      </c>
      <c r="C247" t="s">
        <v>3</v>
      </c>
      <c r="D247">
        <v>491544</v>
      </c>
      <c r="E247" t="s">
        <v>4</v>
      </c>
      <c r="F247">
        <v>9.9998000000000004E-2</v>
      </c>
      <c r="G247" t="s">
        <v>5</v>
      </c>
      <c r="H247">
        <v>44</v>
      </c>
      <c r="I247" t="s">
        <v>6</v>
      </c>
      <c r="J247">
        <v>-382</v>
      </c>
      <c r="K247" t="s">
        <v>7</v>
      </c>
      <c r="L247">
        <v>119</v>
      </c>
      <c r="M247" t="s">
        <v>8</v>
      </c>
      <c r="N247">
        <v>0</v>
      </c>
      <c r="O247" t="s">
        <v>9</v>
      </c>
      <c r="P247" t="s">
        <v>10</v>
      </c>
      <c r="Q247">
        <v>0</v>
      </c>
      <c r="R247" t="s">
        <v>11</v>
      </c>
      <c r="S247">
        <v>48</v>
      </c>
    </row>
    <row r="248" spans="1:19">
      <c r="A248" t="s">
        <v>2</v>
      </c>
      <c r="B248">
        <v>1994</v>
      </c>
      <c r="C248" t="s">
        <v>3</v>
      </c>
      <c r="D248">
        <v>491545</v>
      </c>
      <c r="E248" t="s">
        <v>4</v>
      </c>
      <c r="F248">
        <v>9.9998000000000004E-2</v>
      </c>
      <c r="G248" t="s">
        <v>5</v>
      </c>
      <c r="H248">
        <v>1</v>
      </c>
      <c r="I248" t="s">
        <v>6</v>
      </c>
      <c r="J248">
        <v>-500</v>
      </c>
      <c r="K248" t="s">
        <v>7</v>
      </c>
      <c r="L248">
        <v>1</v>
      </c>
      <c r="M248" t="s">
        <v>8</v>
      </c>
      <c r="N248">
        <v>0</v>
      </c>
      <c r="O248" t="s">
        <v>9</v>
      </c>
      <c r="P248" t="s">
        <v>10</v>
      </c>
      <c r="Q248">
        <v>0</v>
      </c>
      <c r="R248" t="s">
        <v>11</v>
      </c>
      <c r="S248">
        <v>38</v>
      </c>
    </row>
    <row r="249" spans="1:19">
      <c r="A249" t="s">
        <v>2</v>
      </c>
      <c r="B249">
        <v>1994</v>
      </c>
      <c r="C249" t="s">
        <v>3</v>
      </c>
      <c r="D249">
        <v>491734</v>
      </c>
      <c r="E249" t="s">
        <v>4</v>
      </c>
      <c r="F249">
        <v>9.9998000000000004E-2</v>
      </c>
      <c r="G249" t="s">
        <v>5</v>
      </c>
      <c r="H249">
        <v>189</v>
      </c>
      <c r="I249" t="s">
        <v>6</v>
      </c>
      <c r="J249">
        <v>1997</v>
      </c>
      <c r="K249" t="s">
        <v>7</v>
      </c>
      <c r="L249">
        <v>2498</v>
      </c>
      <c r="M249" t="s">
        <v>8</v>
      </c>
      <c r="N249">
        <v>0</v>
      </c>
      <c r="O249" t="s">
        <v>9</v>
      </c>
      <c r="P249" t="s">
        <v>10</v>
      </c>
      <c r="Q249">
        <v>0</v>
      </c>
      <c r="R249" t="s">
        <v>11</v>
      </c>
      <c r="S249">
        <v>49</v>
      </c>
    </row>
    <row r="250" spans="1:19">
      <c r="A250" t="s">
        <v>2</v>
      </c>
      <c r="B250">
        <v>1994</v>
      </c>
      <c r="C250" t="s">
        <v>3</v>
      </c>
      <c r="D250">
        <v>491905</v>
      </c>
      <c r="E250" t="s">
        <v>4</v>
      </c>
      <c r="F250">
        <v>9.9998000000000004E-2</v>
      </c>
      <c r="G250" t="s">
        <v>5</v>
      </c>
      <c r="H250">
        <v>171</v>
      </c>
      <c r="I250" t="s">
        <v>6</v>
      </c>
      <c r="J250">
        <v>1206</v>
      </c>
      <c r="K250" t="s">
        <v>7</v>
      </c>
      <c r="L250">
        <v>1707</v>
      </c>
      <c r="M250" t="s">
        <v>8</v>
      </c>
      <c r="N250">
        <v>0</v>
      </c>
      <c r="O250" t="s">
        <v>9</v>
      </c>
      <c r="P250" t="s">
        <v>10</v>
      </c>
      <c r="Q250">
        <v>0</v>
      </c>
      <c r="R250" t="s">
        <v>11</v>
      </c>
      <c r="S250">
        <v>49</v>
      </c>
    </row>
    <row r="251" spans="1:19">
      <c r="A251" t="s">
        <v>2</v>
      </c>
      <c r="B251">
        <v>1994</v>
      </c>
      <c r="C251" t="s">
        <v>3</v>
      </c>
      <c r="D251">
        <v>492487</v>
      </c>
      <c r="E251" t="s">
        <v>4</v>
      </c>
      <c r="F251">
        <v>9.9998000000000004E-2</v>
      </c>
      <c r="G251" t="s">
        <v>5</v>
      </c>
      <c r="H251">
        <v>582</v>
      </c>
      <c r="I251" t="s">
        <v>6</v>
      </c>
      <c r="J251">
        <v>7097</v>
      </c>
      <c r="K251" t="s">
        <v>7</v>
      </c>
      <c r="L251">
        <v>7598</v>
      </c>
      <c r="M251" t="s">
        <v>8</v>
      </c>
      <c r="N251">
        <v>0</v>
      </c>
      <c r="O251" t="s">
        <v>9</v>
      </c>
      <c r="P251" t="s">
        <v>10</v>
      </c>
      <c r="Q251">
        <v>0</v>
      </c>
      <c r="R251" t="s">
        <v>11</v>
      </c>
      <c r="S251">
        <v>49</v>
      </c>
    </row>
    <row r="252" spans="1:19">
      <c r="A252" t="s">
        <v>2</v>
      </c>
      <c r="B252">
        <v>1994</v>
      </c>
      <c r="C252" t="s">
        <v>3</v>
      </c>
      <c r="D252">
        <v>492489</v>
      </c>
      <c r="E252" t="s">
        <v>4</v>
      </c>
      <c r="F252">
        <v>9.9998000000000004E-2</v>
      </c>
      <c r="G252" t="s">
        <v>5</v>
      </c>
      <c r="H252">
        <v>2</v>
      </c>
      <c r="I252" t="s">
        <v>6</v>
      </c>
      <c r="J252">
        <v>-498</v>
      </c>
      <c r="K252" t="s">
        <v>7</v>
      </c>
      <c r="L252">
        <v>3</v>
      </c>
      <c r="M252" t="s">
        <v>8</v>
      </c>
      <c r="N252">
        <v>0</v>
      </c>
      <c r="O252" t="s">
        <v>9</v>
      </c>
      <c r="P252" t="s">
        <v>10</v>
      </c>
      <c r="Q252">
        <v>0</v>
      </c>
      <c r="R252" t="s">
        <v>11</v>
      </c>
      <c r="S252">
        <v>43</v>
      </c>
    </row>
    <row r="253" spans="1:19">
      <c r="A253" t="s">
        <v>2</v>
      </c>
      <c r="B253">
        <v>1994</v>
      </c>
      <c r="C253" t="s">
        <v>3</v>
      </c>
      <c r="D253">
        <v>493097</v>
      </c>
      <c r="E253" t="s">
        <v>4</v>
      </c>
      <c r="F253">
        <v>9.9998000000000004E-2</v>
      </c>
      <c r="G253" t="s">
        <v>5</v>
      </c>
      <c r="H253">
        <v>608</v>
      </c>
      <c r="I253" t="s">
        <v>6</v>
      </c>
      <c r="J253">
        <v>6590</v>
      </c>
      <c r="K253" t="s">
        <v>7</v>
      </c>
      <c r="L253">
        <v>7091</v>
      </c>
      <c r="M253" t="s">
        <v>8</v>
      </c>
      <c r="N253">
        <v>0</v>
      </c>
      <c r="O253" t="s">
        <v>9</v>
      </c>
      <c r="P253" t="s">
        <v>10</v>
      </c>
      <c r="Q253">
        <v>0</v>
      </c>
      <c r="R253" t="s">
        <v>11</v>
      </c>
      <c r="S253">
        <v>49</v>
      </c>
    </row>
    <row r="254" spans="1:19">
      <c r="A254" t="s">
        <v>2</v>
      </c>
      <c r="B254">
        <v>1994</v>
      </c>
      <c r="C254" t="s">
        <v>3</v>
      </c>
      <c r="D254">
        <v>493267</v>
      </c>
      <c r="E254" t="s">
        <v>4</v>
      </c>
      <c r="F254">
        <v>9.9998000000000004E-2</v>
      </c>
      <c r="G254" t="s">
        <v>5</v>
      </c>
      <c r="H254">
        <v>170</v>
      </c>
      <c r="I254" t="s">
        <v>6</v>
      </c>
      <c r="J254">
        <v>718</v>
      </c>
      <c r="K254" t="s">
        <v>7</v>
      </c>
      <c r="L254">
        <v>1219</v>
      </c>
      <c r="M254" t="s">
        <v>8</v>
      </c>
      <c r="N254">
        <v>0</v>
      </c>
      <c r="O254" t="s">
        <v>9</v>
      </c>
      <c r="P254" t="s">
        <v>10</v>
      </c>
      <c r="Q254">
        <v>0</v>
      </c>
      <c r="R254" t="s">
        <v>11</v>
      </c>
      <c r="S254">
        <v>50</v>
      </c>
    </row>
    <row r="255" spans="1:19">
      <c r="A255" t="s">
        <v>2</v>
      </c>
      <c r="B255">
        <v>1994</v>
      </c>
      <c r="C255" t="s">
        <v>3</v>
      </c>
      <c r="D255">
        <v>493359</v>
      </c>
      <c r="E255" t="s">
        <v>4</v>
      </c>
      <c r="F255">
        <v>9.9998000000000004E-2</v>
      </c>
      <c r="G255" t="s">
        <v>5</v>
      </c>
      <c r="H255">
        <v>92</v>
      </c>
      <c r="I255" t="s">
        <v>6</v>
      </c>
      <c r="J255">
        <v>151</v>
      </c>
      <c r="K255" t="s">
        <v>7</v>
      </c>
      <c r="L255">
        <v>652</v>
      </c>
      <c r="M255" t="s">
        <v>8</v>
      </c>
      <c r="N255">
        <v>0</v>
      </c>
      <c r="O255" t="s">
        <v>9</v>
      </c>
      <c r="P255" t="s">
        <v>10</v>
      </c>
      <c r="Q255">
        <v>0</v>
      </c>
      <c r="R255" t="s">
        <v>11</v>
      </c>
      <c r="S255">
        <v>49</v>
      </c>
    </row>
    <row r="256" spans="1:19">
      <c r="A256" t="s">
        <v>2</v>
      </c>
      <c r="B256">
        <v>1994</v>
      </c>
      <c r="C256" t="s">
        <v>3</v>
      </c>
      <c r="D256">
        <v>493360</v>
      </c>
      <c r="E256" t="s">
        <v>4</v>
      </c>
      <c r="F256">
        <v>9.9998000000000004E-2</v>
      </c>
      <c r="G256" t="s">
        <v>5</v>
      </c>
      <c r="H256">
        <v>1</v>
      </c>
      <c r="I256" t="s">
        <v>6</v>
      </c>
      <c r="J256">
        <v>-500</v>
      </c>
      <c r="K256" t="s">
        <v>7</v>
      </c>
      <c r="L256">
        <v>1</v>
      </c>
      <c r="M256" t="s">
        <v>8</v>
      </c>
      <c r="N256">
        <v>0</v>
      </c>
      <c r="O256" t="s">
        <v>9</v>
      </c>
      <c r="P256" t="s">
        <v>10</v>
      </c>
      <c r="Q256">
        <v>0</v>
      </c>
      <c r="R256" t="s">
        <v>11</v>
      </c>
      <c r="S256">
        <v>37</v>
      </c>
    </row>
    <row r="257" spans="1:19">
      <c r="A257" t="s">
        <v>2</v>
      </c>
      <c r="B257">
        <v>1994</v>
      </c>
      <c r="C257" t="s">
        <v>3</v>
      </c>
      <c r="D257">
        <v>493645</v>
      </c>
      <c r="E257" t="s">
        <v>4</v>
      </c>
      <c r="F257">
        <v>9.9998000000000004E-2</v>
      </c>
      <c r="G257" t="s">
        <v>5</v>
      </c>
      <c r="H257">
        <v>285</v>
      </c>
      <c r="I257" t="s">
        <v>6</v>
      </c>
      <c r="J257">
        <v>2946</v>
      </c>
      <c r="K257" t="s">
        <v>7</v>
      </c>
      <c r="L257">
        <v>3447</v>
      </c>
      <c r="M257" t="s">
        <v>8</v>
      </c>
      <c r="N257">
        <v>0</v>
      </c>
      <c r="O257" t="s">
        <v>9</v>
      </c>
      <c r="P257" t="s">
        <v>10</v>
      </c>
      <c r="Q257">
        <v>0</v>
      </c>
      <c r="R257" t="s">
        <v>11</v>
      </c>
      <c r="S257">
        <v>48</v>
      </c>
    </row>
    <row r="258" spans="1:19">
      <c r="A258" t="s">
        <v>2</v>
      </c>
      <c r="B258">
        <v>1994</v>
      </c>
      <c r="C258" t="s">
        <v>3</v>
      </c>
      <c r="D258">
        <v>493826</v>
      </c>
      <c r="E258" t="s">
        <v>4</v>
      </c>
      <c r="F258">
        <v>9.9998000000000004E-2</v>
      </c>
      <c r="G258" t="s">
        <v>5</v>
      </c>
      <c r="H258">
        <v>181</v>
      </c>
      <c r="I258" t="s">
        <v>6</v>
      </c>
      <c r="J258">
        <v>883</v>
      </c>
      <c r="K258" t="s">
        <v>7</v>
      </c>
      <c r="L258">
        <v>1384</v>
      </c>
      <c r="M258" t="s">
        <v>8</v>
      </c>
      <c r="N258">
        <v>0</v>
      </c>
      <c r="O258" t="s">
        <v>9</v>
      </c>
      <c r="P258" t="s">
        <v>10</v>
      </c>
      <c r="Q258">
        <v>0</v>
      </c>
      <c r="R258" t="s">
        <v>11</v>
      </c>
      <c r="S258">
        <v>49</v>
      </c>
    </row>
    <row r="259" spans="1:19">
      <c r="A259" t="s">
        <v>2</v>
      </c>
      <c r="B259">
        <v>1994</v>
      </c>
      <c r="C259" t="s">
        <v>3</v>
      </c>
      <c r="D259">
        <v>494393</v>
      </c>
      <c r="E259" t="s">
        <v>4</v>
      </c>
      <c r="F259">
        <v>9.9998000000000004E-2</v>
      </c>
      <c r="G259" t="s">
        <v>5</v>
      </c>
      <c r="H259">
        <v>567</v>
      </c>
      <c r="I259" t="s">
        <v>6</v>
      </c>
      <c r="J259">
        <v>5948</v>
      </c>
      <c r="K259" t="s">
        <v>7</v>
      </c>
      <c r="L259">
        <v>6449</v>
      </c>
      <c r="M259" t="s">
        <v>8</v>
      </c>
      <c r="N259">
        <v>0</v>
      </c>
      <c r="O259" t="s">
        <v>9</v>
      </c>
      <c r="P259" t="s">
        <v>10</v>
      </c>
      <c r="Q259">
        <v>0</v>
      </c>
      <c r="R259" t="s">
        <v>11</v>
      </c>
      <c r="S259">
        <v>49</v>
      </c>
    </row>
    <row r="260" spans="1:19">
      <c r="A260" t="s">
        <v>2</v>
      </c>
      <c r="B260">
        <v>1994</v>
      </c>
      <c r="C260" t="s">
        <v>3</v>
      </c>
      <c r="D260">
        <v>495118</v>
      </c>
      <c r="E260" t="s">
        <v>4</v>
      </c>
      <c r="F260">
        <v>9.9998000000000004E-2</v>
      </c>
      <c r="G260" t="s">
        <v>5</v>
      </c>
      <c r="H260">
        <v>725</v>
      </c>
      <c r="I260" t="s">
        <v>6</v>
      </c>
      <c r="J260">
        <v>6867</v>
      </c>
      <c r="K260" t="s">
        <v>7</v>
      </c>
      <c r="L260">
        <v>7368</v>
      </c>
      <c r="M260" t="s">
        <v>8</v>
      </c>
      <c r="N260">
        <v>0</v>
      </c>
      <c r="O260" t="s">
        <v>9</v>
      </c>
      <c r="P260" t="s">
        <v>10</v>
      </c>
      <c r="Q260">
        <v>0</v>
      </c>
      <c r="R260" t="s">
        <v>11</v>
      </c>
      <c r="S260">
        <v>50</v>
      </c>
    </row>
    <row r="261" spans="1:19">
      <c r="A261" t="s">
        <v>2</v>
      </c>
      <c r="B261">
        <v>1994</v>
      </c>
      <c r="C261" t="s">
        <v>3</v>
      </c>
      <c r="D261">
        <v>495300</v>
      </c>
      <c r="E261" t="s">
        <v>4</v>
      </c>
      <c r="F261">
        <v>9.9998000000000004E-2</v>
      </c>
      <c r="G261" t="s">
        <v>5</v>
      </c>
      <c r="H261">
        <v>182</v>
      </c>
      <c r="I261" t="s">
        <v>6</v>
      </c>
      <c r="J261">
        <v>863</v>
      </c>
      <c r="K261" t="s">
        <v>7</v>
      </c>
      <c r="L261">
        <v>1364</v>
      </c>
      <c r="M261" t="s">
        <v>8</v>
      </c>
      <c r="N261">
        <v>0</v>
      </c>
      <c r="O261" t="s">
        <v>9</v>
      </c>
      <c r="P261" t="s">
        <v>10</v>
      </c>
      <c r="Q261">
        <v>0</v>
      </c>
      <c r="R261" t="s">
        <v>11</v>
      </c>
      <c r="S261">
        <v>49</v>
      </c>
    </row>
    <row r="262" spans="1:19">
      <c r="A262" t="s">
        <v>2</v>
      </c>
      <c r="B262">
        <v>1994</v>
      </c>
      <c r="C262" t="s">
        <v>3</v>
      </c>
      <c r="D262">
        <v>495301</v>
      </c>
      <c r="E262" t="s">
        <v>4</v>
      </c>
      <c r="F262">
        <v>9.9998000000000004E-2</v>
      </c>
      <c r="G262" t="s">
        <v>5</v>
      </c>
      <c r="H262">
        <v>1</v>
      </c>
      <c r="I262" t="s">
        <v>6</v>
      </c>
      <c r="J262">
        <v>-500</v>
      </c>
      <c r="K262" t="s">
        <v>7</v>
      </c>
      <c r="L262">
        <v>1</v>
      </c>
      <c r="M262" t="s">
        <v>8</v>
      </c>
      <c r="N262">
        <v>0</v>
      </c>
      <c r="O262" t="s">
        <v>9</v>
      </c>
      <c r="P262" t="s">
        <v>10</v>
      </c>
      <c r="Q262">
        <v>0</v>
      </c>
      <c r="R262" t="s">
        <v>11</v>
      </c>
      <c r="S262">
        <v>40</v>
      </c>
    </row>
    <row r="263" spans="1:19">
      <c r="A263" t="s">
        <v>2</v>
      </c>
      <c r="B263">
        <v>1994</v>
      </c>
      <c r="C263" t="s">
        <v>3</v>
      </c>
      <c r="D263">
        <v>495428</v>
      </c>
      <c r="E263" t="s">
        <v>4</v>
      </c>
      <c r="F263">
        <v>9.9998000000000004E-2</v>
      </c>
      <c r="G263" t="s">
        <v>5</v>
      </c>
      <c r="H263">
        <v>127</v>
      </c>
      <c r="I263" t="s">
        <v>6</v>
      </c>
      <c r="J263">
        <v>273</v>
      </c>
      <c r="K263" t="s">
        <v>7</v>
      </c>
      <c r="L263">
        <v>774</v>
      </c>
      <c r="M263" t="s">
        <v>8</v>
      </c>
      <c r="N263">
        <v>0</v>
      </c>
      <c r="O263" t="s">
        <v>9</v>
      </c>
      <c r="P263" t="s">
        <v>10</v>
      </c>
      <c r="Q263">
        <v>0</v>
      </c>
      <c r="R263" t="s">
        <v>11</v>
      </c>
      <c r="S263">
        <v>49</v>
      </c>
    </row>
    <row r="264" spans="1:19">
      <c r="A264" t="s">
        <v>2</v>
      </c>
      <c r="B264">
        <v>1994</v>
      </c>
      <c r="C264" t="s">
        <v>3</v>
      </c>
      <c r="D264">
        <v>495484</v>
      </c>
      <c r="E264" t="s">
        <v>4</v>
      </c>
      <c r="F264">
        <v>9.9998000000000004E-2</v>
      </c>
      <c r="G264" t="s">
        <v>5</v>
      </c>
      <c r="H264">
        <v>56</v>
      </c>
      <c r="I264" t="s">
        <v>6</v>
      </c>
      <c r="J264">
        <v>121</v>
      </c>
      <c r="K264" t="s">
        <v>7</v>
      </c>
      <c r="L264">
        <v>622</v>
      </c>
      <c r="M264" t="s">
        <v>8</v>
      </c>
      <c r="N264">
        <v>0</v>
      </c>
      <c r="O264" t="s">
        <v>9</v>
      </c>
      <c r="P264" t="s">
        <v>10</v>
      </c>
      <c r="Q264">
        <v>0</v>
      </c>
      <c r="R264" t="s">
        <v>11</v>
      </c>
      <c r="S264">
        <v>49</v>
      </c>
    </row>
    <row r="265" spans="1:19">
      <c r="A265" t="s">
        <v>2</v>
      </c>
      <c r="B265">
        <v>1994</v>
      </c>
      <c r="C265" t="s">
        <v>3</v>
      </c>
      <c r="D265">
        <v>495523</v>
      </c>
      <c r="E265" t="s">
        <v>4</v>
      </c>
      <c r="F265">
        <v>9.9998000000000004E-2</v>
      </c>
      <c r="G265" t="s">
        <v>5</v>
      </c>
      <c r="H265">
        <v>39</v>
      </c>
      <c r="I265" t="s">
        <v>6</v>
      </c>
      <c r="J265">
        <v>-119</v>
      </c>
      <c r="K265" t="s">
        <v>7</v>
      </c>
      <c r="L265">
        <v>382</v>
      </c>
      <c r="M265" t="s">
        <v>8</v>
      </c>
      <c r="N265">
        <v>0</v>
      </c>
      <c r="O265" t="s">
        <v>9</v>
      </c>
      <c r="P265" t="s">
        <v>10</v>
      </c>
      <c r="Q265">
        <v>0</v>
      </c>
      <c r="R265" t="s">
        <v>11</v>
      </c>
      <c r="S265">
        <v>48</v>
      </c>
    </row>
    <row r="266" spans="1:19">
      <c r="A266" t="s">
        <v>2</v>
      </c>
      <c r="B266">
        <v>1994</v>
      </c>
      <c r="C266" t="s">
        <v>3</v>
      </c>
      <c r="D266">
        <v>495540</v>
      </c>
      <c r="E266" t="s">
        <v>4</v>
      </c>
      <c r="F266">
        <v>9.9998000000000004E-2</v>
      </c>
      <c r="G266" t="s">
        <v>5</v>
      </c>
      <c r="H266">
        <v>17</v>
      </c>
      <c r="I266" t="s">
        <v>6</v>
      </c>
      <c r="J266">
        <v>-415</v>
      </c>
      <c r="K266" t="s">
        <v>7</v>
      </c>
      <c r="L266">
        <v>86</v>
      </c>
      <c r="M266" t="s">
        <v>8</v>
      </c>
      <c r="N266">
        <v>0</v>
      </c>
      <c r="O266" t="s">
        <v>9</v>
      </c>
      <c r="P266" t="s">
        <v>10</v>
      </c>
      <c r="Q266">
        <v>0</v>
      </c>
      <c r="R266" t="s">
        <v>11</v>
      </c>
      <c r="S266">
        <v>48</v>
      </c>
    </row>
    <row r="267" spans="1:19">
      <c r="A267" t="s">
        <v>2</v>
      </c>
      <c r="B267">
        <v>1994</v>
      </c>
      <c r="C267" t="s">
        <v>3</v>
      </c>
      <c r="D267">
        <v>495630</v>
      </c>
      <c r="E267" t="s">
        <v>4</v>
      </c>
      <c r="F267">
        <v>9.9998000000000004E-2</v>
      </c>
      <c r="G267" t="s">
        <v>5</v>
      </c>
      <c r="H267">
        <v>90</v>
      </c>
      <c r="I267" t="s">
        <v>6</v>
      </c>
      <c r="J267">
        <v>181</v>
      </c>
      <c r="K267" t="s">
        <v>7</v>
      </c>
      <c r="L267">
        <v>682</v>
      </c>
      <c r="M267" t="s">
        <v>8</v>
      </c>
      <c r="N267">
        <v>0</v>
      </c>
      <c r="O267" t="s">
        <v>9</v>
      </c>
      <c r="P267" t="s">
        <v>10</v>
      </c>
      <c r="Q267">
        <v>0</v>
      </c>
      <c r="R267" t="s">
        <v>11</v>
      </c>
      <c r="S267">
        <v>49</v>
      </c>
    </row>
    <row r="268" spans="1:19">
      <c r="A268" t="s">
        <v>2</v>
      </c>
      <c r="B268">
        <v>1994</v>
      </c>
      <c r="C268" t="s">
        <v>3</v>
      </c>
      <c r="D268">
        <v>495717</v>
      </c>
      <c r="E268" t="s">
        <v>4</v>
      </c>
      <c r="F268">
        <v>9.9998000000000004E-2</v>
      </c>
      <c r="G268" t="s">
        <v>5</v>
      </c>
      <c r="H268">
        <v>87</v>
      </c>
      <c r="I268" t="s">
        <v>6</v>
      </c>
      <c r="J268">
        <v>13</v>
      </c>
      <c r="K268" t="s">
        <v>7</v>
      </c>
      <c r="L268">
        <v>514</v>
      </c>
      <c r="M268" t="s">
        <v>8</v>
      </c>
      <c r="N268">
        <v>0</v>
      </c>
      <c r="O268" t="s">
        <v>9</v>
      </c>
      <c r="P268" t="s">
        <v>10</v>
      </c>
      <c r="Q268">
        <v>0</v>
      </c>
      <c r="R268" t="s">
        <v>11</v>
      </c>
      <c r="S268">
        <v>49</v>
      </c>
    </row>
    <row r="269" spans="1:19">
      <c r="A269" t="s">
        <v>2</v>
      </c>
      <c r="B269">
        <v>1994</v>
      </c>
      <c r="C269" t="s">
        <v>3</v>
      </c>
      <c r="D269">
        <v>495802</v>
      </c>
      <c r="E269" t="s">
        <v>4</v>
      </c>
      <c r="F269">
        <v>9.9998000000000004E-2</v>
      </c>
      <c r="G269" t="s">
        <v>5</v>
      </c>
      <c r="H269">
        <v>85</v>
      </c>
      <c r="I269" t="s">
        <v>6</v>
      </c>
      <c r="J269">
        <v>279</v>
      </c>
      <c r="K269" t="s">
        <v>7</v>
      </c>
      <c r="L269">
        <v>780</v>
      </c>
      <c r="M269" t="s">
        <v>8</v>
      </c>
      <c r="N269">
        <v>0</v>
      </c>
      <c r="O269" t="s">
        <v>9</v>
      </c>
      <c r="P269" t="s">
        <v>10</v>
      </c>
      <c r="Q269">
        <v>0</v>
      </c>
      <c r="R269" t="s">
        <v>11</v>
      </c>
      <c r="S269">
        <v>48</v>
      </c>
    </row>
    <row r="270" spans="1:19">
      <c r="A270" t="s">
        <v>2</v>
      </c>
      <c r="B270">
        <v>1994</v>
      </c>
      <c r="C270" t="s">
        <v>3</v>
      </c>
      <c r="D270">
        <v>496506</v>
      </c>
      <c r="E270" t="s">
        <v>4</v>
      </c>
      <c r="F270">
        <v>9.9998000000000004E-2</v>
      </c>
      <c r="G270" t="s">
        <v>5</v>
      </c>
      <c r="H270">
        <v>704</v>
      </c>
      <c r="I270" t="s">
        <v>6</v>
      </c>
      <c r="J270">
        <v>7067</v>
      </c>
      <c r="K270" t="s">
        <v>7</v>
      </c>
      <c r="L270">
        <v>7568</v>
      </c>
      <c r="M270" t="s">
        <v>8</v>
      </c>
      <c r="N270">
        <v>0</v>
      </c>
      <c r="O270" t="s">
        <v>9</v>
      </c>
      <c r="P270" t="s">
        <v>10</v>
      </c>
      <c r="Q270">
        <v>0</v>
      </c>
      <c r="R270" t="s">
        <v>11</v>
      </c>
      <c r="S270">
        <v>49</v>
      </c>
    </row>
    <row r="271" spans="1:19">
      <c r="A271" t="s">
        <v>2</v>
      </c>
      <c r="B271">
        <v>1994</v>
      </c>
      <c r="C271" t="s">
        <v>3</v>
      </c>
      <c r="D271">
        <v>496700</v>
      </c>
      <c r="E271" t="s">
        <v>4</v>
      </c>
      <c r="F271">
        <v>9.9998000000000004E-2</v>
      </c>
      <c r="G271" t="s">
        <v>5</v>
      </c>
      <c r="H271">
        <v>194</v>
      </c>
      <c r="I271" t="s">
        <v>6</v>
      </c>
      <c r="J271">
        <v>1430</v>
      </c>
      <c r="K271" t="s">
        <v>7</v>
      </c>
      <c r="L271">
        <v>1931</v>
      </c>
      <c r="M271" t="s">
        <v>8</v>
      </c>
      <c r="N271">
        <v>0</v>
      </c>
      <c r="O271" t="s">
        <v>9</v>
      </c>
      <c r="P271" t="s">
        <v>10</v>
      </c>
      <c r="Q271">
        <v>0</v>
      </c>
      <c r="R271" t="s">
        <v>11</v>
      </c>
      <c r="S271">
        <v>49</v>
      </c>
    </row>
    <row r="272" spans="1:19">
      <c r="A272" t="s">
        <v>2</v>
      </c>
      <c r="B272">
        <v>1994</v>
      </c>
      <c r="C272" t="s">
        <v>3</v>
      </c>
      <c r="D272">
        <v>497261</v>
      </c>
      <c r="E272" t="s">
        <v>4</v>
      </c>
      <c r="F272">
        <v>9.9998000000000004E-2</v>
      </c>
      <c r="G272" t="s">
        <v>5</v>
      </c>
      <c r="H272">
        <v>561</v>
      </c>
      <c r="I272" t="s">
        <v>6</v>
      </c>
      <c r="J272">
        <v>4855</v>
      </c>
      <c r="K272" t="s">
        <v>7</v>
      </c>
      <c r="L272">
        <v>5356</v>
      </c>
      <c r="M272" t="s">
        <v>8</v>
      </c>
      <c r="N272">
        <v>0</v>
      </c>
      <c r="O272" t="s">
        <v>9</v>
      </c>
      <c r="P272" t="s">
        <v>10</v>
      </c>
      <c r="Q272">
        <v>0</v>
      </c>
      <c r="R272" t="s">
        <v>11</v>
      </c>
      <c r="S272">
        <v>49</v>
      </c>
    </row>
    <row r="273" spans="1:19">
      <c r="A273" t="s">
        <v>2</v>
      </c>
      <c r="B273">
        <v>1994</v>
      </c>
      <c r="C273" t="s">
        <v>3</v>
      </c>
      <c r="D273">
        <v>497274</v>
      </c>
      <c r="E273" t="s">
        <v>4</v>
      </c>
      <c r="F273">
        <v>9.9998000000000004E-2</v>
      </c>
      <c r="G273" t="s">
        <v>5</v>
      </c>
      <c r="H273">
        <v>13</v>
      </c>
      <c r="I273" t="s">
        <v>6</v>
      </c>
      <c r="J273">
        <v>-448</v>
      </c>
      <c r="K273" t="s">
        <v>7</v>
      </c>
      <c r="L273">
        <v>53</v>
      </c>
      <c r="M273" t="s">
        <v>8</v>
      </c>
      <c r="N273">
        <v>0</v>
      </c>
      <c r="O273" t="s">
        <v>9</v>
      </c>
      <c r="P273" t="s">
        <v>10</v>
      </c>
      <c r="Q273">
        <v>0</v>
      </c>
      <c r="R273" t="s">
        <v>11</v>
      </c>
      <c r="S273">
        <v>48</v>
      </c>
    </row>
    <row r="274" spans="1:19">
      <c r="A274" t="s">
        <v>2</v>
      </c>
      <c r="B274">
        <v>1994</v>
      </c>
      <c r="C274" t="s">
        <v>3</v>
      </c>
      <c r="D274">
        <v>497519</v>
      </c>
      <c r="E274" t="s">
        <v>4</v>
      </c>
      <c r="F274">
        <v>9.9998000000000004E-2</v>
      </c>
      <c r="G274" t="s">
        <v>5</v>
      </c>
      <c r="H274">
        <v>245</v>
      </c>
      <c r="I274" t="s">
        <v>6</v>
      </c>
      <c r="J274">
        <v>1873</v>
      </c>
      <c r="K274" t="s">
        <v>7</v>
      </c>
      <c r="L274">
        <v>2374</v>
      </c>
      <c r="M274" t="s">
        <v>8</v>
      </c>
      <c r="N274">
        <v>0</v>
      </c>
      <c r="O274" t="s">
        <v>9</v>
      </c>
      <c r="P274" t="s">
        <v>10</v>
      </c>
      <c r="Q274">
        <v>0</v>
      </c>
      <c r="R274" t="s">
        <v>11</v>
      </c>
      <c r="S274">
        <v>49</v>
      </c>
    </row>
    <row r="275" spans="1:19">
      <c r="A275" t="s">
        <v>2</v>
      </c>
      <c r="B275">
        <v>1994</v>
      </c>
      <c r="C275" t="s">
        <v>3</v>
      </c>
      <c r="D275">
        <v>497725</v>
      </c>
      <c r="E275" t="s">
        <v>4</v>
      </c>
      <c r="F275">
        <v>9.9998000000000004E-2</v>
      </c>
      <c r="G275" t="s">
        <v>5</v>
      </c>
      <c r="H275">
        <v>206</v>
      </c>
      <c r="I275" t="s">
        <v>6</v>
      </c>
      <c r="J275">
        <v>2350</v>
      </c>
      <c r="K275" t="s">
        <v>7</v>
      </c>
      <c r="L275">
        <v>2851</v>
      </c>
      <c r="M275" t="s">
        <v>8</v>
      </c>
      <c r="N275">
        <v>0</v>
      </c>
      <c r="O275" t="s">
        <v>9</v>
      </c>
      <c r="P275" t="s">
        <v>10</v>
      </c>
      <c r="Q275">
        <v>0</v>
      </c>
      <c r="R275" t="s">
        <v>11</v>
      </c>
      <c r="S275">
        <v>49</v>
      </c>
    </row>
    <row r="276" spans="1:19">
      <c r="A276" t="s">
        <v>2</v>
      </c>
      <c r="B276">
        <v>1994</v>
      </c>
      <c r="C276" t="s">
        <v>3</v>
      </c>
      <c r="D276">
        <v>498077</v>
      </c>
      <c r="E276" t="s">
        <v>4</v>
      </c>
      <c r="F276">
        <v>9.9998000000000004E-2</v>
      </c>
      <c r="G276" t="s">
        <v>5</v>
      </c>
      <c r="H276">
        <v>352</v>
      </c>
      <c r="I276" t="s">
        <v>6</v>
      </c>
      <c r="J276">
        <v>2834</v>
      </c>
      <c r="K276" t="s">
        <v>7</v>
      </c>
      <c r="L276">
        <v>3335</v>
      </c>
      <c r="M276" t="s">
        <v>8</v>
      </c>
      <c r="N276">
        <v>0</v>
      </c>
      <c r="O276" t="s">
        <v>9</v>
      </c>
      <c r="P276" t="s">
        <v>10</v>
      </c>
      <c r="Q276">
        <v>0</v>
      </c>
      <c r="R276" t="s">
        <v>11</v>
      </c>
      <c r="S276">
        <v>49</v>
      </c>
    </row>
    <row r="277" spans="1:19">
      <c r="A277" t="s">
        <v>2</v>
      </c>
      <c r="B277">
        <v>1994</v>
      </c>
      <c r="C277" t="s">
        <v>3</v>
      </c>
      <c r="D277">
        <v>498078</v>
      </c>
      <c r="E277" t="s">
        <v>4</v>
      </c>
      <c r="F277">
        <v>9.9998000000000004E-2</v>
      </c>
      <c r="G277" t="s">
        <v>5</v>
      </c>
      <c r="H277">
        <v>1</v>
      </c>
      <c r="I277" t="s">
        <v>6</v>
      </c>
      <c r="J277">
        <v>-500</v>
      </c>
      <c r="K277" t="s">
        <v>7</v>
      </c>
      <c r="L277">
        <v>1</v>
      </c>
      <c r="M277" t="s">
        <v>8</v>
      </c>
      <c r="N277">
        <v>0</v>
      </c>
      <c r="O277" t="s">
        <v>9</v>
      </c>
      <c r="P277" t="s">
        <v>10</v>
      </c>
      <c r="Q277">
        <v>0</v>
      </c>
      <c r="R277" t="s">
        <v>11</v>
      </c>
      <c r="S277">
        <v>38</v>
      </c>
    </row>
    <row r="278" spans="1:19">
      <c r="A278" t="s">
        <v>2</v>
      </c>
      <c r="B278">
        <v>1994</v>
      </c>
      <c r="C278" t="s">
        <v>3</v>
      </c>
      <c r="D278">
        <v>498491</v>
      </c>
      <c r="E278" t="s">
        <v>4</v>
      </c>
      <c r="F278">
        <v>9.9998000000000004E-2</v>
      </c>
      <c r="G278" t="s">
        <v>5</v>
      </c>
      <c r="H278">
        <v>413</v>
      </c>
      <c r="I278" t="s">
        <v>6</v>
      </c>
      <c r="J278">
        <v>3986</v>
      </c>
      <c r="K278" t="s">
        <v>7</v>
      </c>
      <c r="L278">
        <v>4487</v>
      </c>
      <c r="M278" t="s">
        <v>8</v>
      </c>
      <c r="N278">
        <v>0</v>
      </c>
      <c r="O278" t="s">
        <v>9</v>
      </c>
      <c r="P278" t="s">
        <v>10</v>
      </c>
      <c r="Q278">
        <v>0</v>
      </c>
      <c r="R278" t="s">
        <v>11</v>
      </c>
      <c r="S278">
        <v>49</v>
      </c>
    </row>
    <row r="279" spans="1:19">
      <c r="A279" t="s">
        <v>2</v>
      </c>
      <c r="B279">
        <v>1994</v>
      </c>
      <c r="C279" t="s">
        <v>3</v>
      </c>
      <c r="D279">
        <v>498492</v>
      </c>
      <c r="E279" t="s">
        <v>4</v>
      </c>
      <c r="F279">
        <v>9.9998000000000004E-2</v>
      </c>
      <c r="G279" t="s">
        <v>5</v>
      </c>
      <c r="H279">
        <v>1</v>
      </c>
      <c r="I279" t="s">
        <v>6</v>
      </c>
      <c r="J279">
        <v>-500</v>
      </c>
      <c r="K279" t="s">
        <v>7</v>
      </c>
      <c r="L279">
        <v>1</v>
      </c>
      <c r="M279" t="s">
        <v>8</v>
      </c>
      <c r="N279">
        <v>0</v>
      </c>
      <c r="O279" t="s">
        <v>9</v>
      </c>
      <c r="P279" t="s">
        <v>10</v>
      </c>
      <c r="Q279">
        <v>0</v>
      </c>
      <c r="R279" t="s">
        <v>11</v>
      </c>
      <c r="S279">
        <v>37</v>
      </c>
    </row>
    <row r="280" spans="1:19">
      <c r="A280" t="s">
        <v>2</v>
      </c>
      <c r="B280">
        <v>1994</v>
      </c>
      <c r="C280" t="s">
        <v>3</v>
      </c>
      <c r="D280">
        <v>498570</v>
      </c>
      <c r="E280" t="s">
        <v>4</v>
      </c>
      <c r="F280">
        <v>9.9998000000000004E-2</v>
      </c>
      <c r="G280" t="s">
        <v>5</v>
      </c>
      <c r="H280">
        <v>78</v>
      </c>
      <c r="I280" t="s">
        <v>6</v>
      </c>
      <c r="J280">
        <v>-4</v>
      </c>
      <c r="K280" t="s">
        <v>7</v>
      </c>
      <c r="L280">
        <v>497</v>
      </c>
      <c r="M280" t="s">
        <v>8</v>
      </c>
      <c r="N280">
        <v>0</v>
      </c>
      <c r="O280" t="s">
        <v>9</v>
      </c>
      <c r="P280" t="s">
        <v>10</v>
      </c>
      <c r="Q280">
        <v>0</v>
      </c>
      <c r="R280" t="s">
        <v>11</v>
      </c>
      <c r="S280">
        <v>49</v>
      </c>
    </row>
    <row r="281" spans="1:19">
      <c r="A281" t="s">
        <v>2</v>
      </c>
      <c r="B281">
        <v>1994</v>
      </c>
      <c r="C281" t="s">
        <v>3</v>
      </c>
      <c r="D281">
        <v>498572</v>
      </c>
      <c r="E281" t="s">
        <v>4</v>
      </c>
      <c r="F281">
        <v>9.9998000000000004E-2</v>
      </c>
      <c r="G281" t="s">
        <v>5</v>
      </c>
      <c r="H281">
        <v>2</v>
      </c>
      <c r="I281" t="s">
        <v>6</v>
      </c>
      <c r="J281">
        <v>-498</v>
      </c>
      <c r="K281" t="s">
        <v>7</v>
      </c>
      <c r="L281">
        <v>3</v>
      </c>
      <c r="M281" t="s">
        <v>8</v>
      </c>
      <c r="N281">
        <v>0</v>
      </c>
      <c r="O281" t="s">
        <v>9</v>
      </c>
      <c r="P281" t="s">
        <v>10</v>
      </c>
      <c r="Q281">
        <v>0</v>
      </c>
      <c r="R281" t="s">
        <v>11</v>
      </c>
      <c r="S281">
        <v>42</v>
      </c>
    </row>
    <row r="282" spans="1:19">
      <c r="A282" t="s">
        <v>2</v>
      </c>
      <c r="B282">
        <v>1994</v>
      </c>
      <c r="C282" t="s">
        <v>3</v>
      </c>
      <c r="D282">
        <v>498689</v>
      </c>
      <c r="E282" t="s">
        <v>4</v>
      </c>
      <c r="F282">
        <v>9.9998000000000004E-2</v>
      </c>
      <c r="G282" t="s">
        <v>5</v>
      </c>
      <c r="H282">
        <v>117</v>
      </c>
      <c r="I282" t="s">
        <v>6</v>
      </c>
      <c r="J282">
        <v>592</v>
      </c>
      <c r="K282" t="s">
        <v>7</v>
      </c>
      <c r="L282">
        <v>1093</v>
      </c>
      <c r="M282" t="s">
        <v>8</v>
      </c>
      <c r="N282">
        <v>0</v>
      </c>
      <c r="O282" t="s">
        <v>9</v>
      </c>
      <c r="P282" t="s">
        <v>10</v>
      </c>
      <c r="Q282">
        <v>0</v>
      </c>
      <c r="R282" t="s">
        <v>11</v>
      </c>
      <c r="S282">
        <v>49</v>
      </c>
    </row>
    <row r="283" spans="1:19">
      <c r="A283" t="s">
        <v>2</v>
      </c>
      <c r="B283">
        <v>1994</v>
      </c>
      <c r="C283" t="s">
        <v>3</v>
      </c>
      <c r="D283">
        <v>498848</v>
      </c>
      <c r="E283" t="s">
        <v>4</v>
      </c>
      <c r="F283">
        <v>9.9998000000000004E-2</v>
      </c>
      <c r="G283" t="s">
        <v>5</v>
      </c>
      <c r="H283">
        <v>159</v>
      </c>
      <c r="I283" t="s">
        <v>6</v>
      </c>
      <c r="J283">
        <v>1117</v>
      </c>
      <c r="K283" t="s">
        <v>7</v>
      </c>
      <c r="L283">
        <v>1618</v>
      </c>
      <c r="M283" t="s">
        <v>8</v>
      </c>
      <c r="N283">
        <v>0</v>
      </c>
      <c r="O283" t="s">
        <v>9</v>
      </c>
      <c r="P283" t="s">
        <v>10</v>
      </c>
      <c r="Q283">
        <v>0</v>
      </c>
      <c r="R283" t="s">
        <v>11</v>
      </c>
      <c r="S283">
        <v>48</v>
      </c>
    </row>
    <row r="284" spans="1:19">
      <c r="A284" t="s">
        <v>2</v>
      </c>
      <c r="B284">
        <v>1994</v>
      </c>
      <c r="C284" t="s">
        <v>3</v>
      </c>
      <c r="D284">
        <v>499064</v>
      </c>
      <c r="E284" t="s">
        <v>4</v>
      </c>
      <c r="F284">
        <v>9.9998000000000004E-2</v>
      </c>
      <c r="G284" t="s">
        <v>5</v>
      </c>
      <c r="H284">
        <v>216</v>
      </c>
      <c r="I284" t="s">
        <v>6</v>
      </c>
      <c r="J284">
        <v>1988</v>
      </c>
      <c r="K284" t="s">
        <v>7</v>
      </c>
      <c r="L284">
        <v>2489</v>
      </c>
      <c r="M284" t="s">
        <v>8</v>
      </c>
      <c r="N284">
        <v>0</v>
      </c>
      <c r="O284" t="s">
        <v>9</v>
      </c>
      <c r="P284" t="s">
        <v>10</v>
      </c>
      <c r="Q284">
        <v>0</v>
      </c>
      <c r="R284" t="s">
        <v>11</v>
      </c>
      <c r="S284">
        <v>49</v>
      </c>
    </row>
    <row r="285" spans="1:19">
      <c r="A285" t="s">
        <v>2</v>
      </c>
      <c r="B285">
        <v>1994</v>
      </c>
      <c r="C285" t="s">
        <v>3</v>
      </c>
      <c r="D285">
        <v>499065</v>
      </c>
      <c r="E285" t="s">
        <v>4</v>
      </c>
      <c r="F285">
        <v>9.9998000000000004E-2</v>
      </c>
      <c r="G285" t="s">
        <v>5</v>
      </c>
      <c r="H285">
        <v>1</v>
      </c>
      <c r="I285" t="s">
        <v>6</v>
      </c>
      <c r="J285">
        <v>-500</v>
      </c>
      <c r="K285" t="s">
        <v>7</v>
      </c>
      <c r="L285">
        <v>1</v>
      </c>
      <c r="M285" t="s">
        <v>8</v>
      </c>
      <c r="N285">
        <v>0</v>
      </c>
      <c r="O285" t="s">
        <v>9</v>
      </c>
      <c r="P285" t="s">
        <v>10</v>
      </c>
      <c r="Q285">
        <v>0</v>
      </c>
      <c r="R285" t="s">
        <v>11</v>
      </c>
      <c r="S285">
        <v>38</v>
      </c>
    </row>
    <row r="286" spans="1:19">
      <c r="A286" t="s">
        <v>2</v>
      </c>
      <c r="B286">
        <v>1994</v>
      </c>
      <c r="C286" t="s">
        <v>3</v>
      </c>
      <c r="D286">
        <v>499072</v>
      </c>
      <c r="E286" t="s">
        <v>4</v>
      </c>
      <c r="F286">
        <v>9.9998000000000004E-2</v>
      </c>
      <c r="G286" t="s">
        <v>5</v>
      </c>
      <c r="H286">
        <v>7</v>
      </c>
      <c r="I286" t="s">
        <v>6</v>
      </c>
      <c r="J286">
        <v>-486</v>
      </c>
      <c r="K286" t="s">
        <v>7</v>
      </c>
      <c r="L286">
        <v>15</v>
      </c>
      <c r="M286" t="s">
        <v>8</v>
      </c>
      <c r="N286">
        <v>0</v>
      </c>
      <c r="O286" t="s">
        <v>9</v>
      </c>
      <c r="P286" t="s">
        <v>10</v>
      </c>
      <c r="Q286">
        <v>0</v>
      </c>
      <c r="R286" t="s">
        <v>11</v>
      </c>
      <c r="S286">
        <v>46</v>
      </c>
    </row>
    <row r="287" spans="1:19">
      <c r="A287" t="s">
        <v>2</v>
      </c>
      <c r="B287">
        <v>1994</v>
      </c>
      <c r="C287" t="s">
        <v>3</v>
      </c>
      <c r="D287">
        <v>499301</v>
      </c>
      <c r="E287" t="s">
        <v>4</v>
      </c>
      <c r="F287">
        <v>9.9998000000000004E-2</v>
      </c>
      <c r="G287" t="s">
        <v>5</v>
      </c>
      <c r="H287">
        <v>229</v>
      </c>
      <c r="I287" t="s">
        <v>6</v>
      </c>
      <c r="J287">
        <v>1378</v>
      </c>
      <c r="K287" t="s">
        <v>7</v>
      </c>
      <c r="L287">
        <v>1879</v>
      </c>
      <c r="M287" t="s">
        <v>8</v>
      </c>
      <c r="N287">
        <v>0</v>
      </c>
      <c r="O287" t="s">
        <v>9</v>
      </c>
      <c r="P287" t="s">
        <v>10</v>
      </c>
      <c r="Q287">
        <v>0</v>
      </c>
      <c r="R287" t="s">
        <v>11</v>
      </c>
      <c r="S287">
        <v>49</v>
      </c>
    </row>
    <row r="288" spans="1:19">
      <c r="A288" t="s">
        <v>2</v>
      </c>
      <c r="B288">
        <v>1994</v>
      </c>
      <c r="C288" t="s">
        <v>3</v>
      </c>
      <c r="D288">
        <v>499320</v>
      </c>
      <c r="E288" t="s">
        <v>4</v>
      </c>
      <c r="F288">
        <v>9.9998000000000004E-2</v>
      </c>
      <c r="G288" t="s">
        <v>5</v>
      </c>
      <c r="H288">
        <v>19</v>
      </c>
      <c r="I288" t="s">
        <v>6</v>
      </c>
      <c r="J288">
        <v>-442</v>
      </c>
      <c r="K288" t="s">
        <v>7</v>
      </c>
      <c r="L288">
        <v>59</v>
      </c>
      <c r="M288" t="s">
        <v>8</v>
      </c>
      <c r="N288">
        <v>0</v>
      </c>
      <c r="O288" t="s">
        <v>9</v>
      </c>
      <c r="P288" t="s">
        <v>10</v>
      </c>
      <c r="Q288">
        <v>0</v>
      </c>
      <c r="R288" t="s">
        <v>11</v>
      </c>
      <c r="S288">
        <v>48</v>
      </c>
    </row>
    <row r="289" spans="1:19">
      <c r="A289" t="s">
        <v>2</v>
      </c>
      <c r="B289">
        <v>1994</v>
      </c>
      <c r="C289" t="s">
        <v>3</v>
      </c>
      <c r="D289">
        <v>499565</v>
      </c>
      <c r="E289" t="s">
        <v>4</v>
      </c>
      <c r="F289">
        <v>9.9998000000000004E-2</v>
      </c>
      <c r="G289" t="s">
        <v>5</v>
      </c>
      <c r="H289">
        <v>245</v>
      </c>
      <c r="I289" t="s">
        <v>6</v>
      </c>
      <c r="J289">
        <v>2726</v>
      </c>
      <c r="K289" t="s">
        <v>7</v>
      </c>
      <c r="L289">
        <v>3227</v>
      </c>
      <c r="M289" t="s">
        <v>8</v>
      </c>
      <c r="N289">
        <v>0</v>
      </c>
      <c r="O289" t="s">
        <v>9</v>
      </c>
      <c r="P289" t="s">
        <v>10</v>
      </c>
      <c r="Q289">
        <v>0</v>
      </c>
      <c r="R289" t="s">
        <v>11</v>
      </c>
      <c r="S289">
        <v>49</v>
      </c>
    </row>
    <row r="290" spans="1:19">
      <c r="A290" t="s">
        <v>2</v>
      </c>
      <c r="B290">
        <v>1994</v>
      </c>
      <c r="C290" t="s">
        <v>3</v>
      </c>
      <c r="D290">
        <v>499682</v>
      </c>
      <c r="E290" t="s">
        <v>4</v>
      </c>
      <c r="F290">
        <v>9.9998000000000004E-2</v>
      </c>
      <c r="G290" t="s">
        <v>5</v>
      </c>
      <c r="H290">
        <v>117</v>
      </c>
      <c r="I290" t="s">
        <v>6</v>
      </c>
      <c r="J290">
        <v>697</v>
      </c>
      <c r="K290" t="s">
        <v>7</v>
      </c>
      <c r="L290">
        <v>1198</v>
      </c>
      <c r="M290" t="s">
        <v>8</v>
      </c>
      <c r="N290">
        <v>0</v>
      </c>
      <c r="O290" t="s">
        <v>9</v>
      </c>
      <c r="P290" t="s">
        <v>10</v>
      </c>
      <c r="Q290">
        <v>0</v>
      </c>
      <c r="R290" t="s">
        <v>11</v>
      </c>
      <c r="S290">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3"/>
  <sheetViews>
    <sheetView workbookViewId="0">
      <selection activeCell="G10" sqref="G10"/>
    </sheetView>
  </sheetViews>
  <sheetFormatPr baseColWidth="10" defaultRowHeight="15" x14ac:dyDescent="0"/>
  <cols>
    <col min="7" max="7" width="11.83203125" bestFit="1" customWidth="1"/>
  </cols>
  <sheetData>
    <row r="1" spans="1:19">
      <c r="A1" t="s">
        <v>17</v>
      </c>
    </row>
    <row r="2" spans="1:19">
      <c r="B2" t="s">
        <v>33</v>
      </c>
    </row>
    <row r="3" spans="1:19">
      <c r="G3" t="s">
        <v>25</v>
      </c>
      <c r="H3" t="s">
        <v>24</v>
      </c>
      <c r="I3" t="s">
        <v>26</v>
      </c>
      <c r="J3" t="s">
        <v>27</v>
      </c>
      <c r="L3" t="s">
        <v>19</v>
      </c>
    </row>
    <row r="4" spans="1:19" s="1" customFormat="1">
      <c r="A4" s="1" t="s">
        <v>1</v>
      </c>
      <c r="G4" s="3">
        <v>42.002793296089386</v>
      </c>
      <c r="H4" s="3">
        <v>47.805732484076437</v>
      </c>
      <c r="I4" s="3">
        <f>H4-'turn 3'!H5</f>
        <v>-7.660934182590232</v>
      </c>
      <c r="J4" s="3">
        <f>H4-G4</f>
        <v>5.8029391879870502</v>
      </c>
    </row>
    <row r="5" spans="1:19" s="1" customFormat="1">
      <c r="A5" s="1" t="s">
        <v>12</v>
      </c>
      <c r="G5" s="3">
        <v>68.38356164383562</v>
      </c>
      <c r="H5" s="3">
        <v>69.018518518518519</v>
      </c>
      <c r="I5" s="3">
        <f>H5-'turn 3'!H6</f>
        <v>-2.6814814814814838</v>
      </c>
      <c r="J5" s="3">
        <f t="shared" ref="J5:J8" si="0">H5-G5</f>
        <v>0.6349568746828993</v>
      </c>
    </row>
    <row r="6" spans="1:19" s="1" customFormat="1">
      <c r="A6" s="1" t="s">
        <v>13</v>
      </c>
      <c r="G6" s="3">
        <v>104.99285714285715</v>
      </c>
      <c r="H6" s="3">
        <v>105.06382978723404</v>
      </c>
      <c r="I6" s="3">
        <f>H6-'turn 3'!H7</f>
        <v>26.80341312056737</v>
      </c>
      <c r="J6" s="3">
        <f t="shared" si="0"/>
        <v>7.0972644376894323E-2</v>
      </c>
    </row>
    <row r="7" spans="1:19" s="1" customFormat="1">
      <c r="A7" s="1" t="s">
        <v>14</v>
      </c>
      <c r="G7" s="3">
        <v>93.141975308641975</v>
      </c>
      <c r="H7" s="3">
        <v>101.04458598726114</v>
      </c>
      <c r="I7" s="3">
        <f>H7-'turn 3'!H8</f>
        <v>12.752188326442436</v>
      </c>
      <c r="J7" s="3">
        <f t="shared" si="0"/>
        <v>7.902610678619169</v>
      </c>
    </row>
    <row r="8" spans="1:19" s="1" customFormat="1">
      <c r="A8" s="1" t="s">
        <v>15</v>
      </c>
      <c r="G8" s="3">
        <v>246.23456790123456</v>
      </c>
      <c r="H8" s="3">
        <v>119.24705882352941</v>
      </c>
      <c r="I8" s="3">
        <f>H8-'turn 3'!H9</f>
        <v>14.61547987616099</v>
      </c>
      <c r="J8" s="3">
        <f t="shared" si="0"/>
        <v>-126.98750907770514</v>
      </c>
    </row>
    <row r="9" spans="1:19" s="1" customFormat="1">
      <c r="A9" s="1" t="s">
        <v>21</v>
      </c>
      <c r="G9" s="3">
        <v>397.512</v>
      </c>
    </row>
    <row r="10" spans="1:19" s="1" customFormat="1">
      <c r="A10" s="1" t="s">
        <v>22</v>
      </c>
      <c r="G10" s="3">
        <v>425.85245901639342</v>
      </c>
    </row>
    <row r="12" spans="1:19">
      <c r="A12" t="s">
        <v>2</v>
      </c>
      <c r="B12">
        <v>10256</v>
      </c>
      <c r="C12" t="s">
        <v>3</v>
      </c>
      <c r="D12">
        <v>450432</v>
      </c>
      <c r="E12" t="s">
        <v>4</v>
      </c>
      <c r="F12">
        <v>0.101136</v>
      </c>
      <c r="G12" t="s">
        <v>5</v>
      </c>
      <c r="H12">
        <v>2752</v>
      </c>
      <c r="I12" t="s">
        <v>6</v>
      </c>
      <c r="J12">
        <v>77567</v>
      </c>
      <c r="K12" t="s">
        <v>7</v>
      </c>
      <c r="L12">
        <v>78068</v>
      </c>
      <c r="M12" t="s">
        <v>8</v>
      </c>
      <c r="N12">
        <v>0</v>
      </c>
      <c r="O12" t="s">
        <v>9</v>
      </c>
      <c r="P12" t="s">
        <v>10</v>
      </c>
      <c r="Q12">
        <v>0</v>
      </c>
      <c r="R12" t="s">
        <v>11</v>
      </c>
      <c r="S12">
        <v>49</v>
      </c>
    </row>
    <row r="13" spans="1:19">
      <c r="A13" t="s">
        <v>2</v>
      </c>
      <c r="B13">
        <v>10256</v>
      </c>
      <c r="C13" t="s">
        <v>3</v>
      </c>
      <c r="D13">
        <v>451466</v>
      </c>
      <c r="E13" t="s">
        <v>4</v>
      </c>
      <c r="F13">
        <v>9.9998000000000004E-2</v>
      </c>
      <c r="G13" t="s">
        <v>5</v>
      </c>
      <c r="H13">
        <v>1034</v>
      </c>
      <c r="I13" t="s">
        <v>6</v>
      </c>
      <c r="J13">
        <v>26997</v>
      </c>
      <c r="K13" t="s">
        <v>7</v>
      </c>
      <c r="L13">
        <v>27498</v>
      </c>
      <c r="M13" t="s">
        <v>8</v>
      </c>
      <c r="N13">
        <v>0</v>
      </c>
      <c r="O13" t="s">
        <v>9</v>
      </c>
      <c r="P13" t="s">
        <v>10</v>
      </c>
      <c r="Q13">
        <v>0</v>
      </c>
      <c r="R13" t="s">
        <v>11</v>
      </c>
      <c r="S13">
        <v>49</v>
      </c>
    </row>
    <row r="14" spans="1:19">
      <c r="A14" t="s">
        <v>2</v>
      </c>
      <c r="B14">
        <v>10256</v>
      </c>
      <c r="C14" t="s">
        <v>3</v>
      </c>
      <c r="D14">
        <v>454682</v>
      </c>
      <c r="E14" t="s">
        <v>4</v>
      </c>
      <c r="F14">
        <v>9.9998000000000004E-2</v>
      </c>
      <c r="G14" t="s">
        <v>5</v>
      </c>
      <c r="H14">
        <v>3216</v>
      </c>
      <c r="I14" t="s">
        <v>6</v>
      </c>
      <c r="J14">
        <v>83619</v>
      </c>
      <c r="K14" t="s">
        <v>7</v>
      </c>
      <c r="L14">
        <v>84120</v>
      </c>
      <c r="M14" t="s">
        <v>8</v>
      </c>
      <c r="N14">
        <v>0</v>
      </c>
      <c r="O14" t="s">
        <v>9</v>
      </c>
      <c r="P14" t="s">
        <v>10</v>
      </c>
      <c r="Q14">
        <v>0</v>
      </c>
      <c r="R14" t="s">
        <v>11</v>
      </c>
      <c r="S14">
        <v>49</v>
      </c>
    </row>
    <row r="15" spans="1:19">
      <c r="A15" t="s">
        <v>2</v>
      </c>
      <c r="B15">
        <v>10256</v>
      </c>
      <c r="C15" t="s">
        <v>3</v>
      </c>
      <c r="D15">
        <v>454994</v>
      </c>
      <c r="E15" t="s">
        <v>4</v>
      </c>
      <c r="F15">
        <v>9.9998000000000004E-2</v>
      </c>
      <c r="G15" t="s">
        <v>5</v>
      </c>
      <c r="H15">
        <v>312</v>
      </c>
      <c r="I15" t="s">
        <v>6</v>
      </c>
      <c r="J15">
        <v>6079</v>
      </c>
      <c r="K15" t="s">
        <v>7</v>
      </c>
      <c r="L15">
        <v>6580</v>
      </c>
      <c r="M15" t="s">
        <v>8</v>
      </c>
      <c r="N15">
        <v>0</v>
      </c>
      <c r="O15" t="s">
        <v>9</v>
      </c>
      <c r="P15" t="s">
        <v>10</v>
      </c>
      <c r="Q15">
        <v>0</v>
      </c>
      <c r="R15" t="s">
        <v>11</v>
      </c>
      <c r="S15">
        <v>49</v>
      </c>
    </row>
    <row r="16" spans="1:19">
      <c r="A16" t="s">
        <v>2</v>
      </c>
      <c r="B16">
        <v>10256</v>
      </c>
      <c r="C16" t="s">
        <v>3</v>
      </c>
      <c r="D16">
        <v>455752</v>
      </c>
      <c r="E16" t="s">
        <v>4</v>
      </c>
      <c r="F16">
        <v>9.9998000000000004E-2</v>
      </c>
      <c r="G16" t="s">
        <v>5</v>
      </c>
      <c r="H16">
        <v>758</v>
      </c>
      <c r="I16" t="s">
        <v>6</v>
      </c>
      <c r="J16">
        <v>18288</v>
      </c>
      <c r="K16" t="s">
        <v>7</v>
      </c>
      <c r="L16">
        <v>18789</v>
      </c>
      <c r="M16" t="s">
        <v>8</v>
      </c>
      <c r="N16">
        <v>0</v>
      </c>
      <c r="O16" t="s">
        <v>9</v>
      </c>
      <c r="P16" t="s">
        <v>10</v>
      </c>
      <c r="Q16">
        <v>0</v>
      </c>
      <c r="R16" t="s">
        <v>11</v>
      </c>
      <c r="S16">
        <v>49</v>
      </c>
    </row>
    <row r="17" spans="1:19">
      <c r="A17" t="s">
        <v>2</v>
      </c>
      <c r="B17">
        <v>10256</v>
      </c>
      <c r="C17" t="s">
        <v>3</v>
      </c>
      <c r="D17">
        <v>459307</v>
      </c>
      <c r="E17" t="s">
        <v>4</v>
      </c>
      <c r="F17">
        <v>9.9998000000000004E-2</v>
      </c>
      <c r="G17" t="s">
        <v>5</v>
      </c>
      <c r="H17">
        <v>3555</v>
      </c>
      <c r="I17" t="s">
        <v>6</v>
      </c>
      <c r="J17">
        <v>95401</v>
      </c>
      <c r="K17" t="s">
        <v>7</v>
      </c>
      <c r="L17">
        <v>95902</v>
      </c>
      <c r="M17" t="s">
        <v>8</v>
      </c>
      <c r="N17">
        <v>0</v>
      </c>
      <c r="O17" t="s">
        <v>9</v>
      </c>
      <c r="P17" t="s">
        <v>10</v>
      </c>
      <c r="Q17">
        <v>0</v>
      </c>
      <c r="R17" t="s">
        <v>11</v>
      </c>
      <c r="S17">
        <v>48</v>
      </c>
    </row>
    <row r="18" spans="1:19">
      <c r="A18" t="s">
        <v>2</v>
      </c>
      <c r="B18">
        <v>10256</v>
      </c>
      <c r="C18" t="s">
        <v>3</v>
      </c>
      <c r="D18">
        <v>464560</v>
      </c>
      <c r="E18" t="s">
        <v>4</v>
      </c>
      <c r="F18">
        <v>9.9998000000000004E-2</v>
      </c>
      <c r="G18" t="s">
        <v>5</v>
      </c>
      <c r="H18">
        <v>5253</v>
      </c>
      <c r="I18" t="s">
        <v>6</v>
      </c>
      <c r="J18">
        <v>144736</v>
      </c>
      <c r="K18" t="s">
        <v>7</v>
      </c>
      <c r="L18">
        <v>145237</v>
      </c>
      <c r="M18" t="s">
        <v>8</v>
      </c>
      <c r="N18">
        <v>0</v>
      </c>
      <c r="O18" t="s">
        <v>9</v>
      </c>
      <c r="P18" t="s">
        <v>10</v>
      </c>
      <c r="Q18">
        <v>0</v>
      </c>
      <c r="R18" t="s">
        <v>11</v>
      </c>
      <c r="S18">
        <v>49</v>
      </c>
    </row>
    <row r="19" spans="1:19">
      <c r="A19" t="s">
        <v>2</v>
      </c>
      <c r="B19">
        <v>10256</v>
      </c>
      <c r="C19" t="s">
        <v>3</v>
      </c>
      <c r="D19">
        <v>464574</v>
      </c>
      <c r="E19" t="s">
        <v>4</v>
      </c>
      <c r="F19">
        <v>9.9998000000000004E-2</v>
      </c>
      <c r="G19" t="s">
        <v>5</v>
      </c>
      <c r="H19">
        <v>14</v>
      </c>
      <c r="I19" t="s">
        <v>6</v>
      </c>
      <c r="J19">
        <v>-205</v>
      </c>
      <c r="K19" t="s">
        <v>7</v>
      </c>
      <c r="L19">
        <v>296</v>
      </c>
      <c r="M19" t="s">
        <v>8</v>
      </c>
      <c r="N19">
        <v>0</v>
      </c>
      <c r="O19" t="s">
        <v>9</v>
      </c>
      <c r="P19" t="s">
        <v>10</v>
      </c>
      <c r="Q19">
        <v>0</v>
      </c>
      <c r="R19" t="s">
        <v>11</v>
      </c>
      <c r="S19">
        <v>48</v>
      </c>
    </row>
    <row r="20" spans="1:19">
      <c r="A20" t="s">
        <v>2</v>
      </c>
      <c r="B20">
        <v>10256</v>
      </c>
      <c r="C20" t="s">
        <v>3</v>
      </c>
      <c r="D20">
        <v>465366</v>
      </c>
      <c r="E20" t="s">
        <v>4</v>
      </c>
      <c r="F20">
        <v>9.9998000000000004E-2</v>
      </c>
      <c r="G20" t="s">
        <v>5</v>
      </c>
      <c r="H20">
        <v>792</v>
      </c>
      <c r="I20" t="s">
        <v>6</v>
      </c>
      <c r="J20">
        <v>20925</v>
      </c>
      <c r="K20" t="s">
        <v>7</v>
      </c>
      <c r="L20">
        <v>21426</v>
      </c>
      <c r="M20" t="s">
        <v>8</v>
      </c>
      <c r="N20">
        <v>0</v>
      </c>
      <c r="O20" t="s">
        <v>9</v>
      </c>
      <c r="P20" t="s">
        <v>10</v>
      </c>
      <c r="Q20">
        <v>0</v>
      </c>
      <c r="R20" t="s">
        <v>11</v>
      </c>
      <c r="S20">
        <v>49</v>
      </c>
    </row>
    <row r="21" spans="1:19">
      <c r="A21" t="s">
        <v>2</v>
      </c>
      <c r="B21">
        <v>10256</v>
      </c>
      <c r="C21" t="s">
        <v>3</v>
      </c>
      <c r="D21">
        <v>467103</v>
      </c>
      <c r="E21" t="s">
        <v>4</v>
      </c>
      <c r="F21">
        <v>9.9998000000000004E-2</v>
      </c>
      <c r="G21" t="s">
        <v>5</v>
      </c>
      <c r="H21">
        <v>1737</v>
      </c>
      <c r="I21" t="s">
        <v>6</v>
      </c>
      <c r="J21">
        <v>46772</v>
      </c>
      <c r="K21" t="s">
        <v>7</v>
      </c>
      <c r="L21">
        <v>47273</v>
      </c>
      <c r="M21" t="s">
        <v>8</v>
      </c>
      <c r="N21">
        <v>0</v>
      </c>
      <c r="O21" t="s">
        <v>9</v>
      </c>
      <c r="P21" t="s">
        <v>10</v>
      </c>
      <c r="Q21">
        <v>0</v>
      </c>
      <c r="R21" t="s">
        <v>11</v>
      </c>
      <c r="S21">
        <v>49</v>
      </c>
    </row>
    <row r="22" spans="1:19">
      <c r="A22" t="s">
        <v>2</v>
      </c>
      <c r="B22">
        <v>10256</v>
      </c>
      <c r="C22" t="s">
        <v>3</v>
      </c>
      <c r="D22">
        <v>467456</v>
      </c>
      <c r="E22" t="s">
        <v>4</v>
      </c>
      <c r="F22">
        <v>9.9998000000000004E-2</v>
      </c>
      <c r="G22" t="s">
        <v>5</v>
      </c>
      <c r="H22">
        <v>353</v>
      </c>
      <c r="I22" t="s">
        <v>6</v>
      </c>
      <c r="J22">
        <v>7349</v>
      </c>
      <c r="K22" t="s">
        <v>7</v>
      </c>
      <c r="L22">
        <v>7850</v>
      </c>
      <c r="M22" t="s">
        <v>8</v>
      </c>
      <c r="N22">
        <v>0</v>
      </c>
      <c r="O22" t="s">
        <v>9</v>
      </c>
      <c r="P22" t="s">
        <v>10</v>
      </c>
      <c r="Q22">
        <v>0</v>
      </c>
      <c r="R22" t="s">
        <v>11</v>
      </c>
      <c r="S22">
        <v>49</v>
      </c>
    </row>
    <row r="23" spans="1:19">
      <c r="A23" t="s">
        <v>2</v>
      </c>
      <c r="B23">
        <v>10256</v>
      </c>
      <c r="C23" t="s">
        <v>3</v>
      </c>
      <c r="D23">
        <v>467508</v>
      </c>
      <c r="E23" t="s">
        <v>4</v>
      </c>
      <c r="F23">
        <v>9.9998000000000004E-2</v>
      </c>
      <c r="G23" t="s">
        <v>5</v>
      </c>
      <c r="H23">
        <v>52</v>
      </c>
      <c r="I23" t="s">
        <v>6</v>
      </c>
      <c r="J23">
        <v>538</v>
      </c>
      <c r="K23" t="s">
        <v>7</v>
      </c>
      <c r="L23">
        <v>1039</v>
      </c>
      <c r="M23" t="s">
        <v>8</v>
      </c>
      <c r="N23">
        <v>0</v>
      </c>
      <c r="O23" t="s">
        <v>9</v>
      </c>
      <c r="P23" t="s">
        <v>10</v>
      </c>
      <c r="Q23">
        <v>0</v>
      </c>
      <c r="R23" t="s">
        <v>11</v>
      </c>
      <c r="S23">
        <v>49</v>
      </c>
    </row>
    <row r="24" spans="1:19">
      <c r="A24" t="s">
        <v>2</v>
      </c>
      <c r="B24">
        <v>10256</v>
      </c>
      <c r="C24" t="s">
        <v>3</v>
      </c>
      <c r="D24">
        <v>467886</v>
      </c>
      <c r="E24" t="s">
        <v>4</v>
      </c>
      <c r="F24">
        <v>9.9998000000000004E-2</v>
      </c>
      <c r="G24" t="s">
        <v>5</v>
      </c>
      <c r="H24">
        <v>378</v>
      </c>
      <c r="I24" t="s">
        <v>6</v>
      </c>
      <c r="J24">
        <v>7741</v>
      </c>
      <c r="K24" t="s">
        <v>7</v>
      </c>
      <c r="L24">
        <v>8242</v>
      </c>
      <c r="M24" t="s">
        <v>8</v>
      </c>
      <c r="N24">
        <v>0</v>
      </c>
      <c r="O24" t="s">
        <v>9</v>
      </c>
      <c r="P24" t="s">
        <v>10</v>
      </c>
      <c r="Q24">
        <v>0</v>
      </c>
      <c r="R24" t="s">
        <v>11</v>
      </c>
      <c r="S24">
        <v>49</v>
      </c>
    </row>
    <row r="25" spans="1:19">
      <c r="A25" t="s">
        <v>2</v>
      </c>
      <c r="B25">
        <v>10256</v>
      </c>
      <c r="C25" t="s">
        <v>3</v>
      </c>
      <c r="D25">
        <v>468534</v>
      </c>
      <c r="E25" t="s">
        <v>4</v>
      </c>
      <c r="F25">
        <v>9.9998000000000004E-2</v>
      </c>
      <c r="G25" t="s">
        <v>5</v>
      </c>
      <c r="H25">
        <v>648</v>
      </c>
      <c r="I25" t="s">
        <v>6</v>
      </c>
      <c r="J25">
        <v>19147</v>
      </c>
      <c r="K25" t="s">
        <v>7</v>
      </c>
      <c r="L25">
        <v>19648</v>
      </c>
      <c r="M25" t="s">
        <v>8</v>
      </c>
      <c r="N25">
        <v>0</v>
      </c>
      <c r="O25" t="s">
        <v>9</v>
      </c>
      <c r="P25" t="s">
        <v>10</v>
      </c>
      <c r="Q25">
        <v>0</v>
      </c>
      <c r="R25" t="s">
        <v>11</v>
      </c>
      <c r="S25">
        <v>49</v>
      </c>
    </row>
    <row r="26" spans="1:19">
      <c r="A26" t="s">
        <v>2</v>
      </c>
      <c r="B26">
        <v>10256</v>
      </c>
      <c r="C26" t="s">
        <v>3</v>
      </c>
      <c r="D26">
        <v>471145</v>
      </c>
      <c r="E26" t="s">
        <v>4</v>
      </c>
      <c r="F26">
        <v>9.9998000000000004E-2</v>
      </c>
      <c r="G26" t="s">
        <v>5</v>
      </c>
      <c r="H26">
        <v>2611</v>
      </c>
      <c r="I26" t="s">
        <v>6</v>
      </c>
      <c r="J26">
        <v>64640</v>
      </c>
      <c r="K26" t="s">
        <v>7</v>
      </c>
      <c r="L26">
        <v>65141</v>
      </c>
      <c r="M26" t="s">
        <v>8</v>
      </c>
      <c r="N26">
        <v>0</v>
      </c>
      <c r="O26" t="s">
        <v>9</v>
      </c>
      <c r="P26" t="s">
        <v>10</v>
      </c>
      <c r="Q26">
        <v>0</v>
      </c>
      <c r="R26" t="s">
        <v>11</v>
      </c>
      <c r="S26">
        <v>48</v>
      </c>
    </row>
    <row r="27" spans="1:19">
      <c r="A27" t="s">
        <v>2</v>
      </c>
      <c r="B27">
        <v>10256</v>
      </c>
      <c r="C27" t="s">
        <v>3</v>
      </c>
      <c r="D27">
        <v>476114</v>
      </c>
      <c r="E27" t="s">
        <v>4</v>
      </c>
      <c r="F27">
        <v>9.9998000000000004E-2</v>
      </c>
      <c r="G27" t="s">
        <v>5</v>
      </c>
      <c r="H27">
        <v>4969</v>
      </c>
      <c r="I27" t="s">
        <v>6</v>
      </c>
      <c r="J27">
        <v>132073</v>
      </c>
      <c r="K27" t="s">
        <v>7</v>
      </c>
      <c r="L27">
        <v>132574</v>
      </c>
      <c r="M27" t="s">
        <v>8</v>
      </c>
      <c r="N27">
        <v>0</v>
      </c>
      <c r="O27" t="s">
        <v>9</v>
      </c>
      <c r="P27" t="s">
        <v>10</v>
      </c>
      <c r="Q27">
        <v>0</v>
      </c>
      <c r="R27" t="s">
        <v>11</v>
      </c>
      <c r="S27">
        <v>49</v>
      </c>
    </row>
    <row r="28" spans="1:19">
      <c r="A28" t="s">
        <v>2</v>
      </c>
      <c r="B28">
        <v>10256</v>
      </c>
      <c r="C28" t="s">
        <v>3</v>
      </c>
      <c r="D28">
        <v>476129</v>
      </c>
      <c r="E28" t="s">
        <v>4</v>
      </c>
      <c r="F28">
        <v>9.9998000000000004E-2</v>
      </c>
      <c r="G28" t="s">
        <v>5</v>
      </c>
      <c r="H28">
        <v>15</v>
      </c>
      <c r="I28" t="s">
        <v>6</v>
      </c>
      <c r="J28">
        <v>-208</v>
      </c>
      <c r="K28" t="s">
        <v>7</v>
      </c>
      <c r="L28">
        <v>293</v>
      </c>
      <c r="M28" t="s">
        <v>8</v>
      </c>
      <c r="N28">
        <v>0</v>
      </c>
      <c r="O28" t="s">
        <v>9</v>
      </c>
      <c r="P28" t="s">
        <v>10</v>
      </c>
      <c r="Q28">
        <v>0</v>
      </c>
      <c r="R28" t="s">
        <v>11</v>
      </c>
      <c r="S28">
        <v>47</v>
      </c>
    </row>
    <row r="29" spans="1:19">
      <c r="A29" t="s">
        <v>2</v>
      </c>
      <c r="B29">
        <v>10256</v>
      </c>
      <c r="C29" t="s">
        <v>3</v>
      </c>
      <c r="D29">
        <v>477995</v>
      </c>
      <c r="E29" t="s">
        <v>4</v>
      </c>
      <c r="F29">
        <v>9.9998000000000004E-2</v>
      </c>
      <c r="G29" t="s">
        <v>5</v>
      </c>
      <c r="H29">
        <v>1866</v>
      </c>
      <c r="I29" t="s">
        <v>6</v>
      </c>
      <c r="J29">
        <v>48018</v>
      </c>
      <c r="K29" t="s">
        <v>7</v>
      </c>
      <c r="L29">
        <v>48519</v>
      </c>
      <c r="M29" t="s">
        <v>8</v>
      </c>
      <c r="N29">
        <v>0</v>
      </c>
      <c r="O29" t="s">
        <v>9</v>
      </c>
      <c r="P29" t="s">
        <v>10</v>
      </c>
      <c r="Q29">
        <v>0</v>
      </c>
      <c r="R29" t="s">
        <v>11</v>
      </c>
      <c r="S29">
        <v>49</v>
      </c>
    </row>
    <row r="30" spans="1:19">
      <c r="A30" t="s">
        <v>2</v>
      </c>
      <c r="B30">
        <v>10256</v>
      </c>
      <c r="C30" t="s">
        <v>3</v>
      </c>
      <c r="D30">
        <v>479626</v>
      </c>
      <c r="E30" t="s">
        <v>4</v>
      </c>
      <c r="F30">
        <v>9.9998000000000004E-2</v>
      </c>
      <c r="G30" t="s">
        <v>5</v>
      </c>
      <c r="H30">
        <v>1631</v>
      </c>
      <c r="I30" t="s">
        <v>6</v>
      </c>
      <c r="J30">
        <v>36087</v>
      </c>
      <c r="K30" t="s">
        <v>7</v>
      </c>
      <c r="L30">
        <v>36588</v>
      </c>
      <c r="M30" t="s">
        <v>8</v>
      </c>
      <c r="N30">
        <v>0</v>
      </c>
      <c r="O30" t="s">
        <v>9</v>
      </c>
      <c r="P30" t="s">
        <v>10</v>
      </c>
      <c r="Q30">
        <v>0</v>
      </c>
      <c r="R30" t="s">
        <v>11</v>
      </c>
      <c r="S30">
        <v>49</v>
      </c>
    </row>
    <row r="31" spans="1:19">
      <c r="A31" t="s">
        <v>2</v>
      </c>
      <c r="B31">
        <v>10256</v>
      </c>
      <c r="C31" t="s">
        <v>3</v>
      </c>
      <c r="D31">
        <v>483769</v>
      </c>
      <c r="E31" t="s">
        <v>4</v>
      </c>
      <c r="F31">
        <v>9.9998000000000004E-2</v>
      </c>
      <c r="G31" t="s">
        <v>5</v>
      </c>
      <c r="H31">
        <v>4143</v>
      </c>
      <c r="I31" t="s">
        <v>6</v>
      </c>
      <c r="J31">
        <v>106378</v>
      </c>
      <c r="K31" t="s">
        <v>7</v>
      </c>
      <c r="L31">
        <v>106879</v>
      </c>
      <c r="M31" t="s">
        <v>8</v>
      </c>
      <c r="N31">
        <v>0</v>
      </c>
      <c r="O31" t="s">
        <v>9</v>
      </c>
      <c r="P31" t="s">
        <v>10</v>
      </c>
      <c r="Q31">
        <v>0</v>
      </c>
      <c r="R31" t="s">
        <v>11</v>
      </c>
      <c r="S31">
        <v>49</v>
      </c>
    </row>
    <row r="32" spans="1:19">
      <c r="A32" t="s">
        <v>2</v>
      </c>
      <c r="B32">
        <v>10256</v>
      </c>
      <c r="C32" t="s">
        <v>3</v>
      </c>
      <c r="D32">
        <v>483790</v>
      </c>
      <c r="E32" t="s">
        <v>4</v>
      </c>
      <c r="F32">
        <v>9.9998000000000004E-2</v>
      </c>
      <c r="G32" t="s">
        <v>5</v>
      </c>
      <c r="H32">
        <v>21</v>
      </c>
      <c r="I32" t="s">
        <v>6</v>
      </c>
      <c r="J32">
        <v>-196</v>
      </c>
      <c r="K32" t="s">
        <v>7</v>
      </c>
      <c r="L32">
        <v>305</v>
      </c>
      <c r="M32" t="s">
        <v>8</v>
      </c>
      <c r="N32">
        <v>0</v>
      </c>
      <c r="O32" t="s">
        <v>9</v>
      </c>
      <c r="P32" t="s">
        <v>10</v>
      </c>
      <c r="Q32">
        <v>0</v>
      </c>
      <c r="R32" t="s">
        <v>11</v>
      </c>
      <c r="S32">
        <v>49</v>
      </c>
    </row>
    <row r="33" spans="1:19">
      <c r="A33" t="s">
        <v>2</v>
      </c>
      <c r="B33">
        <v>10256</v>
      </c>
      <c r="C33" t="s">
        <v>3</v>
      </c>
      <c r="D33">
        <v>485229</v>
      </c>
      <c r="E33" t="s">
        <v>4</v>
      </c>
      <c r="F33">
        <v>9.9998000000000004E-2</v>
      </c>
      <c r="G33" t="s">
        <v>5</v>
      </c>
      <c r="H33">
        <v>1439</v>
      </c>
      <c r="I33" t="s">
        <v>6</v>
      </c>
      <c r="J33">
        <v>34944</v>
      </c>
      <c r="K33" t="s">
        <v>7</v>
      </c>
      <c r="L33">
        <v>35445</v>
      </c>
      <c r="M33" t="s">
        <v>8</v>
      </c>
      <c r="N33">
        <v>0</v>
      </c>
      <c r="O33" t="s">
        <v>9</v>
      </c>
      <c r="P33" t="s">
        <v>10</v>
      </c>
      <c r="Q33">
        <v>0</v>
      </c>
      <c r="R33" t="s">
        <v>11</v>
      </c>
      <c r="S33">
        <v>49</v>
      </c>
    </row>
    <row r="34" spans="1:19">
      <c r="A34" t="s">
        <v>2</v>
      </c>
      <c r="B34">
        <v>10256</v>
      </c>
      <c r="C34" t="s">
        <v>3</v>
      </c>
      <c r="D34">
        <v>485523</v>
      </c>
      <c r="E34" t="s">
        <v>4</v>
      </c>
      <c r="F34">
        <v>9.9998000000000004E-2</v>
      </c>
      <c r="G34" t="s">
        <v>5</v>
      </c>
      <c r="H34">
        <v>294</v>
      </c>
      <c r="I34" t="s">
        <v>6</v>
      </c>
      <c r="J34">
        <v>7007</v>
      </c>
      <c r="K34" t="s">
        <v>7</v>
      </c>
      <c r="L34">
        <v>7508</v>
      </c>
      <c r="M34" t="s">
        <v>8</v>
      </c>
      <c r="N34">
        <v>0</v>
      </c>
      <c r="O34" t="s">
        <v>9</v>
      </c>
      <c r="P34" t="s">
        <v>10</v>
      </c>
      <c r="Q34">
        <v>0</v>
      </c>
      <c r="R34" t="s">
        <v>11</v>
      </c>
      <c r="S34">
        <v>49</v>
      </c>
    </row>
    <row r="35" spans="1:19">
      <c r="A35" t="s">
        <v>2</v>
      </c>
      <c r="B35">
        <v>10256</v>
      </c>
      <c r="C35" t="s">
        <v>3</v>
      </c>
      <c r="D35">
        <v>486712</v>
      </c>
      <c r="E35" t="s">
        <v>4</v>
      </c>
      <c r="F35">
        <v>9.9998000000000004E-2</v>
      </c>
      <c r="G35" t="s">
        <v>5</v>
      </c>
      <c r="H35">
        <v>1189</v>
      </c>
      <c r="I35" t="s">
        <v>6</v>
      </c>
      <c r="J35">
        <v>32621</v>
      </c>
      <c r="K35" t="s">
        <v>7</v>
      </c>
      <c r="L35">
        <v>33122</v>
      </c>
      <c r="M35" t="s">
        <v>8</v>
      </c>
      <c r="N35">
        <v>0</v>
      </c>
      <c r="O35" t="s">
        <v>9</v>
      </c>
      <c r="P35" t="s">
        <v>10</v>
      </c>
      <c r="Q35">
        <v>0</v>
      </c>
      <c r="R35" t="s">
        <v>11</v>
      </c>
      <c r="S35">
        <v>49</v>
      </c>
    </row>
    <row r="36" spans="1:19">
      <c r="A36" t="s">
        <v>2</v>
      </c>
      <c r="B36">
        <v>10256</v>
      </c>
      <c r="C36" t="s">
        <v>3</v>
      </c>
      <c r="D36">
        <v>487758</v>
      </c>
      <c r="E36" t="s">
        <v>4</v>
      </c>
      <c r="F36">
        <v>9.9998000000000004E-2</v>
      </c>
      <c r="G36" t="s">
        <v>5</v>
      </c>
      <c r="H36">
        <v>1046</v>
      </c>
      <c r="I36" t="s">
        <v>6</v>
      </c>
      <c r="J36">
        <v>25073</v>
      </c>
      <c r="K36" t="s">
        <v>7</v>
      </c>
      <c r="L36">
        <v>25574</v>
      </c>
      <c r="M36" t="s">
        <v>8</v>
      </c>
      <c r="N36">
        <v>0</v>
      </c>
      <c r="O36" t="s">
        <v>9</v>
      </c>
      <c r="P36" t="s">
        <v>10</v>
      </c>
      <c r="Q36">
        <v>0</v>
      </c>
      <c r="R36" t="s">
        <v>11</v>
      </c>
      <c r="S36">
        <v>49</v>
      </c>
    </row>
    <row r="37" spans="1:19">
      <c r="A37" t="s">
        <v>2</v>
      </c>
      <c r="B37">
        <v>10256</v>
      </c>
      <c r="C37" t="s">
        <v>3</v>
      </c>
      <c r="D37">
        <v>488371</v>
      </c>
      <c r="E37" t="s">
        <v>4</v>
      </c>
      <c r="F37">
        <v>9.9998000000000004E-2</v>
      </c>
      <c r="G37" t="s">
        <v>5</v>
      </c>
      <c r="H37">
        <v>613</v>
      </c>
      <c r="I37" t="s">
        <v>6</v>
      </c>
      <c r="J37">
        <v>12973</v>
      </c>
      <c r="K37" t="s">
        <v>7</v>
      </c>
      <c r="L37">
        <v>13474</v>
      </c>
      <c r="M37" t="s">
        <v>8</v>
      </c>
      <c r="N37">
        <v>0</v>
      </c>
      <c r="O37" t="s">
        <v>9</v>
      </c>
      <c r="P37" t="s">
        <v>10</v>
      </c>
      <c r="Q37">
        <v>0</v>
      </c>
      <c r="R37" t="s">
        <v>11</v>
      </c>
      <c r="S37">
        <v>49</v>
      </c>
    </row>
    <row r="38" spans="1:19">
      <c r="A38" t="s">
        <v>2</v>
      </c>
      <c r="B38">
        <v>10256</v>
      </c>
      <c r="C38" t="s">
        <v>3</v>
      </c>
      <c r="D38">
        <v>488670</v>
      </c>
      <c r="E38" t="s">
        <v>4</v>
      </c>
      <c r="F38">
        <v>9.9998000000000004E-2</v>
      </c>
      <c r="G38" t="s">
        <v>5</v>
      </c>
      <c r="H38">
        <v>299</v>
      </c>
      <c r="I38" t="s">
        <v>6</v>
      </c>
      <c r="J38">
        <v>1306</v>
      </c>
      <c r="K38" t="s">
        <v>7</v>
      </c>
      <c r="L38">
        <v>1807</v>
      </c>
      <c r="M38" t="s">
        <v>8</v>
      </c>
      <c r="N38">
        <v>0</v>
      </c>
      <c r="O38" t="s">
        <v>9</v>
      </c>
      <c r="P38" t="s">
        <v>10</v>
      </c>
      <c r="Q38">
        <v>0</v>
      </c>
      <c r="R38" t="s">
        <v>11</v>
      </c>
      <c r="S38">
        <v>50</v>
      </c>
    </row>
    <row r="39" spans="1:19">
      <c r="A39" t="s">
        <v>2</v>
      </c>
      <c r="B39">
        <v>10256</v>
      </c>
      <c r="C39" t="s">
        <v>3</v>
      </c>
      <c r="D39">
        <v>488781</v>
      </c>
      <c r="E39" t="s">
        <v>4</v>
      </c>
      <c r="F39">
        <v>9.9998000000000004E-2</v>
      </c>
      <c r="G39" t="s">
        <v>5</v>
      </c>
      <c r="H39">
        <v>111</v>
      </c>
      <c r="I39" t="s">
        <v>6</v>
      </c>
      <c r="J39">
        <v>334</v>
      </c>
      <c r="K39" t="s">
        <v>7</v>
      </c>
      <c r="L39">
        <v>835</v>
      </c>
      <c r="M39" t="s">
        <v>8</v>
      </c>
      <c r="N39">
        <v>0</v>
      </c>
      <c r="O39" t="s">
        <v>9</v>
      </c>
      <c r="P39" t="s">
        <v>10</v>
      </c>
      <c r="Q39">
        <v>0</v>
      </c>
      <c r="R39" t="s">
        <v>11</v>
      </c>
      <c r="S39">
        <v>49</v>
      </c>
    </row>
    <row r="40" spans="1:19">
      <c r="A40" t="s">
        <v>2</v>
      </c>
      <c r="B40">
        <v>10256</v>
      </c>
      <c r="C40" t="s">
        <v>3</v>
      </c>
      <c r="D40">
        <v>488849</v>
      </c>
      <c r="E40" t="s">
        <v>4</v>
      </c>
      <c r="F40">
        <v>9.9998000000000004E-2</v>
      </c>
      <c r="G40" t="s">
        <v>5</v>
      </c>
      <c r="H40">
        <v>68</v>
      </c>
      <c r="I40" t="s">
        <v>6</v>
      </c>
      <c r="J40">
        <v>-43</v>
      </c>
      <c r="K40" t="s">
        <v>7</v>
      </c>
      <c r="L40">
        <v>458</v>
      </c>
      <c r="M40" t="s">
        <v>8</v>
      </c>
      <c r="N40">
        <v>0</v>
      </c>
      <c r="O40" t="s">
        <v>9</v>
      </c>
      <c r="P40" t="s">
        <v>10</v>
      </c>
      <c r="Q40">
        <v>0</v>
      </c>
      <c r="R40" t="s">
        <v>11</v>
      </c>
      <c r="S40">
        <v>50</v>
      </c>
    </row>
    <row r="41" spans="1:19">
      <c r="A41" t="s">
        <v>2</v>
      </c>
      <c r="B41">
        <v>10256</v>
      </c>
      <c r="C41" t="s">
        <v>3</v>
      </c>
      <c r="D41">
        <v>488856</v>
      </c>
      <c r="E41" t="s">
        <v>4</v>
      </c>
      <c r="F41">
        <v>9.9998000000000004E-2</v>
      </c>
      <c r="G41" t="s">
        <v>5</v>
      </c>
      <c r="H41">
        <v>7</v>
      </c>
      <c r="I41" t="s">
        <v>6</v>
      </c>
      <c r="J41">
        <v>-479</v>
      </c>
      <c r="K41" t="s">
        <v>7</v>
      </c>
      <c r="L41">
        <v>22</v>
      </c>
      <c r="M41" t="s">
        <v>8</v>
      </c>
      <c r="N41">
        <v>0</v>
      </c>
      <c r="O41" t="s">
        <v>9</v>
      </c>
      <c r="P41" t="s">
        <v>10</v>
      </c>
      <c r="Q41">
        <v>0</v>
      </c>
      <c r="R41" t="s">
        <v>11</v>
      </c>
      <c r="S41">
        <v>48</v>
      </c>
    </row>
    <row r="42" spans="1:19">
      <c r="A42" t="s">
        <v>2</v>
      </c>
      <c r="B42">
        <v>10256</v>
      </c>
      <c r="C42" t="s">
        <v>3</v>
      </c>
      <c r="D42">
        <v>488999</v>
      </c>
      <c r="E42" t="s">
        <v>4</v>
      </c>
      <c r="F42">
        <v>9.9998000000000004E-2</v>
      </c>
      <c r="G42" t="s">
        <v>5</v>
      </c>
      <c r="H42">
        <v>143</v>
      </c>
      <c r="I42" t="s">
        <v>6</v>
      </c>
      <c r="J42">
        <v>68</v>
      </c>
      <c r="K42" t="s">
        <v>7</v>
      </c>
      <c r="L42">
        <v>569</v>
      </c>
      <c r="M42" t="s">
        <v>8</v>
      </c>
      <c r="N42">
        <v>0</v>
      </c>
      <c r="O42" t="s">
        <v>9</v>
      </c>
      <c r="P42" t="s">
        <v>10</v>
      </c>
      <c r="Q42">
        <v>0</v>
      </c>
      <c r="R42" t="s">
        <v>11</v>
      </c>
      <c r="S42">
        <v>50</v>
      </c>
    </row>
    <row r="43" spans="1:19">
      <c r="A43" t="s">
        <v>2</v>
      </c>
      <c r="B43">
        <v>10256</v>
      </c>
      <c r="C43" t="s">
        <v>3</v>
      </c>
      <c r="D43">
        <v>489008</v>
      </c>
      <c r="E43" t="s">
        <v>4</v>
      </c>
      <c r="F43">
        <v>9.9998000000000004E-2</v>
      </c>
      <c r="G43" t="s">
        <v>5</v>
      </c>
      <c r="H43">
        <v>9</v>
      </c>
      <c r="I43" t="s">
        <v>6</v>
      </c>
      <c r="J43">
        <v>-481</v>
      </c>
      <c r="K43" t="s">
        <v>7</v>
      </c>
      <c r="L43">
        <v>20</v>
      </c>
      <c r="M43" t="s">
        <v>8</v>
      </c>
      <c r="N43">
        <v>0</v>
      </c>
      <c r="O43" t="s">
        <v>9</v>
      </c>
      <c r="P43" t="s">
        <v>10</v>
      </c>
      <c r="Q43">
        <v>0</v>
      </c>
      <c r="R43" t="s">
        <v>11</v>
      </c>
      <c r="S43">
        <v>48</v>
      </c>
    </row>
    <row r="44" spans="1:19">
      <c r="A44" t="s">
        <v>2</v>
      </c>
      <c r="B44">
        <v>10256</v>
      </c>
      <c r="C44" t="s">
        <v>3</v>
      </c>
      <c r="D44">
        <v>489064</v>
      </c>
      <c r="E44" t="s">
        <v>4</v>
      </c>
      <c r="F44">
        <v>9.9998000000000004E-2</v>
      </c>
      <c r="G44" t="s">
        <v>5</v>
      </c>
      <c r="H44">
        <v>56</v>
      </c>
      <c r="I44" t="s">
        <v>6</v>
      </c>
      <c r="J44">
        <v>-240</v>
      </c>
      <c r="K44" t="s">
        <v>7</v>
      </c>
      <c r="L44">
        <v>261</v>
      </c>
      <c r="M44" t="s">
        <v>8</v>
      </c>
      <c r="N44">
        <v>0</v>
      </c>
      <c r="O44" t="s">
        <v>9</v>
      </c>
      <c r="P44" t="s">
        <v>10</v>
      </c>
      <c r="Q44">
        <v>0</v>
      </c>
      <c r="R44" t="s">
        <v>11</v>
      </c>
      <c r="S44">
        <v>50</v>
      </c>
    </row>
    <row r="45" spans="1:19">
      <c r="A45" t="s">
        <v>2</v>
      </c>
      <c r="B45">
        <v>10256</v>
      </c>
      <c r="C45" t="s">
        <v>3</v>
      </c>
      <c r="D45">
        <v>489073</v>
      </c>
      <c r="E45" t="s">
        <v>4</v>
      </c>
      <c r="F45">
        <v>9.9998000000000004E-2</v>
      </c>
      <c r="G45" t="s">
        <v>5</v>
      </c>
      <c r="H45">
        <v>9</v>
      </c>
      <c r="I45" t="s">
        <v>6</v>
      </c>
      <c r="J45">
        <v>-476</v>
      </c>
      <c r="K45" t="s">
        <v>7</v>
      </c>
      <c r="L45">
        <v>25</v>
      </c>
      <c r="M45" t="s">
        <v>8</v>
      </c>
      <c r="N45">
        <v>0</v>
      </c>
      <c r="O45" t="s">
        <v>9</v>
      </c>
      <c r="P45" t="s">
        <v>10</v>
      </c>
      <c r="Q45">
        <v>0</v>
      </c>
      <c r="R45" t="s">
        <v>11</v>
      </c>
      <c r="S45">
        <v>49</v>
      </c>
    </row>
    <row r="46" spans="1:19">
      <c r="A46" t="s">
        <v>2</v>
      </c>
      <c r="B46">
        <v>10256</v>
      </c>
      <c r="C46" t="s">
        <v>3</v>
      </c>
      <c r="D46">
        <v>489078</v>
      </c>
      <c r="E46" t="s">
        <v>4</v>
      </c>
      <c r="F46">
        <v>9.9998000000000004E-2</v>
      </c>
      <c r="G46" t="s">
        <v>5</v>
      </c>
      <c r="H46">
        <v>5</v>
      </c>
      <c r="I46" t="s">
        <v>6</v>
      </c>
      <c r="J46">
        <v>-490</v>
      </c>
      <c r="K46" t="s">
        <v>7</v>
      </c>
      <c r="L46">
        <v>11</v>
      </c>
      <c r="M46" t="s">
        <v>8</v>
      </c>
      <c r="N46">
        <v>0</v>
      </c>
      <c r="O46" t="s">
        <v>9</v>
      </c>
      <c r="P46" t="s">
        <v>10</v>
      </c>
      <c r="Q46">
        <v>0</v>
      </c>
      <c r="R46" t="s">
        <v>11</v>
      </c>
      <c r="S46">
        <v>46</v>
      </c>
    </row>
    <row r="47" spans="1:19">
      <c r="A47" t="s">
        <v>2</v>
      </c>
      <c r="B47">
        <v>10256</v>
      </c>
      <c r="C47" t="s">
        <v>3</v>
      </c>
      <c r="D47">
        <v>489092</v>
      </c>
      <c r="E47" t="s">
        <v>4</v>
      </c>
      <c r="F47">
        <v>9.9998000000000004E-2</v>
      </c>
      <c r="G47" t="s">
        <v>5</v>
      </c>
      <c r="H47">
        <v>14</v>
      </c>
      <c r="I47" t="s">
        <v>6</v>
      </c>
      <c r="J47">
        <v>-449</v>
      </c>
      <c r="K47" t="s">
        <v>7</v>
      </c>
      <c r="L47">
        <v>52</v>
      </c>
      <c r="M47" t="s">
        <v>8</v>
      </c>
      <c r="N47">
        <v>0</v>
      </c>
      <c r="O47" t="s">
        <v>9</v>
      </c>
      <c r="P47" t="s">
        <v>10</v>
      </c>
      <c r="Q47">
        <v>0</v>
      </c>
      <c r="R47" t="s">
        <v>11</v>
      </c>
      <c r="S47">
        <v>49</v>
      </c>
    </row>
    <row r="48" spans="1:19">
      <c r="A48" t="s">
        <v>2</v>
      </c>
      <c r="B48">
        <v>10256</v>
      </c>
      <c r="C48" t="s">
        <v>3</v>
      </c>
      <c r="D48">
        <v>489099</v>
      </c>
      <c r="E48" t="s">
        <v>4</v>
      </c>
      <c r="F48">
        <v>9.9998000000000004E-2</v>
      </c>
      <c r="G48" t="s">
        <v>5</v>
      </c>
      <c r="H48">
        <v>7</v>
      </c>
      <c r="I48" t="s">
        <v>6</v>
      </c>
      <c r="J48">
        <v>-482</v>
      </c>
      <c r="K48" t="s">
        <v>7</v>
      </c>
      <c r="L48">
        <v>19</v>
      </c>
      <c r="M48" t="s">
        <v>8</v>
      </c>
      <c r="N48">
        <v>0</v>
      </c>
      <c r="O48" t="s">
        <v>9</v>
      </c>
      <c r="P48" t="s">
        <v>10</v>
      </c>
      <c r="Q48">
        <v>0</v>
      </c>
      <c r="R48" t="s">
        <v>11</v>
      </c>
      <c r="S48">
        <v>47</v>
      </c>
    </row>
    <row r="49" spans="1:19">
      <c r="A49" t="s">
        <v>2</v>
      </c>
      <c r="B49">
        <v>10256</v>
      </c>
      <c r="C49" t="s">
        <v>3</v>
      </c>
      <c r="D49">
        <v>489100</v>
      </c>
      <c r="E49" t="s">
        <v>4</v>
      </c>
      <c r="F49">
        <v>9.9998000000000004E-2</v>
      </c>
      <c r="G49" t="s">
        <v>5</v>
      </c>
      <c r="H49">
        <v>1</v>
      </c>
      <c r="I49" t="s">
        <v>6</v>
      </c>
      <c r="J49">
        <v>-500</v>
      </c>
      <c r="K49" t="s">
        <v>7</v>
      </c>
      <c r="L49">
        <v>1</v>
      </c>
      <c r="M49" t="s">
        <v>8</v>
      </c>
      <c r="N49">
        <v>0</v>
      </c>
      <c r="O49" t="s">
        <v>9</v>
      </c>
      <c r="P49" t="s">
        <v>10</v>
      </c>
      <c r="Q49">
        <v>0</v>
      </c>
      <c r="R49" t="s">
        <v>11</v>
      </c>
      <c r="S49">
        <v>37</v>
      </c>
    </row>
    <row r="50" spans="1:19">
      <c r="A50" t="s">
        <v>2</v>
      </c>
      <c r="B50">
        <v>10256</v>
      </c>
      <c r="C50" t="s">
        <v>3</v>
      </c>
      <c r="D50">
        <v>489111</v>
      </c>
      <c r="E50" t="s">
        <v>4</v>
      </c>
      <c r="F50">
        <v>9.9998000000000004E-2</v>
      </c>
      <c r="G50" t="s">
        <v>5</v>
      </c>
      <c r="H50">
        <v>11</v>
      </c>
      <c r="I50" t="s">
        <v>6</v>
      </c>
      <c r="J50">
        <v>-468</v>
      </c>
      <c r="K50" t="s">
        <v>7</v>
      </c>
      <c r="L50">
        <v>33</v>
      </c>
      <c r="M50" t="s">
        <v>8</v>
      </c>
      <c r="N50">
        <v>0</v>
      </c>
      <c r="O50" t="s">
        <v>9</v>
      </c>
      <c r="P50" t="s">
        <v>10</v>
      </c>
      <c r="Q50">
        <v>0</v>
      </c>
      <c r="R50" t="s">
        <v>11</v>
      </c>
      <c r="S50">
        <v>49</v>
      </c>
    </row>
    <row r="51" spans="1:19">
      <c r="A51" t="s">
        <v>2</v>
      </c>
      <c r="B51">
        <v>10256</v>
      </c>
      <c r="C51" t="s">
        <v>3</v>
      </c>
      <c r="D51">
        <v>489112</v>
      </c>
      <c r="E51" t="s">
        <v>4</v>
      </c>
      <c r="F51">
        <v>9.9998000000000004E-2</v>
      </c>
      <c r="G51" t="s">
        <v>5</v>
      </c>
      <c r="H51">
        <v>1</v>
      </c>
      <c r="I51" t="s">
        <v>6</v>
      </c>
      <c r="J51">
        <v>-500</v>
      </c>
      <c r="K51" t="s">
        <v>7</v>
      </c>
      <c r="L51">
        <v>1</v>
      </c>
      <c r="M51" t="s">
        <v>8</v>
      </c>
      <c r="N51">
        <v>0</v>
      </c>
      <c r="O51" t="s">
        <v>9</v>
      </c>
      <c r="P51" t="s">
        <v>10</v>
      </c>
      <c r="Q51">
        <v>0</v>
      </c>
      <c r="R51" t="s">
        <v>11</v>
      </c>
      <c r="S51">
        <v>38</v>
      </c>
    </row>
    <row r="52" spans="1:19">
      <c r="A52" t="s">
        <v>2</v>
      </c>
      <c r="B52">
        <v>10256</v>
      </c>
      <c r="C52" t="s">
        <v>3</v>
      </c>
      <c r="D52">
        <v>489113</v>
      </c>
      <c r="E52" t="s">
        <v>4</v>
      </c>
      <c r="F52">
        <v>9.9998000000000004E-2</v>
      </c>
      <c r="G52" t="s">
        <v>5</v>
      </c>
      <c r="H52">
        <v>1</v>
      </c>
      <c r="I52" t="s">
        <v>6</v>
      </c>
      <c r="J52">
        <v>-500</v>
      </c>
      <c r="K52" t="s">
        <v>7</v>
      </c>
      <c r="L52">
        <v>1</v>
      </c>
      <c r="M52" t="s">
        <v>8</v>
      </c>
      <c r="N52">
        <v>0</v>
      </c>
      <c r="O52" t="s">
        <v>9</v>
      </c>
      <c r="P52" t="s">
        <v>10</v>
      </c>
      <c r="Q52">
        <v>0</v>
      </c>
      <c r="R52" t="s">
        <v>11</v>
      </c>
      <c r="S52">
        <v>38</v>
      </c>
    </row>
    <row r="53" spans="1:19">
      <c r="A53" t="s">
        <v>2</v>
      </c>
      <c r="B53">
        <v>10256</v>
      </c>
      <c r="C53" t="s">
        <v>3</v>
      </c>
      <c r="D53">
        <v>489163</v>
      </c>
      <c r="E53" t="s">
        <v>4</v>
      </c>
      <c r="F53">
        <v>9.9998000000000004E-2</v>
      </c>
      <c r="G53" t="s">
        <v>5</v>
      </c>
      <c r="H53">
        <v>50</v>
      </c>
      <c r="I53" t="s">
        <v>6</v>
      </c>
      <c r="J53">
        <v>-259</v>
      </c>
      <c r="K53" t="s">
        <v>7</v>
      </c>
      <c r="L53">
        <v>242</v>
      </c>
      <c r="M53" t="s">
        <v>8</v>
      </c>
      <c r="N53">
        <v>0</v>
      </c>
      <c r="O53" t="s">
        <v>9</v>
      </c>
      <c r="P53" t="s">
        <v>10</v>
      </c>
      <c r="Q53">
        <v>0</v>
      </c>
      <c r="R53" t="s">
        <v>11</v>
      </c>
      <c r="S53">
        <v>50</v>
      </c>
    </row>
    <row r="54" spans="1:19">
      <c r="A54" t="s">
        <v>2</v>
      </c>
      <c r="B54">
        <v>10256</v>
      </c>
      <c r="C54" t="s">
        <v>3</v>
      </c>
      <c r="D54">
        <v>489183</v>
      </c>
      <c r="E54" t="s">
        <v>4</v>
      </c>
      <c r="F54">
        <v>9.9998000000000004E-2</v>
      </c>
      <c r="G54" t="s">
        <v>5</v>
      </c>
      <c r="H54">
        <v>20</v>
      </c>
      <c r="I54" t="s">
        <v>6</v>
      </c>
      <c r="J54">
        <v>-395</v>
      </c>
      <c r="K54" t="s">
        <v>7</v>
      </c>
      <c r="L54">
        <v>106</v>
      </c>
      <c r="M54" t="s">
        <v>8</v>
      </c>
      <c r="N54">
        <v>0</v>
      </c>
      <c r="O54" t="s">
        <v>9</v>
      </c>
      <c r="P54" t="s">
        <v>10</v>
      </c>
      <c r="Q54">
        <v>0</v>
      </c>
      <c r="R54" t="s">
        <v>11</v>
      </c>
      <c r="S54">
        <v>49</v>
      </c>
    </row>
    <row r="55" spans="1:19">
      <c r="A55" t="s">
        <v>2</v>
      </c>
      <c r="B55">
        <v>10256</v>
      </c>
      <c r="C55" t="s">
        <v>3</v>
      </c>
      <c r="D55">
        <v>489224</v>
      </c>
      <c r="E55" t="s">
        <v>4</v>
      </c>
      <c r="F55">
        <v>9.9998000000000004E-2</v>
      </c>
      <c r="G55" t="s">
        <v>5</v>
      </c>
      <c r="H55">
        <v>41</v>
      </c>
      <c r="I55" t="s">
        <v>6</v>
      </c>
      <c r="J55">
        <v>-393</v>
      </c>
      <c r="K55" t="s">
        <v>7</v>
      </c>
      <c r="L55">
        <v>108</v>
      </c>
      <c r="M55" t="s">
        <v>8</v>
      </c>
      <c r="N55">
        <v>0</v>
      </c>
      <c r="O55" t="s">
        <v>9</v>
      </c>
      <c r="P55" t="s">
        <v>10</v>
      </c>
      <c r="Q55">
        <v>0</v>
      </c>
      <c r="R55" t="s">
        <v>11</v>
      </c>
      <c r="S55">
        <v>49</v>
      </c>
    </row>
    <row r="56" spans="1:19">
      <c r="A56" t="s">
        <v>2</v>
      </c>
      <c r="B56">
        <v>10256</v>
      </c>
      <c r="C56" t="s">
        <v>3</v>
      </c>
      <c r="D56">
        <v>489246</v>
      </c>
      <c r="E56" t="s">
        <v>4</v>
      </c>
      <c r="F56">
        <v>9.9998000000000004E-2</v>
      </c>
      <c r="G56" t="s">
        <v>5</v>
      </c>
      <c r="H56">
        <v>22</v>
      </c>
      <c r="I56" t="s">
        <v>6</v>
      </c>
      <c r="J56">
        <v>-431</v>
      </c>
      <c r="K56" t="s">
        <v>7</v>
      </c>
      <c r="L56">
        <v>70</v>
      </c>
      <c r="M56" t="s">
        <v>8</v>
      </c>
      <c r="N56">
        <v>0</v>
      </c>
      <c r="O56" t="s">
        <v>9</v>
      </c>
      <c r="P56" t="s">
        <v>10</v>
      </c>
      <c r="Q56">
        <v>0</v>
      </c>
      <c r="R56" t="s">
        <v>11</v>
      </c>
      <c r="S56">
        <v>50</v>
      </c>
    </row>
    <row r="57" spans="1:19">
      <c r="A57" t="s">
        <v>2</v>
      </c>
      <c r="B57">
        <v>10256</v>
      </c>
      <c r="C57" t="s">
        <v>3</v>
      </c>
      <c r="D57">
        <v>489358</v>
      </c>
      <c r="E57" t="s">
        <v>4</v>
      </c>
      <c r="F57">
        <v>9.9998000000000004E-2</v>
      </c>
      <c r="G57" t="s">
        <v>5</v>
      </c>
      <c r="H57">
        <v>112</v>
      </c>
      <c r="I57" t="s">
        <v>6</v>
      </c>
      <c r="J57">
        <v>274</v>
      </c>
      <c r="K57" t="s">
        <v>7</v>
      </c>
      <c r="L57">
        <v>775</v>
      </c>
      <c r="M57" t="s">
        <v>8</v>
      </c>
      <c r="N57">
        <v>0</v>
      </c>
      <c r="O57" t="s">
        <v>9</v>
      </c>
      <c r="P57" t="s">
        <v>10</v>
      </c>
      <c r="Q57">
        <v>0</v>
      </c>
      <c r="R57" t="s">
        <v>11</v>
      </c>
      <c r="S57">
        <v>50</v>
      </c>
    </row>
    <row r="58" spans="1:19">
      <c r="A58" t="s">
        <v>2</v>
      </c>
      <c r="B58">
        <v>10256</v>
      </c>
      <c r="C58" t="s">
        <v>3</v>
      </c>
      <c r="D58">
        <v>489415</v>
      </c>
      <c r="E58" t="s">
        <v>4</v>
      </c>
      <c r="F58">
        <v>9.9998000000000004E-2</v>
      </c>
      <c r="G58" t="s">
        <v>5</v>
      </c>
      <c r="H58">
        <v>57</v>
      </c>
      <c r="I58" t="s">
        <v>6</v>
      </c>
      <c r="J58">
        <v>-291</v>
      </c>
      <c r="K58" t="s">
        <v>7</v>
      </c>
      <c r="L58">
        <v>210</v>
      </c>
      <c r="M58" t="s">
        <v>8</v>
      </c>
      <c r="N58">
        <v>0</v>
      </c>
      <c r="O58" t="s">
        <v>9</v>
      </c>
      <c r="P58" t="s">
        <v>10</v>
      </c>
      <c r="Q58">
        <v>0</v>
      </c>
      <c r="R58" t="s">
        <v>11</v>
      </c>
      <c r="S58">
        <v>50</v>
      </c>
    </row>
    <row r="59" spans="1:19">
      <c r="A59" t="s">
        <v>2</v>
      </c>
      <c r="B59">
        <v>10256</v>
      </c>
      <c r="C59" t="s">
        <v>3</v>
      </c>
      <c r="D59">
        <v>489422</v>
      </c>
      <c r="E59" t="s">
        <v>4</v>
      </c>
      <c r="F59">
        <v>9.9998000000000004E-2</v>
      </c>
      <c r="G59" t="s">
        <v>5</v>
      </c>
      <c r="H59">
        <v>7</v>
      </c>
      <c r="I59" t="s">
        <v>6</v>
      </c>
      <c r="J59">
        <v>-482</v>
      </c>
      <c r="K59" t="s">
        <v>7</v>
      </c>
      <c r="L59">
        <v>19</v>
      </c>
      <c r="M59" t="s">
        <v>8</v>
      </c>
      <c r="N59">
        <v>0</v>
      </c>
      <c r="O59" t="s">
        <v>9</v>
      </c>
      <c r="P59" t="s">
        <v>10</v>
      </c>
      <c r="Q59">
        <v>0</v>
      </c>
      <c r="R59" t="s">
        <v>11</v>
      </c>
      <c r="S59">
        <v>49</v>
      </c>
    </row>
    <row r="60" spans="1:19">
      <c r="A60" t="s">
        <v>2</v>
      </c>
      <c r="B60">
        <v>10256</v>
      </c>
      <c r="C60" t="s">
        <v>3</v>
      </c>
      <c r="D60">
        <v>489443</v>
      </c>
      <c r="E60" t="s">
        <v>4</v>
      </c>
      <c r="F60">
        <v>9.9998000000000004E-2</v>
      </c>
      <c r="G60" t="s">
        <v>5</v>
      </c>
      <c r="H60">
        <v>21</v>
      </c>
      <c r="I60" t="s">
        <v>6</v>
      </c>
      <c r="J60">
        <v>-379</v>
      </c>
      <c r="K60" t="s">
        <v>7</v>
      </c>
      <c r="L60">
        <v>122</v>
      </c>
      <c r="M60" t="s">
        <v>8</v>
      </c>
      <c r="N60">
        <v>0</v>
      </c>
      <c r="O60" t="s">
        <v>9</v>
      </c>
      <c r="P60" t="s">
        <v>10</v>
      </c>
      <c r="Q60">
        <v>0</v>
      </c>
      <c r="R60" t="s">
        <v>11</v>
      </c>
      <c r="S60">
        <v>50</v>
      </c>
    </row>
    <row r="61" spans="1:19">
      <c r="A61" t="s">
        <v>2</v>
      </c>
      <c r="B61">
        <v>10256</v>
      </c>
      <c r="C61" t="s">
        <v>3</v>
      </c>
      <c r="D61">
        <v>489493</v>
      </c>
      <c r="E61" t="s">
        <v>4</v>
      </c>
      <c r="F61">
        <v>9.9998000000000004E-2</v>
      </c>
      <c r="G61" t="s">
        <v>5</v>
      </c>
      <c r="H61">
        <v>50</v>
      </c>
      <c r="I61" t="s">
        <v>6</v>
      </c>
      <c r="J61">
        <v>-315</v>
      </c>
      <c r="K61" t="s">
        <v>7</v>
      </c>
      <c r="L61">
        <v>186</v>
      </c>
      <c r="M61" t="s">
        <v>8</v>
      </c>
      <c r="N61">
        <v>0</v>
      </c>
      <c r="O61" t="s">
        <v>9</v>
      </c>
      <c r="P61" t="s">
        <v>10</v>
      </c>
      <c r="Q61">
        <v>0</v>
      </c>
      <c r="R61" t="s">
        <v>11</v>
      </c>
      <c r="S61">
        <v>50</v>
      </c>
    </row>
    <row r="62" spans="1:19">
      <c r="A62" t="s">
        <v>2</v>
      </c>
      <c r="B62">
        <v>10256</v>
      </c>
      <c r="C62" t="s">
        <v>3</v>
      </c>
      <c r="D62">
        <v>489508</v>
      </c>
      <c r="E62" t="s">
        <v>4</v>
      </c>
      <c r="F62">
        <v>9.9998000000000004E-2</v>
      </c>
      <c r="G62" t="s">
        <v>5</v>
      </c>
      <c r="H62">
        <v>15</v>
      </c>
      <c r="I62" t="s">
        <v>6</v>
      </c>
      <c r="J62">
        <v>-459</v>
      </c>
      <c r="K62" t="s">
        <v>7</v>
      </c>
      <c r="L62">
        <v>42</v>
      </c>
      <c r="M62" t="s">
        <v>8</v>
      </c>
      <c r="N62">
        <v>0</v>
      </c>
      <c r="O62" t="s">
        <v>9</v>
      </c>
      <c r="P62" t="s">
        <v>10</v>
      </c>
      <c r="Q62">
        <v>0</v>
      </c>
      <c r="R62" t="s">
        <v>11</v>
      </c>
      <c r="S62">
        <v>48</v>
      </c>
    </row>
    <row r="63" spans="1:19">
      <c r="A63" t="s">
        <v>2</v>
      </c>
      <c r="B63">
        <v>10256</v>
      </c>
      <c r="C63" t="s">
        <v>3</v>
      </c>
      <c r="D63">
        <v>489510</v>
      </c>
      <c r="E63" t="s">
        <v>4</v>
      </c>
      <c r="F63">
        <v>9.9998000000000004E-2</v>
      </c>
      <c r="G63" t="s">
        <v>5</v>
      </c>
      <c r="H63">
        <v>2</v>
      </c>
      <c r="I63" t="s">
        <v>6</v>
      </c>
      <c r="J63">
        <v>-498</v>
      </c>
      <c r="K63" t="s">
        <v>7</v>
      </c>
      <c r="L63">
        <v>3</v>
      </c>
      <c r="M63" t="s">
        <v>8</v>
      </c>
      <c r="N63">
        <v>0</v>
      </c>
      <c r="O63" t="s">
        <v>9</v>
      </c>
      <c r="P63" t="s">
        <v>10</v>
      </c>
      <c r="Q63">
        <v>0</v>
      </c>
      <c r="R63" t="s">
        <v>11</v>
      </c>
      <c r="S63">
        <v>42</v>
      </c>
    </row>
    <row r="64" spans="1:19">
      <c r="A64" t="s">
        <v>2</v>
      </c>
      <c r="B64">
        <v>10256</v>
      </c>
      <c r="C64" t="s">
        <v>3</v>
      </c>
      <c r="D64">
        <v>489511</v>
      </c>
      <c r="E64" t="s">
        <v>4</v>
      </c>
      <c r="F64">
        <v>9.9998000000000004E-2</v>
      </c>
      <c r="G64" t="s">
        <v>5</v>
      </c>
      <c r="H64">
        <v>1</v>
      </c>
      <c r="I64" t="s">
        <v>6</v>
      </c>
      <c r="J64">
        <v>-500</v>
      </c>
      <c r="K64" t="s">
        <v>7</v>
      </c>
      <c r="L64">
        <v>1</v>
      </c>
      <c r="M64" t="s">
        <v>8</v>
      </c>
      <c r="N64">
        <v>0</v>
      </c>
      <c r="O64" t="s">
        <v>9</v>
      </c>
      <c r="P64" t="s">
        <v>10</v>
      </c>
      <c r="Q64">
        <v>0</v>
      </c>
      <c r="R64" t="s">
        <v>11</v>
      </c>
      <c r="S64">
        <v>34</v>
      </c>
    </row>
    <row r="65" spans="1:19">
      <c r="A65" t="s">
        <v>2</v>
      </c>
      <c r="B65">
        <v>10256</v>
      </c>
      <c r="C65" t="s">
        <v>3</v>
      </c>
      <c r="D65">
        <v>489530</v>
      </c>
      <c r="E65" t="s">
        <v>4</v>
      </c>
      <c r="F65">
        <v>9.9998000000000004E-2</v>
      </c>
      <c r="G65" t="s">
        <v>5</v>
      </c>
      <c r="H65">
        <v>19</v>
      </c>
      <c r="I65" t="s">
        <v>6</v>
      </c>
      <c r="J65">
        <v>-446</v>
      </c>
      <c r="K65" t="s">
        <v>7</v>
      </c>
      <c r="L65">
        <v>55</v>
      </c>
      <c r="M65" t="s">
        <v>8</v>
      </c>
      <c r="N65">
        <v>0</v>
      </c>
      <c r="O65" t="s">
        <v>9</v>
      </c>
      <c r="P65" t="s">
        <v>10</v>
      </c>
      <c r="Q65">
        <v>0</v>
      </c>
      <c r="R65" t="s">
        <v>11</v>
      </c>
      <c r="S65">
        <v>50</v>
      </c>
    </row>
    <row r="66" spans="1:19">
      <c r="A66" t="s">
        <v>2</v>
      </c>
      <c r="B66">
        <v>10256</v>
      </c>
      <c r="C66" t="s">
        <v>3</v>
      </c>
      <c r="D66">
        <v>489532</v>
      </c>
      <c r="E66" t="s">
        <v>4</v>
      </c>
      <c r="F66">
        <v>9.9998000000000004E-2</v>
      </c>
      <c r="G66" t="s">
        <v>5</v>
      </c>
      <c r="H66">
        <v>2</v>
      </c>
      <c r="I66" t="s">
        <v>6</v>
      </c>
      <c r="J66">
        <v>-498</v>
      </c>
      <c r="K66" t="s">
        <v>7</v>
      </c>
      <c r="L66">
        <v>3</v>
      </c>
      <c r="M66" t="s">
        <v>8</v>
      </c>
      <c r="N66">
        <v>0</v>
      </c>
      <c r="O66" t="s">
        <v>9</v>
      </c>
      <c r="P66" t="s">
        <v>10</v>
      </c>
      <c r="Q66">
        <v>0</v>
      </c>
      <c r="R66" t="s">
        <v>11</v>
      </c>
      <c r="S66">
        <v>43</v>
      </c>
    </row>
    <row r="67" spans="1:19">
      <c r="A67" t="s">
        <v>2</v>
      </c>
      <c r="B67">
        <v>10256</v>
      </c>
      <c r="C67" t="s">
        <v>3</v>
      </c>
      <c r="D67">
        <v>489533</v>
      </c>
      <c r="E67" t="s">
        <v>4</v>
      </c>
      <c r="F67">
        <v>9.9998000000000004E-2</v>
      </c>
      <c r="G67" t="s">
        <v>5</v>
      </c>
      <c r="H67">
        <v>1</v>
      </c>
      <c r="I67" t="s">
        <v>6</v>
      </c>
      <c r="J67">
        <v>-500</v>
      </c>
      <c r="K67" t="s">
        <v>7</v>
      </c>
      <c r="L67">
        <v>1</v>
      </c>
      <c r="M67" t="s">
        <v>8</v>
      </c>
      <c r="N67">
        <v>0</v>
      </c>
      <c r="O67" t="s">
        <v>9</v>
      </c>
      <c r="P67" t="s">
        <v>10</v>
      </c>
      <c r="Q67">
        <v>0</v>
      </c>
      <c r="R67" t="s">
        <v>11</v>
      </c>
      <c r="S67">
        <v>38</v>
      </c>
    </row>
    <row r="68" spans="1:19">
      <c r="A68" t="s">
        <v>2</v>
      </c>
      <c r="B68">
        <v>10256</v>
      </c>
      <c r="C68" t="s">
        <v>3</v>
      </c>
      <c r="D68">
        <v>489552</v>
      </c>
      <c r="E68" t="s">
        <v>4</v>
      </c>
      <c r="F68">
        <v>9.9998000000000004E-2</v>
      </c>
      <c r="G68" t="s">
        <v>5</v>
      </c>
      <c r="H68">
        <v>19</v>
      </c>
      <c r="I68" t="s">
        <v>6</v>
      </c>
      <c r="J68">
        <v>-456</v>
      </c>
      <c r="K68" t="s">
        <v>7</v>
      </c>
      <c r="L68">
        <v>45</v>
      </c>
      <c r="M68" t="s">
        <v>8</v>
      </c>
      <c r="N68">
        <v>0</v>
      </c>
      <c r="O68" t="s">
        <v>9</v>
      </c>
      <c r="P68" t="s">
        <v>10</v>
      </c>
      <c r="Q68">
        <v>0</v>
      </c>
      <c r="R68" t="s">
        <v>11</v>
      </c>
      <c r="S68">
        <v>49</v>
      </c>
    </row>
    <row r="69" spans="1:19">
      <c r="A69" t="s">
        <v>2</v>
      </c>
      <c r="B69">
        <v>10256</v>
      </c>
      <c r="C69" t="s">
        <v>3</v>
      </c>
      <c r="D69">
        <v>489569</v>
      </c>
      <c r="E69" t="s">
        <v>4</v>
      </c>
      <c r="F69">
        <v>9.9998000000000004E-2</v>
      </c>
      <c r="G69" t="s">
        <v>5</v>
      </c>
      <c r="H69">
        <v>17</v>
      </c>
      <c r="I69" t="s">
        <v>6</v>
      </c>
      <c r="J69">
        <v>-447</v>
      </c>
      <c r="K69" t="s">
        <v>7</v>
      </c>
      <c r="L69">
        <v>54</v>
      </c>
      <c r="M69" t="s">
        <v>8</v>
      </c>
      <c r="N69">
        <v>0</v>
      </c>
      <c r="O69" t="s">
        <v>9</v>
      </c>
      <c r="P69" t="s">
        <v>10</v>
      </c>
      <c r="Q69">
        <v>0</v>
      </c>
      <c r="R69" t="s">
        <v>11</v>
      </c>
      <c r="S69">
        <v>49</v>
      </c>
    </row>
    <row r="70" spans="1:19">
      <c r="A70" t="s">
        <v>2</v>
      </c>
      <c r="B70">
        <v>10256</v>
      </c>
      <c r="C70" t="s">
        <v>3</v>
      </c>
      <c r="D70">
        <v>489596</v>
      </c>
      <c r="E70" t="s">
        <v>4</v>
      </c>
      <c r="F70">
        <v>9.9998000000000004E-2</v>
      </c>
      <c r="G70" t="s">
        <v>5</v>
      </c>
      <c r="H70">
        <v>27</v>
      </c>
      <c r="I70" t="s">
        <v>6</v>
      </c>
      <c r="J70">
        <v>-318</v>
      </c>
      <c r="K70" t="s">
        <v>7</v>
      </c>
      <c r="L70">
        <v>183</v>
      </c>
      <c r="M70" t="s">
        <v>8</v>
      </c>
      <c r="N70">
        <v>0</v>
      </c>
      <c r="O70" t="s">
        <v>9</v>
      </c>
      <c r="P70" t="s">
        <v>10</v>
      </c>
      <c r="Q70">
        <v>0</v>
      </c>
      <c r="R70" t="s">
        <v>11</v>
      </c>
      <c r="S70">
        <v>50</v>
      </c>
    </row>
    <row r="71" spans="1:19">
      <c r="A71" t="s">
        <v>2</v>
      </c>
      <c r="B71">
        <v>10256</v>
      </c>
      <c r="C71" t="s">
        <v>3</v>
      </c>
      <c r="D71">
        <v>489642</v>
      </c>
      <c r="E71" t="s">
        <v>4</v>
      </c>
      <c r="F71">
        <v>9.9998000000000004E-2</v>
      </c>
      <c r="G71" t="s">
        <v>5</v>
      </c>
      <c r="H71">
        <v>46</v>
      </c>
      <c r="I71" t="s">
        <v>6</v>
      </c>
      <c r="J71">
        <v>-223</v>
      </c>
      <c r="K71" t="s">
        <v>7</v>
      </c>
      <c r="L71">
        <v>278</v>
      </c>
      <c r="M71" t="s">
        <v>8</v>
      </c>
      <c r="N71">
        <v>0</v>
      </c>
      <c r="O71" t="s">
        <v>9</v>
      </c>
      <c r="P71" t="s">
        <v>10</v>
      </c>
      <c r="Q71">
        <v>0</v>
      </c>
      <c r="R71" t="s">
        <v>11</v>
      </c>
      <c r="S71">
        <v>50</v>
      </c>
    </row>
    <row r="72" spans="1:19">
      <c r="A72" t="s">
        <v>2</v>
      </c>
      <c r="B72">
        <v>10256</v>
      </c>
      <c r="C72" t="s">
        <v>3</v>
      </c>
      <c r="D72">
        <v>489732</v>
      </c>
      <c r="E72" t="s">
        <v>4</v>
      </c>
      <c r="F72">
        <v>9.9998000000000004E-2</v>
      </c>
      <c r="G72" t="s">
        <v>5</v>
      </c>
      <c r="H72">
        <v>90</v>
      </c>
      <c r="I72" t="s">
        <v>6</v>
      </c>
      <c r="J72">
        <v>201</v>
      </c>
      <c r="K72" t="s">
        <v>7</v>
      </c>
      <c r="L72">
        <v>702</v>
      </c>
      <c r="M72" t="s">
        <v>8</v>
      </c>
      <c r="N72">
        <v>0</v>
      </c>
      <c r="O72" t="s">
        <v>9</v>
      </c>
      <c r="P72" t="s">
        <v>10</v>
      </c>
      <c r="Q72">
        <v>0</v>
      </c>
      <c r="R72" t="s">
        <v>11</v>
      </c>
      <c r="S72">
        <v>50</v>
      </c>
    </row>
    <row r="73" spans="1:19">
      <c r="A73" t="s">
        <v>2</v>
      </c>
      <c r="B73">
        <v>10256</v>
      </c>
      <c r="C73" t="s">
        <v>3</v>
      </c>
      <c r="D73">
        <v>489737</v>
      </c>
      <c r="E73" t="s">
        <v>4</v>
      </c>
      <c r="F73">
        <v>9.9998000000000004E-2</v>
      </c>
      <c r="G73" t="s">
        <v>5</v>
      </c>
      <c r="H73">
        <v>5</v>
      </c>
      <c r="I73" t="s">
        <v>6</v>
      </c>
      <c r="J73">
        <v>-491</v>
      </c>
      <c r="K73" t="s">
        <v>7</v>
      </c>
      <c r="L73">
        <v>10</v>
      </c>
      <c r="M73" t="s">
        <v>8</v>
      </c>
      <c r="N73">
        <v>0</v>
      </c>
      <c r="O73" t="s">
        <v>9</v>
      </c>
      <c r="P73" t="s">
        <v>10</v>
      </c>
      <c r="Q73">
        <v>0</v>
      </c>
      <c r="R73" t="s">
        <v>11</v>
      </c>
      <c r="S73">
        <v>48</v>
      </c>
    </row>
    <row r="74" spans="1:19">
      <c r="A74" t="s">
        <v>2</v>
      </c>
      <c r="B74">
        <v>10256</v>
      </c>
      <c r="C74" t="s">
        <v>3</v>
      </c>
      <c r="D74">
        <v>489738</v>
      </c>
      <c r="E74" t="s">
        <v>4</v>
      </c>
      <c r="F74">
        <v>9.9998000000000004E-2</v>
      </c>
      <c r="G74" t="s">
        <v>5</v>
      </c>
      <c r="H74">
        <v>1</v>
      </c>
      <c r="I74" t="s">
        <v>6</v>
      </c>
      <c r="J74">
        <v>-500</v>
      </c>
      <c r="K74" t="s">
        <v>7</v>
      </c>
      <c r="L74">
        <v>1</v>
      </c>
      <c r="M74" t="s">
        <v>8</v>
      </c>
      <c r="N74">
        <v>0</v>
      </c>
      <c r="O74" t="s">
        <v>9</v>
      </c>
      <c r="P74" t="s">
        <v>10</v>
      </c>
      <c r="Q74">
        <v>0</v>
      </c>
      <c r="R74" t="s">
        <v>11</v>
      </c>
      <c r="S74">
        <v>38</v>
      </c>
    </row>
    <row r="75" spans="1:19">
      <c r="A75" t="s">
        <v>2</v>
      </c>
      <c r="B75">
        <v>10256</v>
      </c>
      <c r="C75" t="s">
        <v>3</v>
      </c>
      <c r="D75">
        <v>489789</v>
      </c>
      <c r="E75" t="s">
        <v>4</v>
      </c>
      <c r="F75">
        <v>9.9998000000000004E-2</v>
      </c>
      <c r="G75" t="s">
        <v>5</v>
      </c>
      <c r="H75">
        <v>51</v>
      </c>
      <c r="I75" t="s">
        <v>6</v>
      </c>
      <c r="J75">
        <v>-262</v>
      </c>
      <c r="K75" t="s">
        <v>7</v>
      </c>
      <c r="L75">
        <v>239</v>
      </c>
      <c r="M75" t="s">
        <v>8</v>
      </c>
      <c r="N75">
        <v>0</v>
      </c>
      <c r="O75" t="s">
        <v>9</v>
      </c>
      <c r="P75" t="s">
        <v>10</v>
      </c>
      <c r="Q75">
        <v>0</v>
      </c>
      <c r="R75" t="s">
        <v>11</v>
      </c>
      <c r="S75">
        <v>48</v>
      </c>
    </row>
    <row r="76" spans="1:19">
      <c r="A76" t="s">
        <v>2</v>
      </c>
      <c r="B76">
        <v>10256</v>
      </c>
      <c r="C76" t="s">
        <v>3</v>
      </c>
      <c r="D76">
        <v>489790</v>
      </c>
      <c r="E76" t="s">
        <v>4</v>
      </c>
      <c r="F76">
        <v>9.9998000000000004E-2</v>
      </c>
      <c r="G76" t="s">
        <v>5</v>
      </c>
      <c r="H76">
        <v>1</v>
      </c>
      <c r="I76" t="s">
        <v>6</v>
      </c>
      <c r="J76">
        <v>-500</v>
      </c>
      <c r="K76" t="s">
        <v>7</v>
      </c>
      <c r="L76">
        <v>1</v>
      </c>
      <c r="M76" t="s">
        <v>8</v>
      </c>
      <c r="N76">
        <v>0</v>
      </c>
      <c r="O76" t="s">
        <v>9</v>
      </c>
      <c r="P76" t="s">
        <v>10</v>
      </c>
      <c r="Q76">
        <v>0</v>
      </c>
      <c r="R76" t="s">
        <v>11</v>
      </c>
      <c r="S76">
        <v>38</v>
      </c>
    </row>
    <row r="77" spans="1:19">
      <c r="A77" t="s">
        <v>2</v>
      </c>
      <c r="B77">
        <v>10256</v>
      </c>
      <c r="C77" t="s">
        <v>3</v>
      </c>
      <c r="D77">
        <v>489799</v>
      </c>
      <c r="E77" t="s">
        <v>4</v>
      </c>
      <c r="F77">
        <v>9.9998000000000004E-2</v>
      </c>
      <c r="G77" t="s">
        <v>5</v>
      </c>
      <c r="H77">
        <v>9</v>
      </c>
      <c r="I77" t="s">
        <v>6</v>
      </c>
      <c r="J77">
        <v>-477</v>
      </c>
      <c r="K77" t="s">
        <v>7</v>
      </c>
      <c r="L77">
        <v>24</v>
      </c>
      <c r="M77" t="s">
        <v>8</v>
      </c>
      <c r="N77">
        <v>0</v>
      </c>
      <c r="O77" t="s">
        <v>9</v>
      </c>
      <c r="P77" t="s">
        <v>10</v>
      </c>
      <c r="Q77">
        <v>0</v>
      </c>
      <c r="R77" t="s">
        <v>11</v>
      </c>
      <c r="S77">
        <v>46</v>
      </c>
    </row>
    <row r="78" spans="1:19">
      <c r="A78" t="s">
        <v>2</v>
      </c>
      <c r="B78">
        <v>10256</v>
      </c>
      <c r="C78" t="s">
        <v>3</v>
      </c>
      <c r="D78">
        <v>489808</v>
      </c>
      <c r="E78" t="s">
        <v>4</v>
      </c>
      <c r="F78">
        <v>9.9998000000000004E-2</v>
      </c>
      <c r="G78" t="s">
        <v>5</v>
      </c>
      <c r="H78">
        <v>9</v>
      </c>
      <c r="I78" t="s">
        <v>6</v>
      </c>
      <c r="J78">
        <v>-469</v>
      </c>
      <c r="K78" t="s">
        <v>7</v>
      </c>
      <c r="L78">
        <v>32</v>
      </c>
      <c r="M78" t="s">
        <v>8</v>
      </c>
      <c r="N78">
        <v>0</v>
      </c>
      <c r="O78" t="s">
        <v>9</v>
      </c>
      <c r="P78" t="s">
        <v>10</v>
      </c>
      <c r="Q78">
        <v>0</v>
      </c>
      <c r="R78" t="s">
        <v>11</v>
      </c>
      <c r="S78">
        <v>49</v>
      </c>
    </row>
    <row r="79" spans="1:19">
      <c r="A79" t="s">
        <v>2</v>
      </c>
      <c r="B79">
        <v>10256</v>
      </c>
      <c r="C79" t="s">
        <v>3</v>
      </c>
      <c r="D79">
        <v>489825</v>
      </c>
      <c r="E79" t="s">
        <v>4</v>
      </c>
      <c r="F79">
        <v>9.9998000000000004E-2</v>
      </c>
      <c r="G79" t="s">
        <v>5</v>
      </c>
      <c r="H79">
        <v>17</v>
      </c>
      <c r="I79" t="s">
        <v>6</v>
      </c>
      <c r="J79">
        <v>-411</v>
      </c>
      <c r="K79" t="s">
        <v>7</v>
      </c>
      <c r="L79">
        <v>90</v>
      </c>
      <c r="M79" t="s">
        <v>8</v>
      </c>
      <c r="N79">
        <v>0</v>
      </c>
      <c r="O79" t="s">
        <v>9</v>
      </c>
      <c r="P79" t="s">
        <v>10</v>
      </c>
      <c r="Q79">
        <v>0</v>
      </c>
      <c r="R79" t="s">
        <v>11</v>
      </c>
      <c r="S79">
        <v>50</v>
      </c>
    </row>
    <row r="80" spans="1:19">
      <c r="A80" t="s">
        <v>2</v>
      </c>
      <c r="B80">
        <v>10256</v>
      </c>
      <c r="C80" t="s">
        <v>3</v>
      </c>
      <c r="D80">
        <v>489842</v>
      </c>
      <c r="E80" t="s">
        <v>4</v>
      </c>
      <c r="F80">
        <v>9.9998000000000004E-2</v>
      </c>
      <c r="G80" t="s">
        <v>5</v>
      </c>
      <c r="H80">
        <v>17</v>
      </c>
      <c r="I80" t="s">
        <v>6</v>
      </c>
      <c r="J80">
        <v>-416</v>
      </c>
      <c r="K80" t="s">
        <v>7</v>
      </c>
      <c r="L80">
        <v>85</v>
      </c>
      <c r="M80" t="s">
        <v>8</v>
      </c>
      <c r="N80">
        <v>0</v>
      </c>
      <c r="O80" t="s">
        <v>9</v>
      </c>
      <c r="P80" t="s">
        <v>10</v>
      </c>
      <c r="Q80">
        <v>0</v>
      </c>
      <c r="R80" t="s">
        <v>11</v>
      </c>
      <c r="S80">
        <v>50</v>
      </c>
    </row>
    <row r="81" spans="1:19">
      <c r="A81" t="s">
        <v>2</v>
      </c>
      <c r="B81">
        <v>10256</v>
      </c>
      <c r="C81" t="s">
        <v>3</v>
      </c>
      <c r="D81">
        <v>489862</v>
      </c>
      <c r="E81" t="s">
        <v>4</v>
      </c>
      <c r="F81">
        <v>9.9998000000000004E-2</v>
      </c>
      <c r="G81" t="s">
        <v>5</v>
      </c>
      <c r="H81">
        <v>20</v>
      </c>
      <c r="I81" t="s">
        <v>6</v>
      </c>
      <c r="J81">
        <v>-386</v>
      </c>
      <c r="K81" t="s">
        <v>7</v>
      </c>
      <c r="L81">
        <v>115</v>
      </c>
      <c r="M81" t="s">
        <v>8</v>
      </c>
      <c r="N81">
        <v>0</v>
      </c>
      <c r="O81" t="s">
        <v>9</v>
      </c>
      <c r="P81" t="s">
        <v>10</v>
      </c>
      <c r="Q81">
        <v>0</v>
      </c>
      <c r="R81" t="s">
        <v>11</v>
      </c>
      <c r="S81">
        <v>49</v>
      </c>
    </row>
    <row r="82" spans="1:19">
      <c r="A82" t="s">
        <v>2</v>
      </c>
      <c r="B82">
        <v>10256</v>
      </c>
      <c r="C82" t="s">
        <v>3</v>
      </c>
      <c r="D82">
        <v>489876</v>
      </c>
      <c r="E82" t="s">
        <v>4</v>
      </c>
      <c r="F82">
        <v>9.9998000000000004E-2</v>
      </c>
      <c r="G82" t="s">
        <v>5</v>
      </c>
      <c r="H82">
        <v>14</v>
      </c>
      <c r="I82" t="s">
        <v>6</v>
      </c>
      <c r="J82">
        <v>-446</v>
      </c>
      <c r="K82" t="s">
        <v>7</v>
      </c>
      <c r="L82">
        <v>55</v>
      </c>
      <c r="M82" t="s">
        <v>8</v>
      </c>
      <c r="N82">
        <v>0</v>
      </c>
      <c r="O82" t="s">
        <v>9</v>
      </c>
      <c r="P82" t="s">
        <v>10</v>
      </c>
      <c r="Q82">
        <v>0</v>
      </c>
      <c r="R82" t="s">
        <v>11</v>
      </c>
      <c r="S82">
        <v>50</v>
      </c>
    </row>
    <row r="83" spans="1:19">
      <c r="A83" t="s">
        <v>2</v>
      </c>
      <c r="B83">
        <v>10256</v>
      </c>
      <c r="C83" t="s">
        <v>3</v>
      </c>
      <c r="D83">
        <v>489907</v>
      </c>
      <c r="E83" t="s">
        <v>4</v>
      </c>
      <c r="F83">
        <v>9.9998000000000004E-2</v>
      </c>
      <c r="G83" t="s">
        <v>5</v>
      </c>
      <c r="H83">
        <v>31</v>
      </c>
      <c r="I83" t="s">
        <v>6</v>
      </c>
      <c r="J83">
        <v>-312</v>
      </c>
      <c r="K83" t="s">
        <v>7</v>
      </c>
      <c r="L83">
        <v>189</v>
      </c>
      <c r="M83" t="s">
        <v>8</v>
      </c>
      <c r="N83">
        <v>0</v>
      </c>
      <c r="O83" t="s">
        <v>9</v>
      </c>
      <c r="P83" t="s">
        <v>10</v>
      </c>
      <c r="Q83">
        <v>0</v>
      </c>
      <c r="R83" t="s">
        <v>11</v>
      </c>
      <c r="S83">
        <v>49</v>
      </c>
    </row>
    <row r="84" spans="1:19">
      <c r="A84" t="s">
        <v>2</v>
      </c>
      <c r="B84">
        <v>10256</v>
      </c>
      <c r="C84" t="s">
        <v>3</v>
      </c>
      <c r="D84">
        <v>489910</v>
      </c>
      <c r="E84" t="s">
        <v>4</v>
      </c>
      <c r="F84">
        <v>9.9998000000000004E-2</v>
      </c>
      <c r="G84" t="s">
        <v>5</v>
      </c>
      <c r="H84">
        <v>3</v>
      </c>
      <c r="I84" t="s">
        <v>6</v>
      </c>
      <c r="J84">
        <v>-496</v>
      </c>
      <c r="K84" t="s">
        <v>7</v>
      </c>
      <c r="L84">
        <v>5</v>
      </c>
      <c r="M84" t="s">
        <v>8</v>
      </c>
      <c r="N84">
        <v>0</v>
      </c>
      <c r="O84" t="s">
        <v>9</v>
      </c>
      <c r="P84" t="s">
        <v>10</v>
      </c>
      <c r="Q84">
        <v>0</v>
      </c>
      <c r="R84" t="s">
        <v>11</v>
      </c>
      <c r="S84">
        <v>44</v>
      </c>
    </row>
    <row r="85" spans="1:19">
      <c r="A85" t="s">
        <v>2</v>
      </c>
      <c r="B85">
        <v>10256</v>
      </c>
      <c r="C85" t="s">
        <v>3</v>
      </c>
      <c r="D85">
        <v>489911</v>
      </c>
      <c r="E85" t="s">
        <v>4</v>
      </c>
      <c r="F85">
        <v>9.9998000000000004E-2</v>
      </c>
      <c r="G85" t="s">
        <v>5</v>
      </c>
      <c r="H85">
        <v>1</v>
      </c>
      <c r="I85" t="s">
        <v>6</v>
      </c>
      <c r="J85">
        <v>-500</v>
      </c>
      <c r="K85" t="s">
        <v>7</v>
      </c>
      <c r="L85">
        <v>1</v>
      </c>
      <c r="M85" t="s">
        <v>8</v>
      </c>
      <c r="N85">
        <v>0</v>
      </c>
      <c r="O85" t="s">
        <v>9</v>
      </c>
      <c r="P85" t="s">
        <v>10</v>
      </c>
      <c r="Q85">
        <v>0</v>
      </c>
      <c r="R85" t="s">
        <v>11</v>
      </c>
      <c r="S85">
        <v>38</v>
      </c>
    </row>
    <row r="86" spans="1:19">
      <c r="A86" t="s">
        <v>2</v>
      </c>
      <c r="B86">
        <v>10256</v>
      </c>
      <c r="C86" t="s">
        <v>3</v>
      </c>
      <c r="D86">
        <v>489946</v>
      </c>
      <c r="E86" t="s">
        <v>4</v>
      </c>
      <c r="F86">
        <v>9.9998000000000004E-2</v>
      </c>
      <c r="G86" t="s">
        <v>5</v>
      </c>
      <c r="H86">
        <v>35</v>
      </c>
      <c r="I86" t="s">
        <v>6</v>
      </c>
      <c r="J86">
        <v>-315</v>
      </c>
      <c r="K86" t="s">
        <v>7</v>
      </c>
      <c r="L86">
        <v>186</v>
      </c>
      <c r="M86" t="s">
        <v>8</v>
      </c>
      <c r="N86">
        <v>0</v>
      </c>
      <c r="O86" t="s">
        <v>9</v>
      </c>
      <c r="P86" t="s">
        <v>10</v>
      </c>
      <c r="Q86">
        <v>0</v>
      </c>
      <c r="R86" t="s">
        <v>11</v>
      </c>
      <c r="S86">
        <v>50</v>
      </c>
    </row>
    <row r="87" spans="1:19">
      <c r="A87" t="s">
        <v>2</v>
      </c>
      <c r="B87">
        <v>10256</v>
      </c>
      <c r="C87" t="s">
        <v>3</v>
      </c>
      <c r="D87">
        <v>489969</v>
      </c>
      <c r="E87" t="s">
        <v>4</v>
      </c>
      <c r="F87">
        <v>9.9998000000000004E-2</v>
      </c>
      <c r="G87" t="s">
        <v>5</v>
      </c>
      <c r="H87">
        <v>23</v>
      </c>
      <c r="I87" t="s">
        <v>6</v>
      </c>
      <c r="J87">
        <v>-373</v>
      </c>
      <c r="K87" t="s">
        <v>7</v>
      </c>
      <c r="L87">
        <v>128</v>
      </c>
      <c r="M87" t="s">
        <v>8</v>
      </c>
      <c r="N87">
        <v>0</v>
      </c>
      <c r="O87" t="s">
        <v>9</v>
      </c>
      <c r="P87" t="s">
        <v>10</v>
      </c>
      <c r="Q87">
        <v>0</v>
      </c>
      <c r="R87" t="s">
        <v>11</v>
      </c>
      <c r="S87">
        <v>49</v>
      </c>
    </row>
    <row r="88" spans="1:19">
      <c r="A88" t="s">
        <v>2</v>
      </c>
      <c r="B88">
        <v>10256</v>
      </c>
      <c r="C88" t="s">
        <v>3</v>
      </c>
      <c r="D88">
        <v>489972</v>
      </c>
      <c r="E88" t="s">
        <v>4</v>
      </c>
      <c r="F88">
        <v>9.9998000000000004E-2</v>
      </c>
      <c r="G88" t="s">
        <v>5</v>
      </c>
      <c r="H88">
        <v>3</v>
      </c>
      <c r="I88" t="s">
        <v>6</v>
      </c>
      <c r="J88">
        <v>-496</v>
      </c>
      <c r="K88" t="s">
        <v>7</v>
      </c>
      <c r="L88">
        <v>5</v>
      </c>
      <c r="M88" t="s">
        <v>8</v>
      </c>
      <c r="N88">
        <v>0</v>
      </c>
      <c r="O88" t="s">
        <v>9</v>
      </c>
      <c r="P88" t="s">
        <v>10</v>
      </c>
      <c r="Q88">
        <v>0</v>
      </c>
      <c r="R88" t="s">
        <v>11</v>
      </c>
      <c r="S88">
        <v>46</v>
      </c>
    </row>
    <row r="89" spans="1:19">
      <c r="A89" t="s">
        <v>2</v>
      </c>
      <c r="B89">
        <v>10256</v>
      </c>
      <c r="C89" t="s">
        <v>3</v>
      </c>
      <c r="D89">
        <v>489974</v>
      </c>
      <c r="E89" t="s">
        <v>4</v>
      </c>
      <c r="F89">
        <v>9.9998000000000004E-2</v>
      </c>
      <c r="G89" t="s">
        <v>5</v>
      </c>
      <c r="H89">
        <v>2</v>
      </c>
      <c r="I89" t="s">
        <v>6</v>
      </c>
      <c r="J89">
        <v>-498</v>
      </c>
      <c r="K89" t="s">
        <v>7</v>
      </c>
      <c r="L89">
        <v>3</v>
      </c>
      <c r="M89" t="s">
        <v>8</v>
      </c>
      <c r="N89">
        <v>0</v>
      </c>
      <c r="O89" t="s">
        <v>9</v>
      </c>
      <c r="P89" t="s">
        <v>10</v>
      </c>
      <c r="Q89">
        <v>0</v>
      </c>
      <c r="R89" t="s">
        <v>11</v>
      </c>
      <c r="S89">
        <v>42</v>
      </c>
    </row>
    <row r="90" spans="1:19">
      <c r="A90" t="s">
        <v>2</v>
      </c>
      <c r="B90">
        <v>10256</v>
      </c>
      <c r="C90" t="s">
        <v>3</v>
      </c>
      <c r="D90">
        <v>489987</v>
      </c>
      <c r="E90" t="s">
        <v>4</v>
      </c>
      <c r="F90">
        <v>9.9998000000000004E-2</v>
      </c>
      <c r="G90" t="s">
        <v>5</v>
      </c>
      <c r="H90">
        <v>13</v>
      </c>
      <c r="I90" t="s">
        <v>6</v>
      </c>
      <c r="J90">
        <v>-446</v>
      </c>
      <c r="K90" t="s">
        <v>7</v>
      </c>
      <c r="L90">
        <v>55</v>
      </c>
      <c r="M90" t="s">
        <v>8</v>
      </c>
      <c r="N90">
        <v>0</v>
      </c>
      <c r="O90" t="s">
        <v>9</v>
      </c>
      <c r="P90" t="s">
        <v>10</v>
      </c>
      <c r="Q90">
        <v>0</v>
      </c>
      <c r="R90" t="s">
        <v>11</v>
      </c>
      <c r="S90">
        <v>50</v>
      </c>
    </row>
    <row r="91" spans="1:19">
      <c r="A91" t="s">
        <v>2</v>
      </c>
      <c r="B91">
        <v>10256</v>
      </c>
      <c r="C91" t="s">
        <v>3</v>
      </c>
      <c r="D91">
        <v>490003</v>
      </c>
      <c r="E91" t="s">
        <v>4</v>
      </c>
      <c r="F91">
        <v>9.9998000000000004E-2</v>
      </c>
      <c r="G91" t="s">
        <v>5</v>
      </c>
      <c r="H91">
        <v>16</v>
      </c>
      <c r="I91" t="s">
        <v>6</v>
      </c>
      <c r="J91">
        <v>-433</v>
      </c>
      <c r="K91" t="s">
        <v>7</v>
      </c>
      <c r="L91">
        <v>68</v>
      </c>
      <c r="M91" t="s">
        <v>8</v>
      </c>
      <c r="N91">
        <v>0</v>
      </c>
      <c r="O91" t="s">
        <v>9</v>
      </c>
      <c r="P91" t="s">
        <v>10</v>
      </c>
      <c r="Q91">
        <v>0</v>
      </c>
      <c r="R91" t="s">
        <v>11</v>
      </c>
      <c r="S91">
        <v>48</v>
      </c>
    </row>
    <row r="92" spans="1:19">
      <c r="A92" t="s">
        <v>2</v>
      </c>
      <c r="B92">
        <v>10256</v>
      </c>
      <c r="C92" t="s">
        <v>3</v>
      </c>
      <c r="D92">
        <v>490008</v>
      </c>
      <c r="E92" t="s">
        <v>4</v>
      </c>
      <c r="F92">
        <v>9.9998000000000004E-2</v>
      </c>
      <c r="G92" t="s">
        <v>5</v>
      </c>
      <c r="H92">
        <v>5</v>
      </c>
      <c r="I92" t="s">
        <v>6</v>
      </c>
      <c r="J92">
        <v>-490</v>
      </c>
      <c r="K92" t="s">
        <v>7</v>
      </c>
      <c r="L92">
        <v>11</v>
      </c>
      <c r="M92" t="s">
        <v>8</v>
      </c>
      <c r="N92">
        <v>0</v>
      </c>
      <c r="O92" t="s">
        <v>9</v>
      </c>
      <c r="P92" t="s">
        <v>10</v>
      </c>
      <c r="Q92">
        <v>0</v>
      </c>
      <c r="R92" t="s">
        <v>11</v>
      </c>
      <c r="S92">
        <v>47</v>
      </c>
    </row>
    <row r="93" spans="1:19">
      <c r="A93" t="s">
        <v>2</v>
      </c>
      <c r="B93">
        <v>10256</v>
      </c>
      <c r="C93" t="s">
        <v>3</v>
      </c>
      <c r="D93">
        <v>490020</v>
      </c>
      <c r="E93" t="s">
        <v>4</v>
      </c>
      <c r="F93">
        <v>9.9998000000000004E-2</v>
      </c>
      <c r="G93" t="s">
        <v>5</v>
      </c>
      <c r="H93">
        <v>12</v>
      </c>
      <c r="I93" t="s">
        <v>6</v>
      </c>
      <c r="J93">
        <v>-466</v>
      </c>
      <c r="K93" t="s">
        <v>7</v>
      </c>
      <c r="L93">
        <v>35</v>
      </c>
      <c r="M93" t="s">
        <v>8</v>
      </c>
      <c r="N93">
        <v>0</v>
      </c>
      <c r="O93" t="s">
        <v>9</v>
      </c>
      <c r="P93" t="s">
        <v>10</v>
      </c>
      <c r="Q93">
        <v>0</v>
      </c>
      <c r="R93" t="s">
        <v>11</v>
      </c>
      <c r="S93">
        <v>50</v>
      </c>
    </row>
    <row r="94" spans="1:19">
      <c r="A94" t="s">
        <v>2</v>
      </c>
      <c r="B94">
        <v>10256</v>
      </c>
      <c r="C94" t="s">
        <v>3</v>
      </c>
      <c r="D94">
        <v>490027</v>
      </c>
      <c r="E94" t="s">
        <v>4</v>
      </c>
      <c r="F94">
        <v>9.9998000000000004E-2</v>
      </c>
      <c r="G94" t="s">
        <v>5</v>
      </c>
      <c r="H94">
        <v>7</v>
      </c>
      <c r="I94" t="s">
        <v>6</v>
      </c>
      <c r="J94">
        <v>-482</v>
      </c>
      <c r="K94" t="s">
        <v>7</v>
      </c>
      <c r="L94">
        <v>19</v>
      </c>
      <c r="M94" t="s">
        <v>8</v>
      </c>
      <c r="N94">
        <v>0</v>
      </c>
      <c r="O94" t="s">
        <v>9</v>
      </c>
      <c r="P94" t="s">
        <v>10</v>
      </c>
      <c r="Q94">
        <v>0</v>
      </c>
      <c r="R94" t="s">
        <v>11</v>
      </c>
      <c r="S94">
        <v>48</v>
      </c>
    </row>
    <row r="95" spans="1:19">
      <c r="A95" t="s">
        <v>2</v>
      </c>
      <c r="B95">
        <v>10256</v>
      </c>
      <c r="C95" t="s">
        <v>3</v>
      </c>
      <c r="D95">
        <v>490035</v>
      </c>
      <c r="E95" t="s">
        <v>4</v>
      </c>
      <c r="F95">
        <v>9.9998000000000004E-2</v>
      </c>
      <c r="G95" t="s">
        <v>5</v>
      </c>
      <c r="H95">
        <v>8</v>
      </c>
      <c r="I95" t="s">
        <v>6</v>
      </c>
      <c r="J95">
        <v>-482</v>
      </c>
      <c r="K95" t="s">
        <v>7</v>
      </c>
      <c r="L95">
        <v>19</v>
      </c>
      <c r="M95" t="s">
        <v>8</v>
      </c>
      <c r="N95">
        <v>0</v>
      </c>
      <c r="O95" t="s">
        <v>9</v>
      </c>
      <c r="P95" t="s">
        <v>10</v>
      </c>
      <c r="Q95">
        <v>0</v>
      </c>
      <c r="R95" t="s">
        <v>11</v>
      </c>
      <c r="S95">
        <v>48</v>
      </c>
    </row>
    <row r="96" spans="1:19">
      <c r="A96" t="s">
        <v>2</v>
      </c>
      <c r="B96">
        <v>10256</v>
      </c>
      <c r="C96" t="s">
        <v>3</v>
      </c>
      <c r="D96">
        <v>490045</v>
      </c>
      <c r="E96" t="s">
        <v>4</v>
      </c>
      <c r="F96">
        <v>9.9998000000000004E-2</v>
      </c>
      <c r="G96" t="s">
        <v>5</v>
      </c>
      <c r="H96">
        <v>10</v>
      </c>
      <c r="I96" t="s">
        <v>6</v>
      </c>
      <c r="J96">
        <v>-472</v>
      </c>
      <c r="K96" t="s">
        <v>7</v>
      </c>
      <c r="L96">
        <v>29</v>
      </c>
      <c r="M96" t="s">
        <v>8</v>
      </c>
      <c r="N96">
        <v>0</v>
      </c>
      <c r="O96" t="s">
        <v>9</v>
      </c>
      <c r="P96" t="s">
        <v>10</v>
      </c>
      <c r="Q96">
        <v>0</v>
      </c>
      <c r="R96" t="s">
        <v>11</v>
      </c>
      <c r="S96">
        <v>49</v>
      </c>
    </row>
    <row r="97" spans="1:19">
      <c r="A97" t="s">
        <v>2</v>
      </c>
      <c r="B97">
        <v>10256</v>
      </c>
      <c r="C97" t="s">
        <v>3</v>
      </c>
      <c r="D97">
        <v>490079</v>
      </c>
      <c r="E97" t="s">
        <v>4</v>
      </c>
      <c r="F97">
        <v>9.9998000000000004E-2</v>
      </c>
      <c r="G97" t="s">
        <v>5</v>
      </c>
      <c r="H97">
        <v>34</v>
      </c>
      <c r="I97" t="s">
        <v>6</v>
      </c>
      <c r="J97">
        <v>-319</v>
      </c>
      <c r="K97" t="s">
        <v>7</v>
      </c>
      <c r="L97">
        <v>182</v>
      </c>
      <c r="M97" t="s">
        <v>8</v>
      </c>
      <c r="N97">
        <v>0</v>
      </c>
      <c r="O97" t="s">
        <v>9</v>
      </c>
      <c r="P97" t="s">
        <v>10</v>
      </c>
      <c r="Q97">
        <v>0</v>
      </c>
      <c r="R97" t="s">
        <v>11</v>
      </c>
      <c r="S97">
        <v>50</v>
      </c>
    </row>
    <row r="98" spans="1:19">
      <c r="A98" t="s">
        <v>2</v>
      </c>
      <c r="B98">
        <v>10256</v>
      </c>
      <c r="C98" t="s">
        <v>3</v>
      </c>
      <c r="D98">
        <v>490083</v>
      </c>
      <c r="E98" t="s">
        <v>4</v>
      </c>
      <c r="F98">
        <v>9.9998000000000004E-2</v>
      </c>
      <c r="G98" t="s">
        <v>5</v>
      </c>
      <c r="H98">
        <v>4</v>
      </c>
      <c r="I98" t="s">
        <v>6</v>
      </c>
      <c r="J98">
        <v>-493</v>
      </c>
      <c r="K98" t="s">
        <v>7</v>
      </c>
      <c r="L98">
        <v>8</v>
      </c>
      <c r="M98" t="s">
        <v>8</v>
      </c>
      <c r="N98">
        <v>0</v>
      </c>
      <c r="O98" t="s">
        <v>9</v>
      </c>
      <c r="P98" t="s">
        <v>10</v>
      </c>
      <c r="Q98">
        <v>0</v>
      </c>
      <c r="R98" t="s">
        <v>11</v>
      </c>
      <c r="S98">
        <v>48</v>
      </c>
    </row>
    <row r="99" spans="1:19">
      <c r="A99" t="s">
        <v>2</v>
      </c>
      <c r="B99">
        <v>10256</v>
      </c>
      <c r="C99" t="s">
        <v>3</v>
      </c>
      <c r="D99">
        <v>490084</v>
      </c>
      <c r="E99" t="s">
        <v>4</v>
      </c>
      <c r="F99">
        <v>9.9998000000000004E-2</v>
      </c>
      <c r="G99" t="s">
        <v>5</v>
      </c>
      <c r="H99">
        <v>1</v>
      </c>
      <c r="I99" t="s">
        <v>6</v>
      </c>
      <c r="J99">
        <v>-500</v>
      </c>
      <c r="K99" t="s">
        <v>7</v>
      </c>
      <c r="L99">
        <v>1</v>
      </c>
      <c r="M99" t="s">
        <v>8</v>
      </c>
      <c r="N99">
        <v>0</v>
      </c>
      <c r="O99" t="s">
        <v>9</v>
      </c>
      <c r="P99" t="s">
        <v>10</v>
      </c>
      <c r="Q99">
        <v>0</v>
      </c>
      <c r="R99" t="s">
        <v>11</v>
      </c>
      <c r="S99">
        <v>38</v>
      </c>
    </row>
    <row r="100" spans="1:19">
      <c r="A100" t="s">
        <v>2</v>
      </c>
      <c r="B100">
        <v>10256</v>
      </c>
      <c r="C100" t="s">
        <v>3</v>
      </c>
      <c r="D100">
        <v>490097</v>
      </c>
      <c r="E100" t="s">
        <v>4</v>
      </c>
      <c r="F100">
        <v>9.9998000000000004E-2</v>
      </c>
      <c r="G100" t="s">
        <v>5</v>
      </c>
      <c r="H100">
        <v>13</v>
      </c>
      <c r="I100" t="s">
        <v>6</v>
      </c>
      <c r="J100">
        <v>-440</v>
      </c>
      <c r="K100" t="s">
        <v>7</v>
      </c>
      <c r="L100">
        <v>61</v>
      </c>
      <c r="M100" t="s">
        <v>8</v>
      </c>
      <c r="N100">
        <v>0</v>
      </c>
      <c r="O100" t="s">
        <v>9</v>
      </c>
      <c r="P100" t="s">
        <v>10</v>
      </c>
      <c r="Q100">
        <v>0</v>
      </c>
      <c r="R100" t="s">
        <v>11</v>
      </c>
      <c r="S100">
        <v>48</v>
      </c>
    </row>
    <row r="101" spans="1:19">
      <c r="A101" t="s">
        <v>2</v>
      </c>
      <c r="B101">
        <v>10256</v>
      </c>
      <c r="C101" t="s">
        <v>3</v>
      </c>
      <c r="D101">
        <v>490100</v>
      </c>
      <c r="E101" t="s">
        <v>4</v>
      </c>
      <c r="F101">
        <v>9.9998000000000004E-2</v>
      </c>
      <c r="G101" t="s">
        <v>5</v>
      </c>
      <c r="H101">
        <v>3</v>
      </c>
      <c r="I101" t="s">
        <v>6</v>
      </c>
      <c r="J101">
        <v>-496</v>
      </c>
      <c r="K101" t="s">
        <v>7</v>
      </c>
      <c r="L101">
        <v>5</v>
      </c>
      <c r="M101" t="s">
        <v>8</v>
      </c>
      <c r="N101">
        <v>0</v>
      </c>
      <c r="O101" t="s">
        <v>9</v>
      </c>
      <c r="P101" t="s">
        <v>10</v>
      </c>
      <c r="Q101">
        <v>0</v>
      </c>
      <c r="R101" t="s">
        <v>11</v>
      </c>
      <c r="S101">
        <v>45</v>
      </c>
    </row>
    <row r="102" spans="1:19">
      <c r="A102" t="s">
        <v>2</v>
      </c>
      <c r="B102">
        <v>10256</v>
      </c>
      <c r="C102" t="s">
        <v>3</v>
      </c>
      <c r="D102">
        <v>490127</v>
      </c>
      <c r="E102" t="s">
        <v>4</v>
      </c>
      <c r="F102">
        <v>9.9998000000000004E-2</v>
      </c>
      <c r="G102" t="s">
        <v>5</v>
      </c>
      <c r="H102">
        <v>27</v>
      </c>
      <c r="I102" t="s">
        <v>6</v>
      </c>
      <c r="J102">
        <v>-393</v>
      </c>
      <c r="K102" t="s">
        <v>7</v>
      </c>
      <c r="L102">
        <v>108</v>
      </c>
      <c r="M102" t="s">
        <v>8</v>
      </c>
      <c r="N102">
        <v>0</v>
      </c>
      <c r="O102" t="s">
        <v>9</v>
      </c>
      <c r="P102" t="s">
        <v>10</v>
      </c>
      <c r="Q102">
        <v>0</v>
      </c>
      <c r="R102" t="s">
        <v>11</v>
      </c>
      <c r="S102">
        <v>50</v>
      </c>
    </row>
    <row r="103" spans="1:19">
      <c r="A103" t="s">
        <v>2</v>
      </c>
      <c r="B103">
        <v>10256</v>
      </c>
      <c r="C103" t="s">
        <v>3</v>
      </c>
      <c r="D103">
        <v>490128</v>
      </c>
      <c r="E103" t="s">
        <v>4</v>
      </c>
      <c r="F103">
        <v>9.9998000000000004E-2</v>
      </c>
      <c r="G103" t="s">
        <v>5</v>
      </c>
      <c r="H103">
        <v>1</v>
      </c>
      <c r="I103" t="s">
        <v>6</v>
      </c>
      <c r="J103">
        <v>-500</v>
      </c>
      <c r="K103" t="s">
        <v>7</v>
      </c>
      <c r="L103">
        <v>1</v>
      </c>
      <c r="M103" t="s">
        <v>8</v>
      </c>
      <c r="N103">
        <v>0</v>
      </c>
      <c r="O103" t="s">
        <v>9</v>
      </c>
      <c r="P103" t="s">
        <v>10</v>
      </c>
      <c r="Q103">
        <v>0</v>
      </c>
      <c r="R103" t="s">
        <v>11</v>
      </c>
      <c r="S103">
        <v>39</v>
      </c>
    </row>
    <row r="104" spans="1:19">
      <c r="A104" t="s">
        <v>2</v>
      </c>
      <c r="B104">
        <v>10256</v>
      </c>
      <c r="C104" t="s">
        <v>3</v>
      </c>
      <c r="D104">
        <v>490141</v>
      </c>
      <c r="E104" t="s">
        <v>4</v>
      </c>
      <c r="F104">
        <v>9.9998000000000004E-2</v>
      </c>
      <c r="G104" t="s">
        <v>5</v>
      </c>
      <c r="H104">
        <v>13</v>
      </c>
      <c r="I104" t="s">
        <v>6</v>
      </c>
      <c r="J104">
        <v>-451</v>
      </c>
      <c r="K104" t="s">
        <v>7</v>
      </c>
      <c r="L104">
        <v>50</v>
      </c>
      <c r="M104" t="s">
        <v>8</v>
      </c>
      <c r="N104">
        <v>0</v>
      </c>
      <c r="O104" t="s">
        <v>9</v>
      </c>
      <c r="P104" t="s">
        <v>10</v>
      </c>
      <c r="Q104">
        <v>0</v>
      </c>
      <c r="R104" t="s">
        <v>11</v>
      </c>
      <c r="S104">
        <v>50</v>
      </c>
    </row>
    <row r="105" spans="1:19">
      <c r="A105" t="s">
        <v>2</v>
      </c>
      <c r="B105">
        <v>10256</v>
      </c>
      <c r="C105" t="s">
        <v>3</v>
      </c>
      <c r="D105">
        <v>490149</v>
      </c>
      <c r="E105" t="s">
        <v>4</v>
      </c>
      <c r="F105">
        <v>9.9998000000000004E-2</v>
      </c>
      <c r="G105" t="s">
        <v>5</v>
      </c>
      <c r="H105">
        <v>8</v>
      </c>
      <c r="I105" t="s">
        <v>6</v>
      </c>
      <c r="J105">
        <v>-477</v>
      </c>
      <c r="K105" t="s">
        <v>7</v>
      </c>
      <c r="L105">
        <v>24</v>
      </c>
      <c r="M105" t="s">
        <v>8</v>
      </c>
      <c r="N105">
        <v>0</v>
      </c>
      <c r="O105" t="s">
        <v>9</v>
      </c>
      <c r="P105" t="s">
        <v>10</v>
      </c>
      <c r="Q105">
        <v>0</v>
      </c>
      <c r="R105" t="s">
        <v>11</v>
      </c>
      <c r="S105">
        <v>47</v>
      </c>
    </row>
    <row r="106" spans="1:19">
      <c r="A106" t="s">
        <v>2</v>
      </c>
      <c r="B106">
        <v>10256</v>
      </c>
      <c r="C106" t="s">
        <v>3</v>
      </c>
      <c r="D106">
        <v>490157</v>
      </c>
      <c r="E106" t="s">
        <v>4</v>
      </c>
      <c r="F106">
        <v>9.9998000000000004E-2</v>
      </c>
      <c r="G106" t="s">
        <v>5</v>
      </c>
      <c r="H106">
        <v>8</v>
      </c>
      <c r="I106" t="s">
        <v>6</v>
      </c>
      <c r="J106">
        <v>-474</v>
      </c>
      <c r="K106" t="s">
        <v>7</v>
      </c>
      <c r="L106">
        <v>27</v>
      </c>
      <c r="M106" t="s">
        <v>8</v>
      </c>
      <c r="N106">
        <v>0</v>
      </c>
      <c r="O106" t="s">
        <v>9</v>
      </c>
      <c r="P106" t="s">
        <v>10</v>
      </c>
      <c r="Q106">
        <v>0</v>
      </c>
      <c r="R106" t="s">
        <v>11</v>
      </c>
      <c r="S106">
        <v>48</v>
      </c>
    </row>
    <row r="107" spans="1:19">
      <c r="A107" t="s">
        <v>2</v>
      </c>
      <c r="B107">
        <v>10256</v>
      </c>
      <c r="C107" t="s">
        <v>3</v>
      </c>
      <c r="D107">
        <v>490166</v>
      </c>
      <c r="E107" t="s">
        <v>4</v>
      </c>
      <c r="F107">
        <v>9.9998000000000004E-2</v>
      </c>
      <c r="G107" t="s">
        <v>5</v>
      </c>
      <c r="H107">
        <v>9</v>
      </c>
      <c r="I107" t="s">
        <v>6</v>
      </c>
      <c r="J107">
        <v>-476</v>
      </c>
      <c r="K107" t="s">
        <v>7</v>
      </c>
      <c r="L107">
        <v>25</v>
      </c>
      <c r="M107" t="s">
        <v>8</v>
      </c>
      <c r="N107">
        <v>0</v>
      </c>
      <c r="O107" t="s">
        <v>9</v>
      </c>
      <c r="P107" t="s">
        <v>10</v>
      </c>
      <c r="Q107">
        <v>0</v>
      </c>
      <c r="R107" t="s">
        <v>11</v>
      </c>
      <c r="S107">
        <v>48</v>
      </c>
    </row>
    <row r="108" spans="1:19">
      <c r="A108" t="s">
        <v>2</v>
      </c>
      <c r="B108">
        <v>10256</v>
      </c>
      <c r="C108" t="s">
        <v>3</v>
      </c>
      <c r="D108">
        <v>490226</v>
      </c>
      <c r="E108" t="s">
        <v>4</v>
      </c>
      <c r="F108">
        <v>9.9998000000000004E-2</v>
      </c>
      <c r="G108" t="s">
        <v>5</v>
      </c>
      <c r="H108">
        <v>60</v>
      </c>
      <c r="I108" t="s">
        <v>6</v>
      </c>
      <c r="J108">
        <v>-137</v>
      </c>
      <c r="K108" t="s">
        <v>7</v>
      </c>
      <c r="L108">
        <v>364</v>
      </c>
      <c r="M108" t="s">
        <v>8</v>
      </c>
      <c r="N108">
        <v>0</v>
      </c>
      <c r="O108" t="s">
        <v>9</v>
      </c>
      <c r="P108" t="s">
        <v>10</v>
      </c>
      <c r="Q108">
        <v>0</v>
      </c>
      <c r="R108" t="s">
        <v>11</v>
      </c>
      <c r="S108">
        <v>50</v>
      </c>
    </row>
    <row r="109" spans="1:19">
      <c r="A109" t="s">
        <v>2</v>
      </c>
      <c r="B109">
        <v>10256</v>
      </c>
      <c r="C109" t="s">
        <v>3</v>
      </c>
      <c r="D109">
        <v>490227</v>
      </c>
      <c r="E109" t="s">
        <v>4</v>
      </c>
      <c r="F109">
        <v>9.9998000000000004E-2</v>
      </c>
      <c r="G109" t="s">
        <v>5</v>
      </c>
      <c r="H109">
        <v>1</v>
      </c>
      <c r="I109" t="s">
        <v>6</v>
      </c>
      <c r="J109">
        <v>-500</v>
      </c>
      <c r="K109" t="s">
        <v>7</v>
      </c>
      <c r="L109">
        <v>1</v>
      </c>
      <c r="M109" t="s">
        <v>8</v>
      </c>
      <c r="N109">
        <v>0</v>
      </c>
      <c r="O109" t="s">
        <v>9</v>
      </c>
      <c r="P109" t="s">
        <v>10</v>
      </c>
      <c r="Q109">
        <v>0</v>
      </c>
      <c r="R109" t="s">
        <v>11</v>
      </c>
      <c r="S109">
        <v>37</v>
      </c>
    </row>
    <row r="110" spans="1:19">
      <c r="A110" t="s">
        <v>2</v>
      </c>
      <c r="B110">
        <v>10256</v>
      </c>
      <c r="C110" t="s">
        <v>3</v>
      </c>
      <c r="D110">
        <v>490275</v>
      </c>
      <c r="E110" t="s">
        <v>4</v>
      </c>
      <c r="F110">
        <v>9.9998000000000004E-2</v>
      </c>
      <c r="G110" t="s">
        <v>5</v>
      </c>
      <c r="H110">
        <v>48</v>
      </c>
      <c r="I110" t="s">
        <v>6</v>
      </c>
      <c r="J110">
        <v>-161</v>
      </c>
      <c r="K110" t="s">
        <v>7</v>
      </c>
      <c r="L110">
        <v>340</v>
      </c>
      <c r="M110" t="s">
        <v>8</v>
      </c>
      <c r="N110">
        <v>0</v>
      </c>
      <c r="O110" t="s">
        <v>9</v>
      </c>
      <c r="P110" t="s">
        <v>10</v>
      </c>
      <c r="Q110">
        <v>0</v>
      </c>
      <c r="R110" t="s">
        <v>11</v>
      </c>
      <c r="S110">
        <v>50</v>
      </c>
    </row>
    <row r="111" spans="1:19">
      <c r="A111" t="s">
        <v>2</v>
      </c>
      <c r="B111">
        <v>10256</v>
      </c>
      <c r="C111" t="s">
        <v>3</v>
      </c>
      <c r="D111">
        <v>490293</v>
      </c>
      <c r="E111" t="s">
        <v>4</v>
      </c>
      <c r="F111">
        <v>9.9998000000000004E-2</v>
      </c>
      <c r="G111" t="s">
        <v>5</v>
      </c>
      <c r="H111">
        <v>18</v>
      </c>
      <c r="I111" t="s">
        <v>6</v>
      </c>
      <c r="J111">
        <v>-464</v>
      </c>
      <c r="K111" t="s">
        <v>7</v>
      </c>
      <c r="L111">
        <v>37</v>
      </c>
      <c r="M111" t="s">
        <v>8</v>
      </c>
      <c r="N111">
        <v>0</v>
      </c>
      <c r="O111" t="s">
        <v>9</v>
      </c>
      <c r="P111" t="s">
        <v>10</v>
      </c>
      <c r="Q111">
        <v>0</v>
      </c>
      <c r="R111" t="s">
        <v>11</v>
      </c>
      <c r="S111">
        <v>49</v>
      </c>
    </row>
    <row r="112" spans="1:19">
      <c r="A112" t="s">
        <v>2</v>
      </c>
      <c r="B112">
        <v>10256</v>
      </c>
      <c r="C112" t="s">
        <v>3</v>
      </c>
      <c r="D112">
        <v>490311</v>
      </c>
      <c r="E112" t="s">
        <v>4</v>
      </c>
      <c r="F112">
        <v>9.9998000000000004E-2</v>
      </c>
      <c r="G112" t="s">
        <v>5</v>
      </c>
      <c r="H112">
        <v>18</v>
      </c>
      <c r="I112" t="s">
        <v>6</v>
      </c>
      <c r="J112">
        <v>-410</v>
      </c>
      <c r="K112" t="s">
        <v>7</v>
      </c>
      <c r="L112">
        <v>91</v>
      </c>
      <c r="M112" t="s">
        <v>8</v>
      </c>
      <c r="N112">
        <v>0</v>
      </c>
      <c r="O112" t="s">
        <v>9</v>
      </c>
      <c r="P112" t="s">
        <v>10</v>
      </c>
      <c r="Q112">
        <v>0</v>
      </c>
      <c r="R112" t="s">
        <v>11</v>
      </c>
      <c r="S112">
        <v>49</v>
      </c>
    </row>
    <row r="113" spans="1:19">
      <c r="A113" t="s">
        <v>2</v>
      </c>
      <c r="B113">
        <v>10256</v>
      </c>
      <c r="C113" t="s">
        <v>3</v>
      </c>
      <c r="D113">
        <v>490320</v>
      </c>
      <c r="E113" t="s">
        <v>4</v>
      </c>
      <c r="F113">
        <v>9.9998000000000004E-2</v>
      </c>
      <c r="G113" t="s">
        <v>5</v>
      </c>
      <c r="H113">
        <v>9</v>
      </c>
      <c r="I113" t="s">
        <v>6</v>
      </c>
      <c r="J113">
        <v>-473</v>
      </c>
      <c r="K113" t="s">
        <v>7</v>
      </c>
      <c r="L113">
        <v>28</v>
      </c>
      <c r="M113" t="s">
        <v>8</v>
      </c>
      <c r="N113">
        <v>0</v>
      </c>
      <c r="O113" t="s">
        <v>9</v>
      </c>
      <c r="P113" t="s">
        <v>10</v>
      </c>
      <c r="Q113">
        <v>0</v>
      </c>
      <c r="R113" t="s">
        <v>11</v>
      </c>
      <c r="S113">
        <v>49</v>
      </c>
    </row>
    <row r="114" spans="1:19">
      <c r="A114" t="s">
        <v>2</v>
      </c>
      <c r="B114">
        <v>10256</v>
      </c>
      <c r="C114" t="s">
        <v>3</v>
      </c>
      <c r="D114">
        <v>490333</v>
      </c>
      <c r="E114" t="s">
        <v>4</v>
      </c>
      <c r="F114">
        <v>9.9998000000000004E-2</v>
      </c>
      <c r="G114" t="s">
        <v>5</v>
      </c>
      <c r="H114">
        <v>13</v>
      </c>
      <c r="I114" t="s">
        <v>6</v>
      </c>
      <c r="J114">
        <v>-446</v>
      </c>
      <c r="K114" t="s">
        <v>7</v>
      </c>
      <c r="L114">
        <v>55</v>
      </c>
      <c r="M114" t="s">
        <v>8</v>
      </c>
      <c r="N114">
        <v>0</v>
      </c>
      <c r="O114" t="s">
        <v>9</v>
      </c>
      <c r="P114" t="s">
        <v>10</v>
      </c>
      <c r="Q114">
        <v>0</v>
      </c>
      <c r="R114" t="s">
        <v>11</v>
      </c>
      <c r="S114">
        <v>48</v>
      </c>
    </row>
    <row r="115" spans="1:19">
      <c r="A115" t="s">
        <v>2</v>
      </c>
      <c r="B115">
        <v>10256</v>
      </c>
      <c r="C115" t="s">
        <v>3</v>
      </c>
      <c r="D115">
        <v>490348</v>
      </c>
      <c r="E115" t="s">
        <v>4</v>
      </c>
      <c r="F115">
        <v>9.9998000000000004E-2</v>
      </c>
      <c r="G115" t="s">
        <v>5</v>
      </c>
      <c r="H115">
        <v>15</v>
      </c>
      <c r="I115" t="s">
        <v>6</v>
      </c>
      <c r="J115">
        <v>-443</v>
      </c>
      <c r="K115" t="s">
        <v>7</v>
      </c>
      <c r="L115">
        <v>58</v>
      </c>
      <c r="M115" t="s">
        <v>8</v>
      </c>
      <c r="N115">
        <v>0</v>
      </c>
      <c r="O115" t="s">
        <v>9</v>
      </c>
      <c r="P115" t="s">
        <v>10</v>
      </c>
      <c r="Q115">
        <v>0</v>
      </c>
      <c r="R115" t="s">
        <v>11</v>
      </c>
      <c r="S115">
        <v>49</v>
      </c>
    </row>
    <row r="116" spans="1:19">
      <c r="A116" t="s">
        <v>2</v>
      </c>
      <c r="B116">
        <v>10256</v>
      </c>
      <c r="C116" t="s">
        <v>3</v>
      </c>
      <c r="D116">
        <v>490364</v>
      </c>
      <c r="E116" t="s">
        <v>4</v>
      </c>
      <c r="F116">
        <v>9.9998000000000004E-2</v>
      </c>
      <c r="G116" t="s">
        <v>5</v>
      </c>
      <c r="H116">
        <v>16</v>
      </c>
      <c r="I116" t="s">
        <v>6</v>
      </c>
      <c r="J116">
        <v>-426</v>
      </c>
      <c r="K116" t="s">
        <v>7</v>
      </c>
      <c r="L116">
        <v>75</v>
      </c>
      <c r="M116" t="s">
        <v>8</v>
      </c>
      <c r="N116">
        <v>0</v>
      </c>
      <c r="O116" t="s">
        <v>9</v>
      </c>
      <c r="P116" t="s">
        <v>10</v>
      </c>
      <c r="Q116">
        <v>0</v>
      </c>
      <c r="R116" t="s">
        <v>11</v>
      </c>
      <c r="S116">
        <v>49</v>
      </c>
    </row>
    <row r="117" spans="1:19">
      <c r="A117" t="s">
        <v>2</v>
      </c>
      <c r="B117">
        <v>10256</v>
      </c>
      <c r="C117" t="s">
        <v>3</v>
      </c>
      <c r="D117">
        <v>490367</v>
      </c>
      <c r="E117" t="s">
        <v>4</v>
      </c>
      <c r="F117">
        <v>9.9998000000000004E-2</v>
      </c>
      <c r="G117" t="s">
        <v>5</v>
      </c>
      <c r="H117">
        <v>3</v>
      </c>
      <c r="I117" t="s">
        <v>6</v>
      </c>
      <c r="J117">
        <v>-496</v>
      </c>
      <c r="K117" t="s">
        <v>7</v>
      </c>
      <c r="L117">
        <v>5</v>
      </c>
      <c r="M117" t="s">
        <v>8</v>
      </c>
      <c r="N117">
        <v>0</v>
      </c>
      <c r="O117" t="s">
        <v>9</v>
      </c>
      <c r="P117" t="s">
        <v>10</v>
      </c>
      <c r="Q117">
        <v>0</v>
      </c>
      <c r="R117" t="s">
        <v>11</v>
      </c>
      <c r="S117">
        <v>46</v>
      </c>
    </row>
    <row r="118" spans="1:19">
      <c r="A118" t="s">
        <v>2</v>
      </c>
      <c r="B118">
        <v>10256</v>
      </c>
      <c r="C118" t="s">
        <v>3</v>
      </c>
      <c r="D118">
        <v>490380</v>
      </c>
      <c r="E118" t="s">
        <v>4</v>
      </c>
      <c r="F118">
        <v>9.9998000000000004E-2</v>
      </c>
      <c r="G118" t="s">
        <v>5</v>
      </c>
      <c r="H118">
        <v>13</v>
      </c>
      <c r="I118" t="s">
        <v>6</v>
      </c>
      <c r="J118">
        <v>-426</v>
      </c>
      <c r="K118" t="s">
        <v>7</v>
      </c>
      <c r="L118">
        <v>75</v>
      </c>
      <c r="M118" t="s">
        <v>8</v>
      </c>
      <c r="N118">
        <v>0</v>
      </c>
      <c r="O118" t="s">
        <v>9</v>
      </c>
      <c r="P118" t="s">
        <v>10</v>
      </c>
      <c r="Q118">
        <v>0</v>
      </c>
      <c r="R118" t="s">
        <v>11</v>
      </c>
      <c r="S118">
        <v>49</v>
      </c>
    </row>
    <row r="119" spans="1:19">
      <c r="A119" t="s">
        <v>2</v>
      </c>
      <c r="B119">
        <v>10256</v>
      </c>
      <c r="C119" t="s">
        <v>3</v>
      </c>
      <c r="D119">
        <v>490395</v>
      </c>
      <c r="E119" t="s">
        <v>4</v>
      </c>
      <c r="F119">
        <v>9.9998000000000004E-2</v>
      </c>
      <c r="G119" t="s">
        <v>5</v>
      </c>
      <c r="H119">
        <v>15</v>
      </c>
      <c r="I119" t="s">
        <v>6</v>
      </c>
      <c r="J119">
        <v>-434</v>
      </c>
      <c r="K119" t="s">
        <v>7</v>
      </c>
      <c r="L119">
        <v>67</v>
      </c>
      <c r="M119" t="s">
        <v>8</v>
      </c>
      <c r="N119">
        <v>0</v>
      </c>
      <c r="O119" t="s">
        <v>9</v>
      </c>
      <c r="P119" t="s">
        <v>10</v>
      </c>
      <c r="Q119">
        <v>0</v>
      </c>
      <c r="R119" t="s">
        <v>11</v>
      </c>
      <c r="S119">
        <v>48</v>
      </c>
    </row>
    <row r="120" spans="1:19">
      <c r="A120" t="s">
        <v>2</v>
      </c>
      <c r="B120">
        <v>10256</v>
      </c>
      <c r="C120" t="s">
        <v>3</v>
      </c>
      <c r="D120">
        <v>490477</v>
      </c>
      <c r="E120" t="s">
        <v>4</v>
      </c>
      <c r="F120">
        <v>9.9998000000000004E-2</v>
      </c>
      <c r="G120" t="s">
        <v>5</v>
      </c>
      <c r="H120">
        <v>82</v>
      </c>
      <c r="I120" t="s">
        <v>6</v>
      </c>
      <c r="J120">
        <v>422</v>
      </c>
      <c r="K120" t="s">
        <v>7</v>
      </c>
      <c r="L120">
        <v>923</v>
      </c>
      <c r="M120" t="s">
        <v>8</v>
      </c>
      <c r="N120">
        <v>0</v>
      </c>
      <c r="O120" t="s">
        <v>9</v>
      </c>
      <c r="P120" t="s">
        <v>10</v>
      </c>
      <c r="Q120">
        <v>0</v>
      </c>
      <c r="R120" t="s">
        <v>11</v>
      </c>
      <c r="S120">
        <v>50</v>
      </c>
    </row>
    <row r="121" spans="1:19">
      <c r="A121" t="s">
        <v>2</v>
      </c>
      <c r="B121">
        <v>10256</v>
      </c>
      <c r="C121" t="s">
        <v>3</v>
      </c>
      <c r="D121">
        <v>490494</v>
      </c>
      <c r="E121" t="s">
        <v>4</v>
      </c>
      <c r="F121">
        <v>9.9998000000000004E-2</v>
      </c>
      <c r="G121" t="s">
        <v>5</v>
      </c>
      <c r="H121">
        <v>17</v>
      </c>
      <c r="I121" t="s">
        <v>6</v>
      </c>
      <c r="J121">
        <v>-418</v>
      </c>
      <c r="K121" t="s">
        <v>7</v>
      </c>
      <c r="L121">
        <v>83</v>
      </c>
      <c r="M121" t="s">
        <v>8</v>
      </c>
      <c r="N121">
        <v>0</v>
      </c>
      <c r="O121" t="s">
        <v>9</v>
      </c>
      <c r="P121" t="s">
        <v>10</v>
      </c>
      <c r="Q121">
        <v>0</v>
      </c>
      <c r="R121" t="s">
        <v>11</v>
      </c>
      <c r="S121">
        <v>49</v>
      </c>
    </row>
    <row r="122" spans="1:19">
      <c r="A122" t="s">
        <v>2</v>
      </c>
      <c r="B122">
        <v>10256</v>
      </c>
      <c r="C122" t="s">
        <v>3</v>
      </c>
      <c r="D122">
        <v>490508</v>
      </c>
      <c r="E122" t="s">
        <v>4</v>
      </c>
      <c r="F122">
        <v>9.9998000000000004E-2</v>
      </c>
      <c r="G122" t="s">
        <v>5</v>
      </c>
      <c r="H122">
        <v>14</v>
      </c>
      <c r="I122" t="s">
        <v>6</v>
      </c>
      <c r="J122">
        <v>-437</v>
      </c>
      <c r="K122" t="s">
        <v>7</v>
      </c>
      <c r="L122">
        <v>64</v>
      </c>
      <c r="M122" t="s">
        <v>8</v>
      </c>
      <c r="N122">
        <v>0</v>
      </c>
      <c r="O122" t="s">
        <v>9</v>
      </c>
      <c r="P122" t="s">
        <v>10</v>
      </c>
      <c r="Q122">
        <v>0</v>
      </c>
      <c r="R122" t="s">
        <v>11</v>
      </c>
      <c r="S122">
        <v>49</v>
      </c>
    </row>
    <row r="123" spans="1:19">
      <c r="A123" t="s">
        <v>2</v>
      </c>
      <c r="B123">
        <v>10256</v>
      </c>
      <c r="C123" t="s">
        <v>3</v>
      </c>
      <c r="D123">
        <v>490522</v>
      </c>
      <c r="E123" t="s">
        <v>4</v>
      </c>
      <c r="F123">
        <v>9.9998000000000004E-2</v>
      </c>
      <c r="G123" t="s">
        <v>5</v>
      </c>
      <c r="H123">
        <v>14</v>
      </c>
      <c r="I123" t="s">
        <v>6</v>
      </c>
      <c r="J123">
        <v>-438</v>
      </c>
      <c r="K123" t="s">
        <v>7</v>
      </c>
      <c r="L123">
        <v>63</v>
      </c>
      <c r="M123" t="s">
        <v>8</v>
      </c>
      <c r="N123">
        <v>0</v>
      </c>
      <c r="O123" t="s">
        <v>9</v>
      </c>
      <c r="P123" t="s">
        <v>10</v>
      </c>
      <c r="Q123">
        <v>0</v>
      </c>
      <c r="R123" t="s">
        <v>11</v>
      </c>
      <c r="S123">
        <v>49</v>
      </c>
    </row>
    <row r="124" spans="1:19">
      <c r="A124" t="s">
        <v>2</v>
      </c>
      <c r="B124">
        <v>10256</v>
      </c>
      <c r="C124" t="s">
        <v>3</v>
      </c>
      <c r="D124">
        <v>491798</v>
      </c>
      <c r="E124" t="s">
        <v>4</v>
      </c>
      <c r="F124">
        <v>9.9998000000000004E-2</v>
      </c>
      <c r="G124" t="s">
        <v>5</v>
      </c>
      <c r="H124">
        <v>1276</v>
      </c>
      <c r="I124" t="s">
        <v>6</v>
      </c>
      <c r="J124">
        <v>28972</v>
      </c>
      <c r="K124" t="s">
        <v>7</v>
      </c>
      <c r="L124">
        <v>29473</v>
      </c>
      <c r="M124" t="s">
        <v>8</v>
      </c>
      <c r="N124">
        <v>0</v>
      </c>
      <c r="O124" t="s">
        <v>9</v>
      </c>
      <c r="P124" t="s">
        <v>10</v>
      </c>
      <c r="Q124">
        <v>0</v>
      </c>
      <c r="R124" t="s">
        <v>11</v>
      </c>
      <c r="S124">
        <v>49</v>
      </c>
    </row>
    <row r="125" spans="1:19">
      <c r="A125" t="s">
        <v>2</v>
      </c>
      <c r="B125">
        <v>10256</v>
      </c>
      <c r="C125" t="s">
        <v>3</v>
      </c>
      <c r="D125">
        <v>491839</v>
      </c>
      <c r="E125" t="s">
        <v>4</v>
      </c>
      <c r="F125">
        <v>9.9998000000000004E-2</v>
      </c>
      <c r="G125" t="s">
        <v>5</v>
      </c>
      <c r="H125">
        <v>41</v>
      </c>
      <c r="I125" t="s">
        <v>6</v>
      </c>
      <c r="J125">
        <v>-6</v>
      </c>
      <c r="K125" t="s">
        <v>7</v>
      </c>
      <c r="L125">
        <v>495</v>
      </c>
      <c r="M125" t="s">
        <v>8</v>
      </c>
      <c r="N125">
        <v>0</v>
      </c>
      <c r="O125" t="s">
        <v>9</v>
      </c>
      <c r="P125" t="s">
        <v>10</v>
      </c>
      <c r="Q125">
        <v>0</v>
      </c>
      <c r="R125" t="s">
        <v>11</v>
      </c>
      <c r="S125">
        <v>49</v>
      </c>
    </row>
    <row r="126" spans="1:19">
      <c r="A126" t="s">
        <v>2</v>
      </c>
      <c r="B126">
        <v>10256</v>
      </c>
      <c r="C126" t="s">
        <v>3</v>
      </c>
      <c r="D126">
        <v>491859</v>
      </c>
      <c r="E126" t="s">
        <v>4</v>
      </c>
      <c r="F126">
        <v>9.9998000000000004E-2</v>
      </c>
      <c r="G126" t="s">
        <v>5</v>
      </c>
      <c r="H126">
        <v>20</v>
      </c>
      <c r="I126" t="s">
        <v>6</v>
      </c>
      <c r="J126">
        <v>-326</v>
      </c>
      <c r="K126" t="s">
        <v>7</v>
      </c>
      <c r="L126">
        <v>175</v>
      </c>
      <c r="M126" t="s">
        <v>8</v>
      </c>
      <c r="N126">
        <v>0</v>
      </c>
      <c r="O126" t="s">
        <v>9</v>
      </c>
      <c r="P126" t="s">
        <v>10</v>
      </c>
      <c r="Q126">
        <v>0</v>
      </c>
      <c r="R126" t="s">
        <v>11</v>
      </c>
      <c r="S126">
        <v>49</v>
      </c>
    </row>
    <row r="127" spans="1:19">
      <c r="A127" t="s">
        <v>2</v>
      </c>
      <c r="B127">
        <v>10256</v>
      </c>
      <c r="C127" t="s">
        <v>3</v>
      </c>
      <c r="D127">
        <v>492121</v>
      </c>
      <c r="E127" t="s">
        <v>4</v>
      </c>
      <c r="F127">
        <v>9.9998000000000004E-2</v>
      </c>
      <c r="G127" t="s">
        <v>5</v>
      </c>
      <c r="H127">
        <v>262</v>
      </c>
      <c r="I127" t="s">
        <v>6</v>
      </c>
      <c r="J127">
        <v>5474</v>
      </c>
      <c r="K127" t="s">
        <v>7</v>
      </c>
      <c r="L127">
        <v>5975</v>
      </c>
      <c r="M127" t="s">
        <v>8</v>
      </c>
      <c r="N127">
        <v>0</v>
      </c>
      <c r="O127" t="s">
        <v>9</v>
      </c>
      <c r="P127" t="s">
        <v>10</v>
      </c>
      <c r="Q127">
        <v>0</v>
      </c>
      <c r="R127" t="s">
        <v>11</v>
      </c>
      <c r="S127">
        <v>49</v>
      </c>
    </row>
    <row r="128" spans="1:19">
      <c r="A128" t="s">
        <v>2</v>
      </c>
      <c r="B128">
        <v>10256</v>
      </c>
      <c r="C128" t="s">
        <v>3</v>
      </c>
      <c r="D128">
        <v>492720</v>
      </c>
      <c r="E128" t="s">
        <v>4</v>
      </c>
      <c r="F128">
        <v>9.9998000000000004E-2</v>
      </c>
      <c r="G128" t="s">
        <v>5</v>
      </c>
      <c r="H128">
        <v>599</v>
      </c>
      <c r="I128" t="s">
        <v>6</v>
      </c>
      <c r="J128">
        <v>11481</v>
      </c>
      <c r="K128" t="s">
        <v>7</v>
      </c>
      <c r="L128">
        <v>11982</v>
      </c>
      <c r="M128" t="s">
        <v>8</v>
      </c>
      <c r="N128">
        <v>0</v>
      </c>
      <c r="O128" t="s">
        <v>9</v>
      </c>
      <c r="P128" t="s">
        <v>10</v>
      </c>
      <c r="Q128">
        <v>0</v>
      </c>
      <c r="R128" t="s">
        <v>11</v>
      </c>
      <c r="S128">
        <v>49</v>
      </c>
    </row>
    <row r="129" spans="1:19">
      <c r="A129" t="s">
        <v>2</v>
      </c>
      <c r="B129">
        <v>10256</v>
      </c>
      <c r="C129" t="s">
        <v>3</v>
      </c>
      <c r="D129">
        <v>496089</v>
      </c>
      <c r="E129" t="s">
        <v>4</v>
      </c>
      <c r="F129">
        <v>9.9998000000000004E-2</v>
      </c>
      <c r="G129" t="s">
        <v>5</v>
      </c>
      <c r="H129">
        <v>3369</v>
      </c>
      <c r="I129" t="s">
        <v>6</v>
      </c>
      <c r="J129">
        <v>72942</v>
      </c>
      <c r="K129" t="s">
        <v>7</v>
      </c>
      <c r="L129">
        <v>73443</v>
      </c>
      <c r="M129" t="s">
        <v>8</v>
      </c>
      <c r="N129">
        <v>0</v>
      </c>
      <c r="O129" t="s">
        <v>9</v>
      </c>
      <c r="P129" t="s">
        <v>10</v>
      </c>
      <c r="Q129">
        <v>0</v>
      </c>
      <c r="R129" t="s">
        <v>11</v>
      </c>
      <c r="S129">
        <v>49</v>
      </c>
    </row>
    <row r="130" spans="1:19">
      <c r="A130" t="s">
        <v>2</v>
      </c>
      <c r="B130">
        <v>10256</v>
      </c>
      <c r="C130" t="s">
        <v>3</v>
      </c>
      <c r="D130">
        <v>496092</v>
      </c>
      <c r="E130" t="s">
        <v>4</v>
      </c>
      <c r="F130">
        <v>9.9998000000000004E-2</v>
      </c>
      <c r="G130" t="s">
        <v>5</v>
      </c>
      <c r="H130">
        <v>3</v>
      </c>
      <c r="I130" t="s">
        <v>6</v>
      </c>
      <c r="J130">
        <v>-496</v>
      </c>
      <c r="K130" t="s">
        <v>7</v>
      </c>
      <c r="L130">
        <v>5</v>
      </c>
      <c r="M130" t="s">
        <v>8</v>
      </c>
      <c r="N130">
        <v>0</v>
      </c>
      <c r="O130" t="s">
        <v>9</v>
      </c>
      <c r="P130" t="s">
        <v>10</v>
      </c>
      <c r="Q130">
        <v>0</v>
      </c>
      <c r="R130" t="s">
        <v>11</v>
      </c>
      <c r="S130">
        <v>45</v>
      </c>
    </row>
    <row r="131" spans="1:19">
      <c r="A131" t="s">
        <v>2</v>
      </c>
      <c r="B131">
        <v>10256</v>
      </c>
      <c r="C131" t="s">
        <v>3</v>
      </c>
      <c r="D131">
        <v>496316</v>
      </c>
      <c r="E131" t="s">
        <v>4</v>
      </c>
      <c r="F131">
        <v>9.9998000000000004E-2</v>
      </c>
      <c r="G131" t="s">
        <v>5</v>
      </c>
      <c r="H131">
        <v>224</v>
      </c>
      <c r="I131" t="s">
        <v>6</v>
      </c>
      <c r="J131">
        <v>4303</v>
      </c>
      <c r="K131" t="s">
        <v>7</v>
      </c>
      <c r="L131">
        <v>4804</v>
      </c>
      <c r="M131" t="s">
        <v>8</v>
      </c>
      <c r="N131">
        <v>0</v>
      </c>
      <c r="O131" t="s">
        <v>9</v>
      </c>
      <c r="P131" t="s">
        <v>10</v>
      </c>
      <c r="Q131">
        <v>0</v>
      </c>
      <c r="R131" t="s">
        <v>11</v>
      </c>
      <c r="S131">
        <v>49</v>
      </c>
    </row>
    <row r="132" spans="1:19">
      <c r="A132" t="s">
        <v>2</v>
      </c>
      <c r="B132">
        <v>10256</v>
      </c>
      <c r="C132" t="s">
        <v>3</v>
      </c>
      <c r="D132">
        <v>499387</v>
      </c>
      <c r="E132" t="s">
        <v>4</v>
      </c>
      <c r="F132">
        <v>9.9998000000000004E-2</v>
      </c>
      <c r="G132" t="s">
        <v>5</v>
      </c>
      <c r="H132">
        <v>3071</v>
      </c>
      <c r="I132" t="s">
        <v>6</v>
      </c>
      <c r="J132">
        <v>67890</v>
      </c>
      <c r="K132" t="s">
        <v>7</v>
      </c>
      <c r="L132">
        <v>68391</v>
      </c>
      <c r="M132" t="s">
        <v>8</v>
      </c>
      <c r="N132">
        <v>0</v>
      </c>
      <c r="O132" t="s">
        <v>9</v>
      </c>
      <c r="P132" t="s">
        <v>10</v>
      </c>
      <c r="Q132">
        <v>0</v>
      </c>
      <c r="R132" t="s">
        <v>11</v>
      </c>
      <c r="S132">
        <v>49</v>
      </c>
    </row>
    <row r="133" spans="1:19">
      <c r="A133" t="s">
        <v>2</v>
      </c>
      <c r="B133">
        <v>10256</v>
      </c>
      <c r="C133" t="s">
        <v>3</v>
      </c>
      <c r="D133">
        <v>499634</v>
      </c>
      <c r="E133" t="s">
        <v>4</v>
      </c>
      <c r="F133">
        <v>9.9998000000000004E-2</v>
      </c>
      <c r="G133" t="s">
        <v>5</v>
      </c>
      <c r="H133">
        <v>247</v>
      </c>
      <c r="I133" t="s">
        <v>6</v>
      </c>
      <c r="J133">
        <v>4172</v>
      </c>
      <c r="K133" t="s">
        <v>7</v>
      </c>
      <c r="L133">
        <v>4673</v>
      </c>
      <c r="M133" t="s">
        <v>8</v>
      </c>
      <c r="N133">
        <v>0</v>
      </c>
      <c r="O133" t="s">
        <v>9</v>
      </c>
      <c r="P133" t="s">
        <v>10</v>
      </c>
      <c r="Q133">
        <v>0</v>
      </c>
      <c r="R133" t="s">
        <v>11</v>
      </c>
      <c r="S133">
        <v>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6"/>
  <sheetViews>
    <sheetView workbookViewId="0">
      <selection activeCell="B3" sqref="B3"/>
    </sheetView>
  </sheetViews>
  <sheetFormatPr baseColWidth="10" defaultRowHeight="15" x14ac:dyDescent="0"/>
  <cols>
    <col min="8" max="8" width="10.6640625" customWidth="1"/>
  </cols>
  <sheetData>
    <row r="1" spans="1:19">
      <c r="A1" t="s">
        <v>17</v>
      </c>
    </row>
    <row r="2" spans="1:19">
      <c r="B2" t="s">
        <v>35</v>
      </c>
    </row>
    <row r="3" spans="1:19">
      <c r="H3" t="s">
        <v>5</v>
      </c>
      <c r="I3" t="s">
        <v>20</v>
      </c>
      <c r="L3" t="s">
        <v>19</v>
      </c>
    </row>
    <row r="4" spans="1:19" s="1" customFormat="1">
      <c r="A4" s="1" t="s">
        <v>1</v>
      </c>
      <c r="H4" s="3">
        <v>45.396969696969698</v>
      </c>
      <c r="I4" s="3">
        <f>H4-'turn 4'!H4</f>
        <v>-2.4087627871067383</v>
      </c>
      <c r="J4" s="3">
        <f>H4-'turn 3'!H5</f>
        <v>-10.06969696969697</v>
      </c>
    </row>
    <row r="5" spans="1:19" s="1" customFormat="1">
      <c r="A5" s="1" t="s">
        <v>12</v>
      </c>
      <c r="H5" s="3">
        <v>53.056537102473499</v>
      </c>
      <c r="I5" s="3">
        <v>-15.96198141604502</v>
      </c>
      <c r="J5" s="3">
        <v>-18.643462897526504</v>
      </c>
    </row>
    <row r="6" spans="1:19" s="1" customFormat="1">
      <c r="A6" s="1" t="s">
        <v>13</v>
      </c>
      <c r="H6" s="3">
        <f>AVERAGE(H14:H276)</f>
        <v>57.429657794676807</v>
      </c>
      <c r="I6" s="3">
        <f>H6-'turn 4'!H6</f>
        <v>-47.634171992557235</v>
      </c>
      <c r="J6" s="3">
        <f>H6-'turn 3'!H7</f>
        <v>-20.830758871989865</v>
      </c>
    </row>
    <row r="7" spans="1:19" s="1" customFormat="1">
      <c r="A7" s="1" t="s">
        <v>14</v>
      </c>
      <c r="H7" s="1" t="s">
        <v>34</v>
      </c>
    </row>
    <row r="8" spans="1:19" s="1" customFormat="1">
      <c r="A8" s="1" t="s">
        <v>15</v>
      </c>
    </row>
    <row r="9" spans="1:19" s="1" customFormat="1">
      <c r="A9" s="1" t="s">
        <v>21</v>
      </c>
    </row>
    <row r="10" spans="1:19" s="1" customFormat="1">
      <c r="A10" s="1" t="s">
        <v>22</v>
      </c>
    </row>
    <row r="11" spans="1:19" s="1" customFormat="1"/>
    <row r="14" spans="1:19">
      <c r="A14" t="s">
        <v>2</v>
      </c>
      <c r="B14">
        <v>344</v>
      </c>
      <c r="C14" t="s">
        <v>3</v>
      </c>
      <c r="D14">
        <v>65025</v>
      </c>
      <c r="E14" t="s">
        <v>4</v>
      </c>
      <c r="F14">
        <v>0.87195</v>
      </c>
      <c r="G14" t="s">
        <v>5</v>
      </c>
      <c r="H14">
        <v>199</v>
      </c>
      <c r="I14" t="s">
        <v>6</v>
      </c>
      <c r="J14">
        <v>2488</v>
      </c>
      <c r="K14" t="s">
        <v>7</v>
      </c>
      <c r="L14">
        <v>2989</v>
      </c>
      <c r="M14" t="s">
        <v>8</v>
      </c>
      <c r="N14">
        <v>0</v>
      </c>
      <c r="O14" t="s">
        <v>9</v>
      </c>
      <c r="P14" t="s">
        <v>10</v>
      </c>
      <c r="Q14">
        <v>0</v>
      </c>
      <c r="R14" t="s">
        <v>11</v>
      </c>
      <c r="S14">
        <v>43</v>
      </c>
    </row>
    <row r="15" spans="1:19">
      <c r="A15" t="s">
        <v>2</v>
      </c>
      <c r="B15">
        <v>344</v>
      </c>
      <c r="C15" t="s">
        <v>3</v>
      </c>
      <c r="D15">
        <v>65133</v>
      </c>
      <c r="E15" t="s">
        <v>4</v>
      </c>
      <c r="F15">
        <v>0.87173400000000001</v>
      </c>
      <c r="G15" t="s">
        <v>5</v>
      </c>
      <c r="H15">
        <v>108</v>
      </c>
      <c r="I15" t="s">
        <v>6</v>
      </c>
      <c r="J15">
        <v>251</v>
      </c>
      <c r="K15" t="s">
        <v>7</v>
      </c>
      <c r="L15">
        <v>752</v>
      </c>
      <c r="M15" t="s">
        <v>8</v>
      </c>
      <c r="N15">
        <v>0</v>
      </c>
      <c r="O15" t="s">
        <v>9</v>
      </c>
      <c r="P15" t="s">
        <v>10</v>
      </c>
      <c r="Q15">
        <v>0</v>
      </c>
      <c r="R15" t="s">
        <v>11</v>
      </c>
      <c r="S15">
        <v>43</v>
      </c>
    </row>
    <row r="16" spans="1:19">
      <c r="A16" t="s">
        <v>2</v>
      </c>
      <c r="B16">
        <v>344</v>
      </c>
      <c r="C16" t="s">
        <v>3</v>
      </c>
      <c r="D16">
        <v>65144</v>
      </c>
      <c r="E16" t="s">
        <v>4</v>
      </c>
      <c r="F16">
        <v>0.87171200000000004</v>
      </c>
      <c r="G16" t="s">
        <v>5</v>
      </c>
      <c r="H16">
        <v>11</v>
      </c>
      <c r="I16" t="s">
        <v>6</v>
      </c>
      <c r="J16">
        <v>-421</v>
      </c>
      <c r="K16" t="s">
        <v>7</v>
      </c>
      <c r="L16">
        <v>80</v>
      </c>
      <c r="M16" t="s">
        <v>8</v>
      </c>
      <c r="N16">
        <v>0</v>
      </c>
      <c r="O16" t="s">
        <v>9</v>
      </c>
      <c r="P16" t="s">
        <v>10</v>
      </c>
      <c r="Q16">
        <v>0</v>
      </c>
      <c r="R16" t="s">
        <v>11</v>
      </c>
      <c r="S16">
        <v>41</v>
      </c>
    </row>
    <row r="17" spans="1:19">
      <c r="A17" t="s">
        <v>2</v>
      </c>
      <c r="B17">
        <v>344</v>
      </c>
      <c r="C17" t="s">
        <v>3</v>
      </c>
      <c r="D17">
        <v>65190</v>
      </c>
      <c r="E17" t="s">
        <v>4</v>
      </c>
      <c r="F17">
        <v>0.87161999999999995</v>
      </c>
      <c r="G17" t="s">
        <v>5</v>
      </c>
      <c r="H17">
        <v>46</v>
      </c>
      <c r="I17" t="s">
        <v>6</v>
      </c>
      <c r="J17">
        <v>162</v>
      </c>
      <c r="K17" t="s">
        <v>7</v>
      </c>
      <c r="L17">
        <v>663</v>
      </c>
      <c r="M17" t="s">
        <v>8</v>
      </c>
      <c r="N17">
        <v>0</v>
      </c>
      <c r="O17" t="s">
        <v>9</v>
      </c>
      <c r="P17" t="s">
        <v>10</v>
      </c>
      <c r="Q17">
        <v>0</v>
      </c>
      <c r="R17" t="s">
        <v>11</v>
      </c>
      <c r="S17">
        <v>43</v>
      </c>
    </row>
    <row r="18" spans="1:19">
      <c r="A18" t="s">
        <v>2</v>
      </c>
      <c r="B18">
        <v>344</v>
      </c>
      <c r="C18" t="s">
        <v>3</v>
      </c>
      <c r="D18">
        <v>65336</v>
      </c>
      <c r="E18" t="s">
        <v>4</v>
      </c>
      <c r="F18">
        <v>0.87132799999999999</v>
      </c>
      <c r="G18" t="s">
        <v>5</v>
      </c>
      <c r="H18">
        <v>146</v>
      </c>
      <c r="I18" t="s">
        <v>6</v>
      </c>
      <c r="J18">
        <v>1121</v>
      </c>
      <c r="K18" t="s">
        <v>7</v>
      </c>
      <c r="L18">
        <v>1622</v>
      </c>
      <c r="M18" t="s">
        <v>8</v>
      </c>
      <c r="N18">
        <v>0</v>
      </c>
      <c r="O18" t="s">
        <v>9</v>
      </c>
      <c r="P18" t="s">
        <v>10</v>
      </c>
      <c r="Q18">
        <v>0</v>
      </c>
      <c r="R18" t="s">
        <v>11</v>
      </c>
      <c r="S18">
        <v>43</v>
      </c>
    </row>
    <row r="19" spans="1:19">
      <c r="A19" t="s">
        <v>2</v>
      </c>
      <c r="B19">
        <v>344</v>
      </c>
      <c r="C19" t="s">
        <v>3</v>
      </c>
      <c r="D19">
        <v>65595</v>
      </c>
      <c r="E19" t="s">
        <v>4</v>
      </c>
      <c r="F19">
        <v>0.87080999999999997</v>
      </c>
      <c r="G19" t="s">
        <v>5</v>
      </c>
      <c r="H19">
        <v>259</v>
      </c>
      <c r="I19" t="s">
        <v>6</v>
      </c>
      <c r="J19">
        <v>3460</v>
      </c>
      <c r="K19" t="s">
        <v>7</v>
      </c>
      <c r="L19">
        <v>3961</v>
      </c>
      <c r="M19" t="s">
        <v>8</v>
      </c>
      <c r="N19">
        <v>0</v>
      </c>
      <c r="O19" t="s">
        <v>9</v>
      </c>
      <c r="P19" t="s">
        <v>10</v>
      </c>
      <c r="Q19">
        <v>0</v>
      </c>
      <c r="R19" t="s">
        <v>11</v>
      </c>
      <c r="S19">
        <v>43</v>
      </c>
    </row>
    <row r="20" spans="1:19">
      <c r="A20" t="s">
        <v>2</v>
      </c>
      <c r="B20">
        <v>344</v>
      </c>
      <c r="C20" t="s">
        <v>3</v>
      </c>
      <c r="D20">
        <v>65785</v>
      </c>
      <c r="E20" t="s">
        <v>4</v>
      </c>
      <c r="F20">
        <v>0.87043000000000004</v>
      </c>
      <c r="G20" t="s">
        <v>5</v>
      </c>
      <c r="H20">
        <v>190</v>
      </c>
      <c r="I20" t="s">
        <v>6</v>
      </c>
      <c r="J20">
        <v>1111</v>
      </c>
      <c r="K20" t="s">
        <v>7</v>
      </c>
      <c r="L20">
        <v>1612</v>
      </c>
      <c r="M20" t="s">
        <v>8</v>
      </c>
      <c r="N20">
        <v>0</v>
      </c>
      <c r="O20" t="s">
        <v>9</v>
      </c>
      <c r="P20" t="s">
        <v>10</v>
      </c>
      <c r="Q20">
        <v>0</v>
      </c>
      <c r="R20" t="s">
        <v>11</v>
      </c>
      <c r="S20">
        <v>43</v>
      </c>
    </row>
    <row r="21" spans="1:19">
      <c r="A21" t="s">
        <v>2</v>
      </c>
      <c r="B21">
        <v>344</v>
      </c>
      <c r="C21" t="s">
        <v>3</v>
      </c>
      <c r="D21">
        <v>65847</v>
      </c>
      <c r="E21" t="s">
        <v>4</v>
      </c>
      <c r="F21">
        <v>0.87030600000000002</v>
      </c>
      <c r="G21" t="s">
        <v>5</v>
      </c>
      <c r="H21">
        <v>62</v>
      </c>
      <c r="I21" t="s">
        <v>6</v>
      </c>
      <c r="J21">
        <v>245</v>
      </c>
      <c r="K21" t="s">
        <v>7</v>
      </c>
      <c r="L21">
        <v>746</v>
      </c>
      <c r="M21" t="s">
        <v>8</v>
      </c>
      <c r="N21">
        <v>0</v>
      </c>
      <c r="O21" t="s">
        <v>9</v>
      </c>
      <c r="P21" t="s">
        <v>10</v>
      </c>
      <c r="Q21">
        <v>0</v>
      </c>
      <c r="R21" t="s">
        <v>11</v>
      </c>
      <c r="S21">
        <v>43</v>
      </c>
    </row>
    <row r="22" spans="1:19">
      <c r="A22" t="s">
        <v>2</v>
      </c>
      <c r="B22">
        <v>344</v>
      </c>
      <c r="C22" t="s">
        <v>3</v>
      </c>
      <c r="D22">
        <v>65916</v>
      </c>
      <c r="E22" t="s">
        <v>4</v>
      </c>
      <c r="F22">
        <v>0.87016800000000005</v>
      </c>
      <c r="G22" t="s">
        <v>5</v>
      </c>
      <c r="H22">
        <v>69</v>
      </c>
      <c r="I22" t="s">
        <v>6</v>
      </c>
      <c r="J22">
        <v>22</v>
      </c>
      <c r="K22" t="s">
        <v>7</v>
      </c>
      <c r="L22">
        <v>523</v>
      </c>
      <c r="M22" t="s">
        <v>8</v>
      </c>
      <c r="N22">
        <v>0</v>
      </c>
      <c r="O22" t="s">
        <v>9</v>
      </c>
      <c r="P22" t="s">
        <v>10</v>
      </c>
      <c r="Q22">
        <v>0</v>
      </c>
      <c r="R22" t="s">
        <v>11</v>
      </c>
      <c r="S22">
        <v>43</v>
      </c>
    </row>
    <row r="23" spans="1:19">
      <c r="A23" t="s">
        <v>2</v>
      </c>
      <c r="B23">
        <v>344</v>
      </c>
      <c r="C23" t="s">
        <v>3</v>
      </c>
      <c r="D23">
        <v>65917</v>
      </c>
      <c r="E23" t="s">
        <v>4</v>
      </c>
      <c r="F23">
        <v>0.870166</v>
      </c>
      <c r="G23" t="s">
        <v>5</v>
      </c>
      <c r="H23">
        <v>1</v>
      </c>
      <c r="I23" t="s">
        <v>6</v>
      </c>
      <c r="J23">
        <v>-500</v>
      </c>
      <c r="K23" t="s">
        <v>7</v>
      </c>
      <c r="L23">
        <v>1</v>
      </c>
      <c r="M23" t="s">
        <v>8</v>
      </c>
      <c r="N23">
        <v>0</v>
      </c>
      <c r="O23" t="s">
        <v>9</v>
      </c>
      <c r="P23" t="s">
        <v>10</v>
      </c>
      <c r="Q23">
        <v>0</v>
      </c>
      <c r="R23" t="s">
        <v>11</v>
      </c>
      <c r="S23">
        <v>33</v>
      </c>
    </row>
    <row r="24" spans="1:19">
      <c r="A24" t="s">
        <v>2</v>
      </c>
      <c r="B24">
        <v>344</v>
      </c>
      <c r="C24" t="s">
        <v>3</v>
      </c>
      <c r="D24">
        <v>66168</v>
      </c>
      <c r="E24" t="s">
        <v>4</v>
      </c>
      <c r="F24">
        <v>0.86966399999999999</v>
      </c>
      <c r="G24" t="s">
        <v>5</v>
      </c>
      <c r="H24">
        <v>251</v>
      </c>
      <c r="I24" t="s">
        <v>6</v>
      </c>
      <c r="J24">
        <v>1858</v>
      </c>
      <c r="K24" t="s">
        <v>7</v>
      </c>
      <c r="L24">
        <v>2359</v>
      </c>
      <c r="M24" t="s">
        <v>8</v>
      </c>
      <c r="N24">
        <v>0</v>
      </c>
      <c r="O24" t="s">
        <v>9</v>
      </c>
      <c r="P24" t="s">
        <v>10</v>
      </c>
      <c r="Q24">
        <v>0</v>
      </c>
      <c r="R24" t="s">
        <v>11</v>
      </c>
      <c r="S24">
        <v>43</v>
      </c>
    </row>
    <row r="25" spans="1:19">
      <c r="A25" t="s">
        <v>2</v>
      </c>
      <c r="B25">
        <v>344</v>
      </c>
      <c r="C25" t="s">
        <v>3</v>
      </c>
      <c r="D25">
        <v>66391</v>
      </c>
      <c r="E25" t="s">
        <v>4</v>
      </c>
      <c r="F25">
        <v>0.86921800000000005</v>
      </c>
      <c r="G25" t="s">
        <v>5</v>
      </c>
      <c r="H25">
        <v>223</v>
      </c>
      <c r="I25" t="s">
        <v>6</v>
      </c>
      <c r="J25">
        <v>2344</v>
      </c>
      <c r="K25" t="s">
        <v>7</v>
      </c>
      <c r="L25">
        <v>2845</v>
      </c>
      <c r="M25" t="s">
        <v>8</v>
      </c>
      <c r="N25">
        <v>0</v>
      </c>
      <c r="O25" t="s">
        <v>9</v>
      </c>
      <c r="P25" t="s">
        <v>10</v>
      </c>
      <c r="Q25">
        <v>0</v>
      </c>
      <c r="R25" t="s">
        <v>11</v>
      </c>
      <c r="S25">
        <v>43</v>
      </c>
    </row>
    <row r="26" spans="1:19">
      <c r="A26" t="s">
        <v>2</v>
      </c>
      <c r="B26">
        <v>344</v>
      </c>
      <c r="C26" t="s">
        <v>3</v>
      </c>
      <c r="D26">
        <v>66460</v>
      </c>
      <c r="E26" t="s">
        <v>4</v>
      </c>
      <c r="F26">
        <v>0.86907999999999996</v>
      </c>
      <c r="G26" t="s">
        <v>5</v>
      </c>
      <c r="H26">
        <v>69</v>
      </c>
      <c r="I26" t="s">
        <v>6</v>
      </c>
      <c r="J26">
        <v>-104</v>
      </c>
      <c r="K26" t="s">
        <v>7</v>
      </c>
      <c r="L26">
        <v>397</v>
      </c>
      <c r="M26" t="s">
        <v>8</v>
      </c>
      <c r="N26">
        <v>0</v>
      </c>
      <c r="O26" t="s">
        <v>9</v>
      </c>
      <c r="P26" t="s">
        <v>10</v>
      </c>
      <c r="Q26">
        <v>0</v>
      </c>
      <c r="R26" t="s">
        <v>11</v>
      </c>
      <c r="S26">
        <v>43</v>
      </c>
    </row>
    <row r="27" spans="1:19">
      <c r="A27" t="s">
        <v>2</v>
      </c>
      <c r="B27">
        <v>344</v>
      </c>
      <c r="C27" t="s">
        <v>3</v>
      </c>
      <c r="D27">
        <v>66466</v>
      </c>
      <c r="E27" t="s">
        <v>4</v>
      </c>
      <c r="F27">
        <v>0.86906799999999995</v>
      </c>
      <c r="G27" t="s">
        <v>5</v>
      </c>
      <c r="H27">
        <v>6</v>
      </c>
      <c r="I27" t="s">
        <v>6</v>
      </c>
      <c r="J27">
        <v>-490</v>
      </c>
      <c r="K27" t="s">
        <v>7</v>
      </c>
      <c r="L27">
        <v>11</v>
      </c>
      <c r="M27" t="s">
        <v>8</v>
      </c>
      <c r="N27">
        <v>0</v>
      </c>
      <c r="O27" t="s">
        <v>9</v>
      </c>
      <c r="P27" t="s">
        <v>10</v>
      </c>
      <c r="Q27">
        <v>0</v>
      </c>
      <c r="R27" t="s">
        <v>11</v>
      </c>
      <c r="S27">
        <v>40</v>
      </c>
    </row>
    <row r="28" spans="1:19">
      <c r="A28" t="s">
        <v>2</v>
      </c>
      <c r="B28">
        <v>344</v>
      </c>
      <c r="C28" t="s">
        <v>3</v>
      </c>
      <c r="D28">
        <v>66467</v>
      </c>
      <c r="E28" t="s">
        <v>4</v>
      </c>
      <c r="F28">
        <v>0.86906600000000001</v>
      </c>
      <c r="G28" t="s">
        <v>5</v>
      </c>
      <c r="H28">
        <v>1</v>
      </c>
      <c r="I28" t="s">
        <v>6</v>
      </c>
      <c r="J28">
        <v>-500</v>
      </c>
      <c r="K28" t="s">
        <v>7</v>
      </c>
      <c r="L28">
        <v>1</v>
      </c>
      <c r="M28" t="s">
        <v>8</v>
      </c>
      <c r="N28">
        <v>0</v>
      </c>
      <c r="O28" t="s">
        <v>9</v>
      </c>
      <c r="P28" t="s">
        <v>10</v>
      </c>
      <c r="Q28">
        <v>0</v>
      </c>
      <c r="R28" t="s">
        <v>11</v>
      </c>
      <c r="S28">
        <v>35</v>
      </c>
    </row>
    <row r="29" spans="1:19">
      <c r="A29" t="s">
        <v>2</v>
      </c>
      <c r="B29">
        <v>344</v>
      </c>
      <c r="C29" t="s">
        <v>3</v>
      </c>
      <c r="D29">
        <v>66507</v>
      </c>
      <c r="E29" t="s">
        <v>4</v>
      </c>
      <c r="F29">
        <v>0.86898600000000004</v>
      </c>
      <c r="G29" t="s">
        <v>5</v>
      </c>
      <c r="H29">
        <v>40</v>
      </c>
      <c r="I29" t="s">
        <v>6</v>
      </c>
      <c r="J29">
        <v>-240</v>
      </c>
      <c r="K29" t="s">
        <v>7</v>
      </c>
      <c r="L29">
        <v>261</v>
      </c>
      <c r="M29" t="s">
        <v>8</v>
      </c>
      <c r="N29">
        <v>0</v>
      </c>
      <c r="O29" t="s">
        <v>9</v>
      </c>
      <c r="P29" t="s">
        <v>10</v>
      </c>
      <c r="Q29">
        <v>0</v>
      </c>
      <c r="R29" t="s">
        <v>11</v>
      </c>
      <c r="S29">
        <v>43</v>
      </c>
    </row>
    <row r="30" spans="1:19">
      <c r="A30" t="s">
        <v>2</v>
      </c>
      <c r="B30">
        <v>344</v>
      </c>
      <c r="C30" t="s">
        <v>3</v>
      </c>
      <c r="D30">
        <v>66624</v>
      </c>
      <c r="E30" t="s">
        <v>4</v>
      </c>
      <c r="F30">
        <v>0.86875199999999997</v>
      </c>
      <c r="G30" t="s">
        <v>5</v>
      </c>
      <c r="H30">
        <v>117</v>
      </c>
      <c r="I30" t="s">
        <v>6</v>
      </c>
      <c r="J30">
        <v>631</v>
      </c>
      <c r="K30" t="s">
        <v>7</v>
      </c>
      <c r="L30">
        <v>1132</v>
      </c>
      <c r="M30" t="s">
        <v>8</v>
      </c>
      <c r="N30">
        <v>0</v>
      </c>
      <c r="O30" t="s">
        <v>9</v>
      </c>
      <c r="P30" t="s">
        <v>10</v>
      </c>
      <c r="Q30">
        <v>0</v>
      </c>
      <c r="R30" t="s">
        <v>11</v>
      </c>
      <c r="S30">
        <v>43</v>
      </c>
    </row>
    <row r="31" spans="1:19">
      <c r="A31" t="s">
        <v>2</v>
      </c>
      <c r="B31">
        <v>344</v>
      </c>
      <c r="C31" t="s">
        <v>3</v>
      </c>
      <c r="D31">
        <v>66757</v>
      </c>
      <c r="E31" t="s">
        <v>4</v>
      </c>
      <c r="F31">
        <v>0.86848599999999998</v>
      </c>
      <c r="G31" t="s">
        <v>5</v>
      </c>
      <c r="H31">
        <v>133</v>
      </c>
      <c r="I31" t="s">
        <v>6</v>
      </c>
      <c r="J31">
        <v>1263</v>
      </c>
      <c r="K31" t="s">
        <v>7</v>
      </c>
      <c r="L31">
        <v>1764</v>
      </c>
      <c r="M31" t="s">
        <v>8</v>
      </c>
      <c r="N31">
        <v>0</v>
      </c>
      <c r="O31" t="s">
        <v>9</v>
      </c>
      <c r="P31" t="s">
        <v>10</v>
      </c>
      <c r="Q31">
        <v>0</v>
      </c>
      <c r="R31" t="s">
        <v>11</v>
      </c>
      <c r="S31">
        <v>44</v>
      </c>
    </row>
    <row r="32" spans="1:19">
      <c r="A32" t="s">
        <v>2</v>
      </c>
      <c r="B32">
        <v>344</v>
      </c>
      <c r="C32" t="s">
        <v>3</v>
      </c>
      <c r="D32">
        <v>66771</v>
      </c>
      <c r="E32" t="s">
        <v>4</v>
      </c>
      <c r="F32">
        <v>0.86845799999999995</v>
      </c>
      <c r="G32" t="s">
        <v>5</v>
      </c>
      <c r="H32">
        <v>14</v>
      </c>
      <c r="I32" t="s">
        <v>6</v>
      </c>
      <c r="J32">
        <v>-446</v>
      </c>
      <c r="K32" t="s">
        <v>7</v>
      </c>
      <c r="L32">
        <v>55</v>
      </c>
      <c r="M32" t="s">
        <v>8</v>
      </c>
      <c r="N32">
        <v>0</v>
      </c>
      <c r="O32" t="s">
        <v>9</v>
      </c>
      <c r="P32" t="s">
        <v>10</v>
      </c>
      <c r="Q32">
        <v>0</v>
      </c>
      <c r="R32" t="s">
        <v>11</v>
      </c>
      <c r="S32">
        <v>43</v>
      </c>
    </row>
    <row r="33" spans="1:19">
      <c r="A33" t="s">
        <v>2</v>
      </c>
      <c r="B33">
        <v>344</v>
      </c>
      <c r="C33" t="s">
        <v>3</v>
      </c>
      <c r="D33">
        <v>66814</v>
      </c>
      <c r="E33" t="s">
        <v>4</v>
      </c>
      <c r="F33">
        <v>0.86837200000000003</v>
      </c>
      <c r="G33" t="s">
        <v>5</v>
      </c>
      <c r="H33">
        <v>43</v>
      </c>
      <c r="I33" t="s">
        <v>6</v>
      </c>
      <c r="J33">
        <v>-177</v>
      </c>
      <c r="K33" t="s">
        <v>7</v>
      </c>
      <c r="L33">
        <v>324</v>
      </c>
      <c r="M33" t="s">
        <v>8</v>
      </c>
      <c r="N33">
        <v>0</v>
      </c>
      <c r="O33" t="s">
        <v>9</v>
      </c>
      <c r="P33" t="s">
        <v>10</v>
      </c>
      <c r="Q33">
        <v>0</v>
      </c>
      <c r="R33" t="s">
        <v>11</v>
      </c>
      <c r="S33">
        <v>43</v>
      </c>
    </row>
    <row r="34" spans="1:19">
      <c r="A34" t="s">
        <v>2</v>
      </c>
      <c r="B34">
        <v>344</v>
      </c>
      <c r="C34" t="s">
        <v>3</v>
      </c>
      <c r="D34">
        <v>66847</v>
      </c>
      <c r="E34" t="s">
        <v>4</v>
      </c>
      <c r="F34">
        <v>0.86830600000000002</v>
      </c>
      <c r="G34" t="s">
        <v>5</v>
      </c>
      <c r="H34">
        <v>33</v>
      </c>
      <c r="I34" t="s">
        <v>6</v>
      </c>
      <c r="J34">
        <v>-359</v>
      </c>
      <c r="K34" t="s">
        <v>7</v>
      </c>
      <c r="L34">
        <v>142</v>
      </c>
      <c r="M34" t="s">
        <v>8</v>
      </c>
      <c r="N34">
        <v>0</v>
      </c>
      <c r="O34" t="s">
        <v>9</v>
      </c>
      <c r="P34" t="s">
        <v>10</v>
      </c>
      <c r="Q34">
        <v>0</v>
      </c>
      <c r="R34" t="s">
        <v>11</v>
      </c>
      <c r="S34">
        <v>44</v>
      </c>
    </row>
    <row r="35" spans="1:19">
      <c r="A35" t="s">
        <v>2</v>
      </c>
      <c r="B35">
        <v>344</v>
      </c>
      <c r="C35" t="s">
        <v>3</v>
      </c>
      <c r="D35">
        <v>66850</v>
      </c>
      <c r="E35" t="s">
        <v>4</v>
      </c>
      <c r="F35">
        <v>0.86829999999999996</v>
      </c>
      <c r="G35" t="s">
        <v>5</v>
      </c>
      <c r="H35">
        <v>3</v>
      </c>
      <c r="I35" t="s">
        <v>6</v>
      </c>
      <c r="J35">
        <v>-495</v>
      </c>
      <c r="K35" t="s">
        <v>7</v>
      </c>
      <c r="L35">
        <v>6</v>
      </c>
      <c r="M35" t="s">
        <v>8</v>
      </c>
      <c r="N35">
        <v>0</v>
      </c>
      <c r="O35" t="s">
        <v>9</v>
      </c>
      <c r="P35" t="s">
        <v>10</v>
      </c>
      <c r="Q35">
        <v>0</v>
      </c>
      <c r="R35" t="s">
        <v>11</v>
      </c>
      <c r="S35">
        <v>37</v>
      </c>
    </row>
    <row r="36" spans="1:19">
      <c r="A36" t="s">
        <v>2</v>
      </c>
      <c r="B36">
        <v>344</v>
      </c>
      <c r="C36" t="s">
        <v>3</v>
      </c>
      <c r="D36">
        <v>66856</v>
      </c>
      <c r="E36" t="s">
        <v>4</v>
      </c>
      <c r="F36">
        <v>0.86828799999999995</v>
      </c>
      <c r="G36" t="s">
        <v>5</v>
      </c>
      <c r="H36">
        <v>6</v>
      </c>
      <c r="I36" t="s">
        <v>6</v>
      </c>
      <c r="J36">
        <v>-486</v>
      </c>
      <c r="K36" t="s">
        <v>7</v>
      </c>
      <c r="L36">
        <v>15</v>
      </c>
      <c r="M36" t="s">
        <v>8</v>
      </c>
      <c r="N36">
        <v>0</v>
      </c>
      <c r="O36" t="s">
        <v>9</v>
      </c>
      <c r="P36" t="s">
        <v>10</v>
      </c>
      <c r="Q36">
        <v>0</v>
      </c>
      <c r="R36" t="s">
        <v>11</v>
      </c>
      <c r="S36">
        <v>41</v>
      </c>
    </row>
    <row r="37" spans="1:19">
      <c r="A37" t="s">
        <v>2</v>
      </c>
      <c r="B37">
        <v>344</v>
      </c>
      <c r="C37" t="s">
        <v>3</v>
      </c>
      <c r="D37">
        <v>66857</v>
      </c>
      <c r="E37" t="s">
        <v>4</v>
      </c>
      <c r="F37">
        <v>0.868286</v>
      </c>
      <c r="G37" t="s">
        <v>5</v>
      </c>
      <c r="H37">
        <v>1</v>
      </c>
      <c r="I37" t="s">
        <v>6</v>
      </c>
      <c r="J37">
        <v>-500</v>
      </c>
      <c r="K37" t="s">
        <v>7</v>
      </c>
      <c r="L37">
        <v>1</v>
      </c>
      <c r="M37" t="s">
        <v>8</v>
      </c>
      <c r="N37">
        <v>0</v>
      </c>
      <c r="O37" t="s">
        <v>9</v>
      </c>
      <c r="P37" t="s">
        <v>10</v>
      </c>
      <c r="Q37">
        <v>0</v>
      </c>
      <c r="R37" t="s">
        <v>11</v>
      </c>
      <c r="S37">
        <v>34</v>
      </c>
    </row>
    <row r="38" spans="1:19">
      <c r="A38" t="s">
        <v>2</v>
      </c>
      <c r="B38">
        <v>344</v>
      </c>
      <c r="C38" t="s">
        <v>3</v>
      </c>
      <c r="D38">
        <v>66918</v>
      </c>
      <c r="E38" t="s">
        <v>4</v>
      </c>
      <c r="F38">
        <v>0.86816400000000005</v>
      </c>
      <c r="G38" t="s">
        <v>5</v>
      </c>
      <c r="H38">
        <v>61</v>
      </c>
      <c r="I38" t="s">
        <v>6</v>
      </c>
      <c r="J38">
        <v>-95</v>
      </c>
      <c r="K38" t="s">
        <v>7</v>
      </c>
      <c r="L38">
        <v>406</v>
      </c>
      <c r="M38" t="s">
        <v>8</v>
      </c>
      <c r="N38">
        <v>0</v>
      </c>
      <c r="O38" t="s">
        <v>9</v>
      </c>
      <c r="P38" t="s">
        <v>10</v>
      </c>
      <c r="Q38">
        <v>0</v>
      </c>
      <c r="R38" t="s">
        <v>11</v>
      </c>
      <c r="S38">
        <v>43</v>
      </c>
    </row>
    <row r="39" spans="1:19">
      <c r="A39" t="s">
        <v>2</v>
      </c>
      <c r="B39">
        <v>344</v>
      </c>
      <c r="C39" t="s">
        <v>3</v>
      </c>
      <c r="D39">
        <v>67056</v>
      </c>
      <c r="E39" t="s">
        <v>4</v>
      </c>
      <c r="F39">
        <v>0.86788799999999999</v>
      </c>
      <c r="G39" t="s">
        <v>5</v>
      </c>
      <c r="H39">
        <v>138</v>
      </c>
      <c r="I39" t="s">
        <v>6</v>
      </c>
      <c r="J39">
        <v>602</v>
      </c>
      <c r="K39" t="s">
        <v>7</v>
      </c>
      <c r="L39">
        <v>1103</v>
      </c>
      <c r="M39" t="s">
        <v>8</v>
      </c>
      <c r="N39">
        <v>0</v>
      </c>
      <c r="O39" t="s">
        <v>9</v>
      </c>
      <c r="P39" t="s">
        <v>10</v>
      </c>
      <c r="Q39">
        <v>0</v>
      </c>
      <c r="R39" t="s">
        <v>11</v>
      </c>
      <c r="S39">
        <v>43</v>
      </c>
    </row>
    <row r="40" spans="1:19">
      <c r="A40" t="s">
        <v>2</v>
      </c>
      <c r="B40">
        <v>344</v>
      </c>
      <c r="C40" t="s">
        <v>3</v>
      </c>
      <c r="D40">
        <v>67065</v>
      </c>
      <c r="E40" t="s">
        <v>4</v>
      </c>
      <c r="F40">
        <v>0.86787000000000003</v>
      </c>
      <c r="G40" t="s">
        <v>5</v>
      </c>
      <c r="H40">
        <v>9</v>
      </c>
      <c r="I40" t="s">
        <v>6</v>
      </c>
      <c r="J40">
        <v>-475</v>
      </c>
      <c r="K40" t="s">
        <v>7</v>
      </c>
      <c r="L40">
        <v>26</v>
      </c>
      <c r="M40" t="s">
        <v>8</v>
      </c>
      <c r="N40">
        <v>0</v>
      </c>
      <c r="O40" t="s">
        <v>9</v>
      </c>
      <c r="P40" t="s">
        <v>10</v>
      </c>
      <c r="Q40">
        <v>0</v>
      </c>
      <c r="R40" t="s">
        <v>11</v>
      </c>
      <c r="S40">
        <v>42</v>
      </c>
    </row>
    <row r="41" spans="1:19">
      <c r="A41" t="s">
        <v>2</v>
      </c>
      <c r="B41">
        <v>373</v>
      </c>
      <c r="C41" t="s">
        <v>3</v>
      </c>
      <c r="D41">
        <v>67438</v>
      </c>
      <c r="E41" t="s">
        <v>4</v>
      </c>
      <c r="F41">
        <v>0.86712400000000001</v>
      </c>
      <c r="G41" t="s">
        <v>5</v>
      </c>
      <c r="H41">
        <v>373</v>
      </c>
      <c r="I41" t="s">
        <v>6</v>
      </c>
      <c r="J41">
        <v>4163</v>
      </c>
      <c r="K41" t="s">
        <v>7</v>
      </c>
      <c r="L41">
        <v>4664</v>
      </c>
      <c r="M41" t="s">
        <v>8</v>
      </c>
      <c r="N41">
        <v>0</v>
      </c>
      <c r="O41" t="s">
        <v>9</v>
      </c>
      <c r="P41" t="s">
        <v>10</v>
      </c>
      <c r="Q41">
        <v>0</v>
      </c>
      <c r="R41" t="s">
        <v>11</v>
      </c>
      <c r="S41">
        <v>43</v>
      </c>
    </row>
    <row r="42" spans="1:19">
      <c r="A42" t="s">
        <v>2</v>
      </c>
      <c r="B42">
        <v>373</v>
      </c>
      <c r="C42" t="s">
        <v>3</v>
      </c>
      <c r="D42">
        <v>67455</v>
      </c>
      <c r="E42" t="s">
        <v>4</v>
      </c>
      <c r="F42">
        <v>0.86709000000000003</v>
      </c>
      <c r="G42" t="s">
        <v>5</v>
      </c>
      <c r="H42">
        <v>17</v>
      </c>
      <c r="I42" t="s">
        <v>6</v>
      </c>
      <c r="J42">
        <v>-429</v>
      </c>
      <c r="K42" t="s">
        <v>7</v>
      </c>
      <c r="L42">
        <v>72</v>
      </c>
      <c r="M42" t="s">
        <v>8</v>
      </c>
      <c r="N42">
        <v>0</v>
      </c>
      <c r="O42" t="s">
        <v>9</v>
      </c>
      <c r="P42" t="s">
        <v>10</v>
      </c>
      <c r="Q42">
        <v>0</v>
      </c>
      <c r="R42" t="s">
        <v>11</v>
      </c>
      <c r="S42">
        <v>42</v>
      </c>
    </row>
    <row r="43" spans="1:19">
      <c r="A43" t="s">
        <v>2</v>
      </c>
      <c r="B43">
        <v>373</v>
      </c>
      <c r="C43" t="s">
        <v>3</v>
      </c>
      <c r="D43">
        <v>67458</v>
      </c>
      <c r="E43" t="s">
        <v>4</v>
      </c>
      <c r="F43">
        <v>0.86708399999999997</v>
      </c>
      <c r="G43" t="s">
        <v>5</v>
      </c>
      <c r="H43">
        <v>3</v>
      </c>
      <c r="I43" t="s">
        <v>6</v>
      </c>
      <c r="J43">
        <v>-494</v>
      </c>
      <c r="K43" t="s">
        <v>7</v>
      </c>
      <c r="L43">
        <v>7</v>
      </c>
      <c r="M43" t="s">
        <v>8</v>
      </c>
      <c r="N43">
        <v>0</v>
      </c>
      <c r="O43" t="s">
        <v>9</v>
      </c>
      <c r="P43" t="s">
        <v>10</v>
      </c>
      <c r="Q43">
        <v>0</v>
      </c>
      <c r="R43" t="s">
        <v>11</v>
      </c>
      <c r="S43">
        <v>39</v>
      </c>
    </row>
    <row r="44" spans="1:19">
      <c r="A44" t="s">
        <v>2</v>
      </c>
      <c r="B44">
        <v>373</v>
      </c>
      <c r="C44" t="s">
        <v>3</v>
      </c>
      <c r="D44">
        <v>67468</v>
      </c>
      <c r="E44" t="s">
        <v>4</v>
      </c>
      <c r="F44">
        <v>0.86706399999999995</v>
      </c>
      <c r="G44" t="s">
        <v>5</v>
      </c>
      <c r="H44">
        <v>10</v>
      </c>
      <c r="I44" t="s">
        <v>6</v>
      </c>
      <c r="J44">
        <v>-473</v>
      </c>
      <c r="K44" t="s">
        <v>7</v>
      </c>
      <c r="L44">
        <v>28</v>
      </c>
      <c r="M44" t="s">
        <v>8</v>
      </c>
      <c r="N44">
        <v>0</v>
      </c>
      <c r="O44" t="s">
        <v>9</v>
      </c>
      <c r="P44" t="s">
        <v>10</v>
      </c>
      <c r="Q44">
        <v>0</v>
      </c>
      <c r="R44" t="s">
        <v>11</v>
      </c>
      <c r="S44">
        <v>41</v>
      </c>
    </row>
    <row r="45" spans="1:19">
      <c r="A45" t="s">
        <v>2</v>
      </c>
      <c r="B45">
        <v>373</v>
      </c>
      <c r="C45" t="s">
        <v>3</v>
      </c>
      <c r="D45">
        <v>67469</v>
      </c>
      <c r="E45" t="s">
        <v>4</v>
      </c>
      <c r="F45">
        <v>0.867062</v>
      </c>
      <c r="G45" t="s">
        <v>5</v>
      </c>
      <c r="H45">
        <v>1</v>
      </c>
      <c r="I45" t="s">
        <v>6</v>
      </c>
      <c r="J45">
        <v>-500</v>
      </c>
      <c r="K45" t="s">
        <v>7</v>
      </c>
      <c r="L45">
        <v>1</v>
      </c>
      <c r="M45" t="s">
        <v>8</v>
      </c>
      <c r="N45">
        <v>0</v>
      </c>
      <c r="O45" t="s">
        <v>9</v>
      </c>
      <c r="P45" t="s">
        <v>10</v>
      </c>
      <c r="Q45">
        <v>0</v>
      </c>
      <c r="R45" t="s">
        <v>11</v>
      </c>
      <c r="S45">
        <v>33</v>
      </c>
    </row>
    <row r="46" spans="1:19">
      <c r="A46" t="s">
        <v>2</v>
      </c>
      <c r="B46">
        <v>373</v>
      </c>
      <c r="C46" t="s">
        <v>3</v>
      </c>
      <c r="D46">
        <v>67488</v>
      </c>
      <c r="E46" t="s">
        <v>4</v>
      </c>
      <c r="F46">
        <v>0.86702400000000002</v>
      </c>
      <c r="G46" t="s">
        <v>5</v>
      </c>
      <c r="H46">
        <v>19</v>
      </c>
      <c r="I46" t="s">
        <v>6</v>
      </c>
      <c r="J46">
        <v>-427</v>
      </c>
      <c r="K46" t="s">
        <v>7</v>
      </c>
      <c r="L46">
        <v>74</v>
      </c>
      <c r="M46" t="s">
        <v>8</v>
      </c>
      <c r="N46">
        <v>0</v>
      </c>
      <c r="O46" t="s">
        <v>9</v>
      </c>
      <c r="P46" t="s">
        <v>10</v>
      </c>
      <c r="Q46">
        <v>0</v>
      </c>
      <c r="R46" t="s">
        <v>11</v>
      </c>
      <c r="S46">
        <v>42</v>
      </c>
    </row>
    <row r="47" spans="1:19">
      <c r="A47" t="s">
        <v>2</v>
      </c>
      <c r="B47">
        <v>373</v>
      </c>
      <c r="C47" t="s">
        <v>3</v>
      </c>
      <c r="D47">
        <v>67551</v>
      </c>
      <c r="E47" t="s">
        <v>4</v>
      </c>
      <c r="F47">
        <v>0.86689799999999995</v>
      </c>
      <c r="G47" t="s">
        <v>5</v>
      </c>
      <c r="H47">
        <v>63</v>
      </c>
      <c r="I47" t="s">
        <v>6</v>
      </c>
      <c r="J47">
        <v>309</v>
      </c>
      <c r="K47" t="s">
        <v>7</v>
      </c>
      <c r="L47">
        <v>810</v>
      </c>
      <c r="M47" t="s">
        <v>8</v>
      </c>
      <c r="N47">
        <v>0</v>
      </c>
      <c r="O47" t="s">
        <v>9</v>
      </c>
      <c r="P47" t="s">
        <v>10</v>
      </c>
      <c r="Q47">
        <v>0</v>
      </c>
      <c r="R47" t="s">
        <v>11</v>
      </c>
      <c r="S47">
        <v>43</v>
      </c>
    </row>
    <row r="48" spans="1:19">
      <c r="A48" t="s">
        <v>2</v>
      </c>
      <c r="B48">
        <v>373</v>
      </c>
      <c r="C48" t="s">
        <v>3</v>
      </c>
      <c r="D48">
        <v>67578</v>
      </c>
      <c r="E48" t="s">
        <v>4</v>
      </c>
      <c r="F48">
        <v>0.86684399999999995</v>
      </c>
      <c r="G48" t="s">
        <v>5</v>
      </c>
      <c r="H48">
        <v>27</v>
      </c>
      <c r="I48" t="s">
        <v>6</v>
      </c>
      <c r="J48">
        <v>-62</v>
      </c>
      <c r="K48" t="s">
        <v>7</v>
      </c>
      <c r="L48">
        <v>439</v>
      </c>
      <c r="M48" t="s">
        <v>8</v>
      </c>
      <c r="N48">
        <v>0</v>
      </c>
      <c r="O48" t="s">
        <v>9</v>
      </c>
      <c r="P48" t="s">
        <v>10</v>
      </c>
      <c r="Q48">
        <v>0</v>
      </c>
      <c r="R48" t="s">
        <v>11</v>
      </c>
      <c r="S48">
        <v>41</v>
      </c>
    </row>
    <row r="49" spans="1:19">
      <c r="A49" t="s">
        <v>2</v>
      </c>
      <c r="B49">
        <v>373</v>
      </c>
      <c r="C49" t="s">
        <v>3</v>
      </c>
      <c r="D49">
        <v>67656</v>
      </c>
      <c r="E49" t="s">
        <v>4</v>
      </c>
      <c r="F49">
        <v>0.86668800000000001</v>
      </c>
      <c r="G49" t="s">
        <v>5</v>
      </c>
      <c r="H49">
        <v>78</v>
      </c>
      <c r="I49" t="s">
        <v>6</v>
      </c>
      <c r="J49">
        <v>183</v>
      </c>
      <c r="K49" t="s">
        <v>7</v>
      </c>
      <c r="L49">
        <v>684</v>
      </c>
      <c r="M49" t="s">
        <v>8</v>
      </c>
      <c r="N49">
        <v>0</v>
      </c>
      <c r="O49" t="s">
        <v>9</v>
      </c>
      <c r="P49" t="s">
        <v>10</v>
      </c>
      <c r="Q49">
        <v>0</v>
      </c>
      <c r="R49" t="s">
        <v>11</v>
      </c>
      <c r="S49">
        <v>43</v>
      </c>
    </row>
    <row r="50" spans="1:19">
      <c r="A50" t="s">
        <v>2</v>
      </c>
      <c r="B50">
        <v>373</v>
      </c>
      <c r="C50" t="s">
        <v>3</v>
      </c>
      <c r="D50">
        <v>67657</v>
      </c>
      <c r="E50" t="s">
        <v>4</v>
      </c>
      <c r="F50">
        <v>0.86668599999999996</v>
      </c>
      <c r="G50" t="s">
        <v>5</v>
      </c>
      <c r="H50">
        <v>1</v>
      </c>
      <c r="I50" t="s">
        <v>6</v>
      </c>
      <c r="J50">
        <v>-500</v>
      </c>
      <c r="K50" t="s">
        <v>7</v>
      </c>
      <c r="L50">
        <v>1</v>
      </c>
      <c r="M50" t="s">
        <v>8</v>
      </c>
      <c r="N50">
        <v>0</v>
      </c>
      <c r="O50" t="s">
        <v>9</v>
      </c>
      <c r="P50" t="s">
        <v>10</v>
      </c>
      <c r="Q50">
        <v>0</v>
      </c>
      <c r="R50" t="s">
        <v>11</v>
      </c>
      <c r="S50">
        <v>33</v>
      </c>
    </row>
    <row r="51" spans="1:19">
      <c r="A51" t="s">
        <v>2</v>
      </c>
      <c r="B51">
        <v>373</v>
      </c>
      <c r="C51" t="s">
        <v>3</v>
      </c>
      <c r="D51">
        <v>67659</v>
      </c>
      <c r="E51" t="s">
        <v>4</v>
      </c>
      <c r="F51">
        <v>0.86668199999999995</v>
      </c>
      <c r="G51" t="s">
        <v>5</v>
      </c>
      <c r="H51">
        <v>2</v>
      </c>
      <c r="I51" t="s">
        <v>6</v>
      </c>
      <c r="J51">
        <v>-498</v>
      </c>
      <c r="K51" t="s">
        <v>7</v>
      </c>
      <c r="L51">
        <v>3</v>
      </c>
      <c r="M51" t="s">
        <v>8</v>
      </c>
      <c r="N51">
        <v>0</v>
      </c>
      <c r="O51" t="s">
        <v>9</v>
      </c>
      <c r="P51" t="s">
        <v>10</v>
      </c>
      <c r="Q51">
        <v>0</v>
      </c>
      <c r="R51" t="s">
        <v>11</v>
      </c>
      <c r="S51">
        <v>27</v>
      </c>
    </row>
    <row r="52" spans="1:19">
      <c r="A52" t="s">
        <v>2</v>
      </c>
      <c r="B52">
        <v>373</v>
      </c>
      <c r="C52" t="s">
        <v>3</v>
      </c>
      <c r="D52">
        <v>67660</v>
      </c>
      <c r="E52" t="s">
        <v>4</v>
      </c>
      <c r="F52">
        <v>0.86668000000000001</v>
      </c>
      <c r="G52" t="s">
        <v>5</v>
      </c>
      <c r="H52">
        <v>1</v>
      </c>
      <c r="I52" t="s">
        <v>6</v>
      </c>
      <c r="J52">
        <v>-500</v>
      </c>
      <c r="K52" t="s">
        <v>7</v>
      </c>
      <c r="L52">
        <v>1</v>
      </c>
      <c r="M52" t="s">
        <v>8</v>
      </c>
      <c r="N52">
        <v>0</v>
      </c>
      <c r="O52" t="s">
        <v>9</v>
      </c>
      <c r="P52" t="s">
        <v>10</v>
      </c>
      <c r="Q52">
        <v>0</v>
      </c>
      <c r="R52" t="s">
        <v>11</v>
      </c>
      <c r="S52">
        <v>33</v>
      </c>
    </row>
    <row r="53" spans="1:19">
      <c r="A53" t="s">
        <v>2</v>
      </c>
      <c r="B53">
        <v>373</v>
      </c>
      <c r="C53" t="s">
        <v>3</v>
      </c>
      <c r="D53">
        <v>67754</v>
      </c>
      <c r="E53" t="s">
        <v>4</v>
      </c>
      <c r="F53">
        <v>0.86649200000000004</v>
      </c>
      <c r="G53" t="s">
        <v>5</v>
      </c>
      <c r="H53">
        <v>94</v>
      </c>
      <c r="I53" t="s">
        <v>6</v>
      </c>
      <c r="J53">
        <v>862</v>
      </c>
      <c r="K53" t="s">
        <v>7</v>
      </c>
      <c r="L53">
        <v>1363</v>
      </c>
      <c r="M53" t="s">
        <v>8</v>
      </c>
      <c r="N53">
        <v>0</v>
      </c>
      <c r="O53" t="s">
        <v>9</v>
      </c>
      <c r="P53" t="s">
        <v>10</v>
      </c>
      <c r="Q53">
        <v>0</v>
      </c>
      <c r="R53" t="s">
        <v>11</v>
      </c>
      <c r="S53">
        <v>43</v>
      </c>
    </row>
    <row r="54" spans="1:19">
      <c r="A54" t="s">
        <v>2</v>
      </c>
      <c r="B54">
        <v>373</v>
      </c>
      <c r="C54" t="s">
        <v>3</v>
      </c>
      <c r="D54">
        <v>67801</v>
      </c>
      <c r="E54" t="s">
        <v>4</v>
      </c>
      <c r="F54">
        <v>0.866398</v>
      </c>
      <c r="G54" t="s">
        <v>5</v>
      </c>
      <c r="H54">
        <v>47</v>
      </c>
      <c r="I54" t="s">
        <v>6</v>
      </c>
      <c r="J54">
        <v>23</v>
      </c>
      <c r="K54" t="s">
        <v>7</v>
      </c>
      <c r="L54">
        <v>524</v>
      </c>
      <c r="M54" t="s">
        <v>8</v>
      </c>
      <c r="N54">
        <v>0</v>
      </c>
      <c r="O54" t="s">
        <v>9</v>
      </c>
      <c r="P54" t="s">
        <v>10</v>
      </c>
      <c r="Q54">
        <v>0</v>
      </c>
      <c r="R54" t="s">
        <v>11</v>
      </c>
      <c r="S54">
        <v>43</v>
      </c>
    </row>
    <row r="55" spans="1:19">
      <c r="A55" t="s">
        <v>2</v>
      </c>
      <c r="B55">
        <v>373</v>
      </c>
      <c r="C55" t="s">
        <v>3</v>
      </c>
      <c r="D55">
        <v>67935</v>
      </c>
      <c r="E55" t="s">
        <v>4</v>
      </c>
      <c r="F55">
        <v>0.86612999999999996</v>
      </c>
      <c r="G55" t="s">
        <v>5</v>
      </c>
      <c r="H55">
        <v>134</v>
      </c>
      <c r="I55" t="s">
        <v>6</v>
      </c>
      <c r="J55">
        <v>855</v>
      </c>
      <c r="K55" t="s">
        <v>7</v>
      </c>
      <c r="L55">
        <v>1356</v>
      </c>
      <c r="M55" t="s">
        <v>8</v>
      </c>
      <c r="N55">
        <v>0</v>
      </c>
      <c r="O55" t="s">
        <v>9</v>
      </c>
      <c r="P55" t="s">
        <v>10</v>
      </c>
      <c r="Q55">
        <v>0</v>
      </c>
      <c r="R55" t="s">
        <v>11</v>
      </c>
      <c r="S55">
        <v>43</v>
      </c>
    </row>
    <row r="56" spans="1:19">
      <c r="A56" t="s">
        <v>2</v>
      </c>
      <c r="B56">
        <v>373</v>
      </c>
      <c r="C56" t="s">
        <v>3</v>
      </c>
      <c r="D56">
        <v>67962</v>
      </c>
      <c r="E56" t="s">
        <v>4</v>
      </c>
      <c r="F56">
        <v>0.86607599999999996</v>
      </c>
      <c r="G56" t="s">
        <v>5</v>
      </c>
      <c r="H56">
        <v>27</v>
      </c>
      <c r="I56" t="s">
        <v>6</v>
      </c>
      <c r="J56">
        <v>-320</v>
      </c>
      <c r="K56" t="s">
        <v>7</v>
      </c>
      <c r="L56">
        <v>181</v>
      </c>
      <c r="M56" t="s">
        <v>8</v>
      </c>
      <c r="N56">
        <v>0</v>
      </c>
      <c r="O56" t="s">
        <v>9</v>
      </c>
      <c r="P56" t="s">
        <v>10</v>
      </c>
      <c r="Q56">
        <v>0</v>
      </c>
      <c r="R56" t="s">
        <v>11</v>
      </c>
      <c r="S56">
        <v>44</v>
      </c>
    </row>
    <row r="57" spans="1:19">
      <c r="A57" t="s">
        <v>2</v>
      </c>
      <c r="B57">
        <v>373</v>
      </c>
      <c r="C57" t="s">
        <v>3</v>
      </c>
      <c r="D57">
        <v>68003</v>
      </c>
      <c r="E57" t="s">
        <v>4</v>
      </c>
      <c r="F57">
        <v>0.86599400000000004</v>
      </c>
      <c r="G57" t="s">
        <v>5</v>
      </c>
      <c r="H57">
        <v>41</v>
      </c>
      <c r="I57" t="s">
        <v>6</v>
      </c>
      <c r="J57">
        <v>-286</v>
      </c>
      <c r="K57" t="s">
        <v>7</v>
      </c>
      <c r="L57">
        <v>215</v>
      </c>
      <c r="M57" t="s">
        <v>8</v>
      </c>
      <c r="N57">
        <v>0</v>
      </c>
      <c r="O57" t="s">
        <v>9</v>
      </c>
      <c r="P57" t="s">
        <v>10</v>
      </c>
      <c r="Q57">
        <v>0</v>
      </c>
      <c r="R57" t="s">
        <v>11</v>
      </c>
      <c r="S57">
        <v>43</v>
      </c>
    </row>
    <row r="58" spans="1:19">
      <c r="A58" t="s">
        <v>2</v>
      </c>
      <c r="B58">
        <v>373</v>
      </c>
      <c r="C58" t="s">
        <v>3</v>
      </c>
      <c r="D58">
        <v>68004</v>
      </c>
      <c r="E58" t="s">
        <v>4</v>
      </c>
      <c r="F58">
        <v>0.86599199999999998</v>
      </c>
      <c r="G58" t="s">
        <v>5</v>
      </c>
      <c r="H58">
        <v>1</v>
      </c>
      <c r="I58" t="s">
        <v>6</v>
      </c>
      <c r="J58">
        <v>-500</v>
      </c>
      <c r="K58" t="s">
        <v>7</v>
      </c>
      <c r="L58">
        <v>1</v>
      </c>
      <c r="M58" t="s">
        <v>8</v>
      </c>
      <c r="N58">
        <v>0</v>
      </c>
      <c r="O58" t="s">
        <v>9</v>
      </c>
      <c r="P58" t="s">
        <v>10</v>
      </c>
      <c r="Q58">
        <v>0</v>
      </c>
      <c r="R58" t="s">
        <v>11</v>
      </c>
      <c r="S58">
        <v>34</v>
      </c>
    </row>
    <row r="59" spans="1:19">
      <c r="A59" t="s">
        <v>2</v>
      </c>
      <c r="B59">
        <v>373</v>
      </c>
      <c r="C59" t="s">
        <v>3</v>
      </c>
      <c r="D59">
        <v>68006</v>
      </c>
      <c r="E59" t="s">
        <v>4</v>
      </c>
      <c r="F59">
        <v>0.86598799999999998</v>
      </c>
      <c r="G59" t="s">
        <v>5</v>
      </c>
      <c r="H59">
        <v>2</v>
      </c>
      <c r="I59" t="s">
        <v>6</v>
      </c>
      <c r="J59">
        <v>-498</v>
      </c>
      <c r="K59" t="s">
        <v>7</v>
      </c>
      <c r="L59">
        <v>3</v>
      </c>
      <c r="M59" t="s">
        <v>8</v>
      </c>
      <c r="N59">
        <v>0</v>
      </c>
      <c r="O59" t="s">
        <v>9</v>
      </c>
      <c r="P59" t="s">
        <v>10</v>
      </c>
      <c r="Q59">
        <v>0</v>
      </c>
      <c r="R59" t="s">
        <v>11</v>
      </c>
      <c r="S59">
        <v>31</v>
      </c>
    </row>
    <row r="60" spans="1:19">
      <c r="A60" t="s">
        <v>2</v>
      </c>
      <c r="B60">
        <v>373</v>
      </c>
      <c r="C60" t="s">
        <v>3</v>
      </c>
      <c r="D60">
        <v>68043</v>
      </c>
      <c r="E60" t="s">
        <v>4</v>
      </c>
      <c r="F60">
        <v>0.86591399999999996</v>
      </c>
      <c r="G60" t="s">
        <v>5</v>
      </c>
      <c r="H60">
        <v>37</v>
      </c>
      <c r="I60" t="s">
        <v>6</v>
      </c>
      <c r="J60">
        <v>-326</v>
      </c>
      <c r="K60" t="s">
        <v>7</v>
      </c>
      <c r="L60">
        <v>175</v>
      </c>
      <c r="M60" t="s">
        <v>8</v>
      </c>
      <c r="N60">
        <v>0</v>
      </c>
      <c r="O60" t="s">
        <v>9</v>
      </c>
      <c r="P60" t="s">
        <v>10</v>
      </c>
      <c r="Q60">
        <v>0</v>
      </c>
      <c r="R60" t="s">
        <v>11</v>
      </c>
      <c r="S60">
        <v>41</v>
      </c>
    </row>
    <row r="61" spans="1:19">
      <c r="A61" t="s">
        <v>2</v>
      </c>
      <c r="B61">
        <v>373</v>
      </c>
      <c r="C61" t="s">
        <v>3</v>
      </c>
      <c r="D61">
        <v>68051</v>
      </c>
      <c r="E61" t="s">
        <v>4</v>
      </c>
      <c r="F61">
        <v>0.86589799999999995</v>
      </c>
      <c r="G61" t="s">
        <v>5</v>
      </c>
      <c r="H61">
        <v>8</v>
      </c>
      <c r="I61" t="s">
        <v>6</v>
      </c>
      <c r="J61">
        <v>-479</v>
      </c>
      <c r="K61" t="s">
        <v>7</v>
      </c>
      <c r="L61">
        <v>22</v>
      </c>
      <c r="M61" t="s">
        <v>8</v>
      </c>
      <c r="N61">
        <v>0</v>
      </c>
      <c r="O61" t="s">
        <v>9</v>
      </c>
      <c r="P61" t="s">
        <v>10</v>
      </c>
      <c r="Q61">
        <v>0</v>
      </c>
      <c r="R61" t="s">
        <v>11</v>
      </c>
      <c r="S61">
        <v>37</v>
      </c>
    </row>
    <row r="62" spans="1:19">
      <c r="A62" t="s">
        <v>2</v>
      </c>
      <c r="B62">
        <v>373</v>
      </c>
      <c r="C62" t="s">
        <v>3</v>
      </c>
      <c r="D62">
        <v>68052</v>
      </c>
      <c r="E62" t="s">
        <v>4</v>
      </c>
      <c r="F62">
        <v>0.865896</v>
      </c>
      <c r="G62" t="s">
        <v>5</v>
      </c>
      <c r="H62">
        <v>1</v>
      </c>
      <c r="I62" t="s">
        <v>6</v>
      </c>
      <c r="J62">
        <v>-500</v>
      </c>
      <c r="K62" t="s">
        <v>7</v>
      </c>
      <c r="L62">
        <v>1</v>
      </c>
      <c r="M62" t="s">
        <v>8</v>
      </c>
      <c r="N62">
        <v>0</v>
      </c>
      <c r="O62" t="s">
        <v>9</v>
      </c>
      <c r="P62" t="s">
        <v>10</v>
      </c>
      <c r="Q62">
        <v>0</v>
      </c>
      <c r="R62" t="s">
        <v>11</v>
      </c>
      <c r="S62">
        <v>32</v>
      </c>
    </row>
    <row r="63" spans="1:19">
      <c r="A63" t="s">
        <v>2</v>
      </c>
      <c r="B63">
        <v>373</v>
      </c>
      <c r="C63" t="s">
        <v>3</v>
      </c>
      <c r="D63">
        <v>68053</v>
      </c>
      <c r="E63" t="s">
        <v>4</v>
      </c>
      <c r="F63">
        <v>0.86589400000000005</v>
      </c>
      <c r="G63" t="s">
        <v>5</v>
      </c>
      <c r="H63">
        <v>1</v>
      </c>
      <c r="I63" t="s">
        <v>6</v>
      </c>
      <c r="J63">
        <v>-500</v>
      </c>
      <c r="K63" t="s">
        <v>7</v>
      </c>
      <c r="L63">
        <v>1</v>
      </c>
      <c r="M63" t="s">
        <v>8</v>
      </c>
      <c r="N63">
        <v>0</v>
      </c>
      <c r="O63" t="s">
        <v>9</v>
      </c>
      <c r="P63" t="s">
        <v>10</v>
      </c>
      <c r="Q63">
        <v>0</v>
      </c>
      <c r="R63" t="s">
        <v>11</v>
      </c>
      <c r="S63">
        <v>31</v>
      </c>
    </row>
    <row r="64" spans="1:19">
      <c r="A64" t="s">
        <v>2</v>
      </c>
      <c r="B64">
        <v>373</v>
      </c>
      <c r="C64" t="s">
        <v>3</v>
      </c>
      <c r="D64">
        <v>68054</v>
      </c>
      <c r="E64" t="s">
        <v>4</v>
      </c>
      <c r="F64">
        <v>0.865892</v>
      </c>
      <c r="G64" t="s">
        <v>5</v>
      </c>
      <c r="H64">
        <v>1</v>
      </c>
      <c r="I64" t="s">
        <v>6</v>
      </c>
      <c r="J64">
        <v>-500</v>
      </c>
      <c r="K64" t="s">
        <v>7</v>
      </c>
      <c r="L64">
        <v>1</v>
      </c>
      <c r="M64" t="s">
        <v>8</v>
      </c>
      <c r="N64">
        <v>0</v>
      </c>
      <c r="O64" t="s">
        <v>9</v>
      </c>
      <c r="P64" t="s">
        <v>10</v>
      </c>
      <c r="Q64">
        <v>0</v>
      </c>
      <c r="R64" t="s">
        <v>11</v>
      </c>
      <c r="S64">
        <v>30</v>
      </c>
    </row>
    <row r="65" spans="1:19">
      <c r="A65" t="s">
        <v>2</v>
      </c>
      <c r="B65">
        <v>373</v>
      </c>
      <c r="C65" t="s">
        <v>3</v>
      </c>
      <c r="D65">
        <v>68099</v>
      </c>
      <c r="E65" t="s">
        <v>4</v>
      </c>
      <c r="F65">
        <v>0.86580199999999996</v>
      </c>
      <c r="G65" t="s">
        <v>5</v>
      </c>
      <c r="H65">
        <v>45</v>
      </c>
      <c r="I65" t="s">
        <v>6</v>
      </c>
      <c r="J65">
        <v>-19</v>
      </c>
      <c r="K65" t="s">
        <v>7</v>
      </c>
      <c r="L65">
        <v>482</v>
      </c>
      <c r="M65" t="s">
        <v>8</v>
      </c>
      <c r="N65">
        <v>0</v>
      </c>
      <c r="O65" t="s">
        <v>9</v>
      </c>
      <c r="P65" t="s">
        <v>10</v>
      </c>
      <c r="Q65">
        <v>0</v>
      </c>
      <c r="R65" t="s">
        <v>11</v>
      </c>
      <c r="S65">
        <v>40</v>
      </c>
    </row>
    <row r="66" spans="1:19">
      <c r="A66" t="s">
        <v>2</v>
      </c>
      <c r="B66">
        <v>373</v>
      </c>
      <c r="C66" t="s">
        <v>3</v>
      </c>
      <c r="D66">
        <v>68177</v>
      </c>
      <c r="E66" t="s">
        <v>4</v>
      </c>
      <c r="F66">
        <v>0.86564600000000003</v>
      </c>
      <c r="G66" t="s">
        <v>5</v>
      </c>
      <c r="H66">
        <v>78</v>
      </c>
      <c r="I66" t="s">
        <v>6</v>
      </c>
      <c r="J66">
        <v>345</v>
      </c>
      <c r="K66" t="s">
        <v>7</v>
      </c>
      <c r="L66">
        <v>846</v>
      </c>
      <c r="M66" t="s">
        <v>8</v>
      </c>
      <c r="N66">
        <v>0</v>
      </c>
      <c r="O66" t="s">
        <v>9</v>
      </c>
      <c r="P66" t="s">
        <v>10</v>
      </c>
      <c r="Q66">
        <v>0</v>
      </c>
      <c r="R66" t="s">
        <v>11</v>
      </c>
      <c r="S66">
        <v>40</v>
      </c>
    </row>
    <row r="67" spans="1:19">
      <c r="A67" t="s">
        <v>2</v>
      </c>
      <c r="B67">
        <v>373</v>
      </c>
      <c r="C67" t="s">
        <v>3</v>
      </c>
      <c r="D67">
        <v>68179</v>
      </c>
      <c r="E67" t="s">
        <v>4</v>
      </c>
      <c r="F67">
        <v>0.86564200000000002</v>
      </c>
      <c r="G67" t="s">
        <v>5</v>
      </c>
      <c r="H67">
        <v>2</v>
      </c>
      <c r="I67" t="s">
        <v>6</v>
      </c>
      <c r="J67">
        <v>-498</v>
      </c>
      <c r="K67" t="s">
        <v>7</v>
      </c>
      <c r="L67">
        <v>3</v>
      </c>
      <c r="M67" t="s">
        <v>8</v>
      </c>
      <c r="N67">
        <v>0</v>
      </c>
      <c r="O67" t="s">
        <v>9</v>
      </c>
      <c r="P67" t="s">
        <v>10</v>
      </c>
      <c r="Q67">
        <v>0</v>
      </c>
      <c r="R67" t="s">
        <v>11</v>
      </c>
      <c r="S67">
        <v>38</v>
      </c>
    </row>
    <row r="68" spans="1:19">
      <c r="A68" t="s">
        <v>2</v>
      </c>
      <c r="B68">
        <v>373</v>
      </c>
      <c r="C68" t="s">
        <v>3</v>
      </c>
      <c r="D68">
        <v>68377</v>
      </c>
      <c r="E68" t="s">
        <v>4</v>
      </c>
      <c r="F68">
        <v>0.86524599999999996</v>
      </c>
      <c r="G68" t="s">
        <v>5</v>
      </c>
      <c r="H68">
        <v>198</v>
      </c>
      <c r="I68" t="s">
        <v>6</v>
      </c>
      <c r="J68">
        <v>2119</v>
      </c>
      <c r="K68" t="s">
        <v>7</v>
      </c>
      <c r="L68">
        <v>2620</v>
      </c>
      <c r="M68" t="s">
        <v>8</v>
      </c>
      <c r="N68">
        <v>0</v>
      </c>
      <c r="O68" t="s">
        <v>9</v>
      </c>
      <c r="P68" t="s">
        <v>10</v>
      </c>
      <c r="Q68">
        <v>0</v>
      </c>
      <c r="R68" t="s">
        <v>11</v>
      </c>
      <c r="S68">
        <v>40</v>
      </c>
    </row>
    <row r="69" spans="1:19">
      <c r="A69" t="s">
        <v>2</v>
      </c>
      <c r="B69">
        <v>373</v>
      </c>
      <c r="C69" t="s">
        <v>3</v>
      </c>
      <c r="D69">
        <v>68405</v>
      </c>
      <c r="E69" t="s">
        <v>4</v>
      </c>
      <c r="F69">
        <v>0.86519000000000001</v>
      </c>
      <c r="G69" t="s">
        <v>5</v>
      </c>
      <c r="H69">
        <v>28</v>
      </c>
      <c r="I69" t="s">
        <v>6</v>
      </c>
      <c r="J69">
        <v>-169</v>
      </c>
      <c r="K69" t="s">
        <v>7</v>
      </c>
      <c r="L69">
        <v>332</v>
      </c>
      <c r="M69" t="s">
        <v>8</v>
      </c>
      <c r="N69">
        <v>0</v>
      </c>
      <c r="O69" t="s">
        <v>9</v>
      </c>
      <c r="P69" t="s">
        <v>10</v>
      </c>
      <c r="Q69">
        <v>0</v>
      </c>
      <c r="R69" t="s">
        <v>11</v>
      </c>
      <c r="S69">
        <v>39</v>
      </c>
    </row>
    <row r="70" spans="1:19">
      <c r="A70" t="s">
        <v>2</v>
      </c>
      <c r="B70">
        <v>373</v>
      </c>
      <c r="C70" t="s">
        <v>3</v>
      </c>
      <c r="D70">
        <v>68609</v>
      </c>
      <c r="E70" t="s">
        <v>4</v>
      </c>
      <c r="F70">
        <v>0.86478200000000005</v>
      </c>
      <c r="G70" t="s">
        <v>5</v>
      </c>
      <c r="H70">
        <v>204</v>
      </c>
      <c r="I70" t="s">
        <v>6</v>
      </c>
      <c r="J70">
        <v>1726</v>
      </c>
      <c r="K70" t="s">
        <v>7</v>
      </c>
      <c r="L70">
        <v>2227</v>
      </c>
      <c r="M70" t="s">
        <v>8</v>
      </c>
      <c r="N70">
        <v>0</v>
      </c>
      <c r="O70" t="s">
        <v>9</v>
      </c>
      <c r="P70" t="s">
        <v>10</v>
      </c>
      <c r="Q70">
        <v>0</v>
      </c>
      <c r="R70" t="s">
        <v>11</v>
      </c>
      <c r="S70">
        <v>40</v>
      </c>
    </row>
    <row r="71" spans="1:19">
      <c r="A71" t="s">
        <v>2</v>
      </c>
      <c r="B71">
        <v>373</v>
      </c>
      <c r="C71" t="s">
        <v>3</v>
      </c>
      <c r="D71">
        <v>68626</v>
      </c>
      <c r="E71" t="s">
        <v>4</v>
      </c>
      <c r="F71">
        <v>0.86474799999999996</v>
      </c>
      <c r="G71" t="s">
        <v>5</v>
      </c>
      <c r="H71">
        <v>17</v>
      </c>
      <c r="I71" t="s">
        <v>6</v>
      </c>
      <c r="J71">
        <v>-418</v>
      </c>
      <c r="K71" t="s">
        <v>7</v>
      </c>
      <c r="L71">
        <v>83</v>
      </c>
      <c r="M71" t="s">
        <v>8</v>
      </c>
      <c r="N71">
        <v>0</v>
      </c>
      <c r="O71" t="s">
        <v>9</v>
      </c>
      <c r="P71" t="s">
        <v>10</v>
      </c>
      <c r="Q71">
        <v>0</v>
      </c>
      <c r="R71" t="s">
        <v>11</v>
      </c>
      <c r="S71">
        <v>43</v>
      </c>
    </row>
    <row r="72" spans="1:19">
      <c r="A72" t="s">
        <v>2</v>
      </c>
      <c r="B72">
        <v>373</v>
      </c>
      <c r="C72" t="s">
        <v>3</v>
      </c>
      <c r="D72">
        <v>68664</v>
      </c>
      <c r="E72" t="s">
        <v>4</v>
      </c>
      <c r="F72">
        <v>0.864672</v>
      </c>
      <c r="G72" t="s">
        <v>5</v>
      </c>
      <c r="H72">
        <v>38</v>
      </c>
      <c r="I72" t="s">
        <v>6</v>
      </c>
      <c r="J72">
        <v>-238</v>
      </c>
      <c r="K72" t="s">
        <v>7</v>
      </c>
      <c r="L72">
        <v>263</v>
      </c>
      <c r="M72" t="s">
        <v>8</v>
      </c>
      <c r="N72">
        <v>0</v>
      </c>
      <c r="O72" t="s">
        <v>9</v>
      </c>
      <c r="P72" t="s">
        <v>10</v>
      </c>
      <c r="Q72">
        <v>0</v>
      </c>
      <c r="R72" t="s">
        <v>11</v>
      </c>
      <c r="S72">
        <v>41</v>
      </c>
    </row>
    <row r="73" spans="1:19">
      <c r="A73" t="s">
        <v>2</v>
      </c>
      <c r="B73">
        <v>373</v>
      </c>
      <c r="C73" t="s">
        <v>3</v>
      </c>
      <c r="D73">
        <v>68835</v>
      </c>
      <c r="E73" t="s">
        <v>4</v>
      </c>
      <c r="F73">
        <v>0.86433000000000004</v>
      </c>
      <c r="G73" t="s">
        <v>5</v>
      </c>
      <c r="H73">
        <v>171</v>
      </c>
      <c r="I73" t="s">
        <v>6</v>
      </c>
      <c r="J73">
        <v>1373</v>
      </c>
      <c r="K73" t="s">
        <v>7</v>
      </c>
      <c r="L73">
        <v>1874</v>
      </c>
      <c r="M73" t="s">
        <v>8</v>
      </c>
      <c r="N73">
        <v>0</v>
      </c>
      <c r="O73" t="s">
        <v>9</v>
      </c>
      <c r="P73" t="s">
        <v>10</v>
      </c>
      <c r="Q73">
        <v>0</v>
      </c>
      <c r="R73" t="s">
        <v>11</v>
      </c>
      <c r="S73">
        <v>40</v>
      </c>
    </row>
    <row r="74" spans="1:19">
      <c r="A74" t="s">
        <v>2</v>
      </c>
      <c r="B74">
        <v>373</v>
      </c>
      <c r="C74" t="s">
        <v>3</v>
      </c>
      <c r="D74">
        <v>68969</v>
      </c>
      <c r="E74" t="s">
        <v>4</v>
      </c>
      <c r="F74">
        <v>0.864062</v>
      </c>
      <c r="G74" t="s">
        <v>5</v>
      </c>
      <c r="H74">
        <v>134</v>
      </c>
      <c r="I74" t="s">
        <v>6</v>
      </c>
      <c r="J74">
        <v>692</v>
      </c>
      <c r="K74" t="s">
        <v>7</v>
      </c>
      <c r="L74">
        <v>1193</v>
      </c>
      <c r="M74" t="s">
        <v>8</v>
      </c>
      <c r="N74">
        <v>0</v>
      </c>
      <c r="O74" t="s">
        <v>9</v>
      </c>
      <c r="P74" t="s">
        <v>10</v>
      </c>
      <c r="Q74">
        <v>0</v>
      </c>
      <c r="R74" t="s">
        <v>11</v>
      </c>
      <c r="S74">
        <v>39</v>
      </c>
    </row>
    <row r="75" spans="1:19">
      <c r="A75" t="s">
        <v>2</v>
      </c>
      <c r="B75">
        <v>373</v>
      </c>
      <c r="C75" t="s">
        <v>3</v>
      </c>
      <c r="D75">
        <v>69128</v>
      </c>
      <c r="E75" t="s">
        <v>4</v>
      </c>
      <c r="F75">
        <v>0.86374399999999996</v>
      </c>
      <c r="G75" t="s">
        <v>5</v>
      </c>
      <c r="H75">
        <v>159</v>
      </c>
      <c r="I75" t="s">
        <v>6</v>
      </c>
      <c r="J75">
        <v>681</v>
      </c>
      <c r="K75" t="s">
        <v>7</v>
      </c>
      <c r="L75">
        <v>1182</v>
      </c>
      <c r="M75" t="s">
        <v>8</v>
      </c>
      <c r="N75">
        <v>0</v>
      </c>
      <c r="O75" t="s">
        <v>9</v>
      </c>
      <c r="P75" t="s">
        <v>10</v>
      </c>
      <c r="Q75">
        <v>0</v>
      </c>
      <c r="R75" t="s">
        <v>11</v>
      </c>
      <c r="S75">
        <v>42</v>
      </c>
    </row>
    <row r="76" spans="1:19">
      <c r="A76" t="s">
        <v>2</v>
      </c>
      <c r="B76">
        <v>373</v>
      </c>
      <c r="C76" t="s">
        <v>3</v>
      </c>
      <c r="D76">
        <v>69163</v>
      </c>
      <c r="E76" t="s">
        <v>4</v>
      </c>
      <c r="F76">
        <v>0.86367400000000005</v>
      </c>
      <c r="G76" t="s">
        <v>5</v>
      </c>
      <c r="H76">
        <v>35</v>
      </c>
      <c r="I76" t="s">
        <v>6</v>
      </c>
      <c r="J76">
        <v>-103</v>
      </c>
      <c r="K76" t="s">
        <v>7</v>
      </c>
      <c r="L76">
        <v>398</v>
      </c>
      <c r="M76" t="s">
        <v>8</v>
      </c>
      <c r="N76">
        <v>0</v>
      </c>
      <c r="O76" t="s">
        <v>9</v>
      </c>
      <c r="P76" t="s">
        <v>10</v>
      </c>
      <c r="Q76">
        <v>0</v>
      </c>
      <c r="R76" t="s">
        <v>11</v>
      </c>
      <c r="S76">
        <v>43</v>
      </c>
    </row>
    <row r="77" spans="1:19">
      <c r="A77" t="s">
        <v>2</v>
      </c>
      <c r="B77">
        <v>373</v>
      </c>
      <c r="C77" t="s">
        <v>3</v>
      </c>
      <c r="D77">
        <v>69180</v>
      </c>
      <c r="E77" t="s">
        <v>4</v>
      </c>
      <c r="F77">
        <v>0.86363999999999996</v>
      </c>
      <c r="G77" t="s">
        <v>5</v>
      </c>
      <c r="H77">
        <v>17</v>
      </c>
      <c r="I77" t="s">
        <v>6</v>
      </c>
      <c r="J77">
        <v>-423</v>
      </c>
      <c r="K77" t="s">
        <v>7</v>
      </c>
      <c r="L77">
        <v>78</v>
      </c>
      <c r="M77" t="s">
        <v>8</v>
      </c>
      <c r="N77">
        <v>0</v>
      </c>
      <c r="O77" t="s">
        <v>9</v>
      </c>
      <c r="P77" t="s">
        <v>10</v>
      </c>
      <c r="Q77">
        <v>0</v>
      </c>
      <c r="R77" t="s">
        <v>11</v>
      </c>
      <c r="S77">
        <v>43</v>
      </c>
    </row>
    <row r="78" spans="1:19">
      <c r="A78" t="s">
        <v>2</v>
      </c>
      <c r="B78">
        <v>373</v>
      </c>
      <c r="C78" t="s">
        <v>3</v>
      </c>
      <c r="D78">
        <v>69203</v>
      </c>
      <c r="E78" t="s">
        <v>4</v>
      </c>
      <c r="F78">
        <v>0.86359399999999997</v>
      </c>
      <c r="G78" t="s">
        <v>5</v>
      </c>
      <c r="H78">
        <v>23</v>
      </c>
      <c r="I78" t="s">
        <v>6</v>
      </c>
      <c r="J78">
        <v>-314</v>
      </c>
      <c r="K78" t="s">
        <v>7</v>
      </c>
      <c r="L78">
        <v>187</v>
      </c>
      <c r="M78" t="s">
        <v>8</v>
      </c>
      <c r="N78">
        <v>0</v>
      </c>
      <c r="O78" t="s">
        <v>9</v>
      </c>
      <c r="P78" t="s">
        <v>10</v>
      </c>
      <c r="Q78">
        <v>0</v>
      </c>
      <c r="R78" t="s">
        <v>11</v>
      </c>
      <c r="S78">
        <v>41</v>
      </c>
    </row>
    <row r="79" spans="1:19">
      <c r="A79" t="s">
        <v>2</v>
      </c>
      <c r="B79">
        <v>373</v>
      </c>
      <c r="C79" t="s">
        <v>3</v>
      </c>
      <c r="D79">
        <v>69436</v>
      </c>
      <c r="E79" t="s">
        <v>4</v>
      </c>
      <c r="F79">
        <v>0.86312800000000001</v>
      </c>
      <c r="G79" t="s">
        <v>5</v>
      </c>
      <c r="H79">
        <v>233</v>
      </c>
      <c r="I79" t="s">
        <v>6</v>
      </c>
      <c r="J79">
        <v>1568</v>
      </c>
      <c r="K79" t="s">
        <v>7</v>
      </c>
      <c r="L79">
        <v>2069</v>
      </c>
      <c r="M79" t="s">
        <v>8</v>
      </c>
      <c r="N79">
        <v>0</v>
      </c>
      <c r="O79" t="s">
        <v>9</v>
      </c>
      <c r="P79" t="s">
        <v>10</v>
      </c>
      <c r="Q79">
        <v>0</v>
      </c>
      <c r="R79" t="s">
        <v>11</v>
      </c>
      <c r="S79">
        <v>39</v>
      </c>
    </row>
    <row r="80" spans="1:19">
      <c r="A80" t="s">
        <v>2</v>
      </c>
      <c r="B80">
        <v>373</v>
      </c>
      <c r="C80" t="s">
        <v>3</v>
      </c>
      <c r="D80">
        <v>69472</v>
      </c>
      <c r="E80" t="s">
        <v>4</v>
      </c>
      <c r="F80">
        <v>0.86305600000000005</v>
      </c>
      <c r="G80" t="s">
        <v>5</v>
      </c>
      <c r="H80">
        <v>36</v>
      </c>
      <c r="I80" t="s">
        <v>6</v>
      </c>
      <c r="J80">
        <v>-94</v>
      </c>
      <c r="K80" t="s">
        <v>7</v>
      </c>
      <c r="L80">
        <v>407</v>
      </c>
      <c r="M80" t="s">
        <v>8</v>
      </c>
      <c r="N80">
        <v>0</v>
      </c>
      <c r="O80" t="s">
        <v>9</v>
      </c>
      <c r="P80" t="s">
        <v>10</v>
      </c>
      <c r="Q80">
        <v>0</v>
      </c>
      <c r="R80" t="s">
        <v>11</v>
      </c>
      <c r="S80">
        <v>43</v>
      </c>
    </row>
    <row r="81" spans="1:19">
      <c r="A81" t="s">
        <v>2</v>
      </c>
      <c r="B81">
        <v>373</v>
      </c>
      <c r="C81" t="s">
        <v>3</v>
      </c>
      <c r="D81">
        <v>69561</v>
      </c>
      <c r="E81" t="s">
        <v>4</v>
      </c>
      <c r="F81">
        <v>0.86287800000000003</v>
      </c>
      <c r="G81" t="s">
        <v>5</v>
      </c>
      <c r="H81">
        <v>89</v>
      </c>
      <c r="I81" t="s">
        <v>6</v>
      </c>
      <c r="J81">
        <v>521</v>
      </c>
      <c r="K81" t="s">
        <v>7</v>
      </c>
      <c r="L81">
        <v>1022</v>
      </c>
      <c r="M81" t="s">
        <v>8</v>
      </c>
      <c r="N81">
        <v>0</v>
      </c>
      <c r="O81" t="s">
        <v>9</v>
      </c>
      <c r="P81" t="s">
        <v>10</v>
      </c>
      <c r="Q81">
        <v>0</v>
      </c>
      <c r="R81" t="s">
        <v>11</v>
      </c>
      <c r="S81">
        <v>41</v>
      </c>
    </row>
    <row r="82" spans="1:19">
      <c r="A82" t="s">
        <v>2</v>
      </c>
      <c r="B82">
        <v>373</v>
      </c>
      <c r="C82" t="s">
        <v>3</v>
      </c>
      <c r="D82">
        <v>69574</v>
      </c>
      <c r="E82" t="s">
        <v>4</v>
      </c>
      <c r="F82">
        <v>0.86285199999999995</v>
      </c>
      <c r="G82" t="s">
        <v>5</v>
      </c>
      <c r="H82">
        <v>13</v>
      </c>
      <c r="I82" t="s">
        <v>6</v>
      </c>
      <c r="J82">
        <v>-456</v>
      </c>
      <c r="K82" t="s">
        <v>7</v>
      </c>
      <c r="L82">
        <v>45</v>
      </c>
      <c r="M82" t="s">
        <v>8</v>
      </c>
      <c r="N82">
        <v>0</v>
      </c>
      <c r="O82" t="s">
        <v>9</v>
      </c>
      <c r="P82" t="s">
        <v>10</v>
      </c>
      <c r="Q82">
        <v>0</v>
      </c>
      <c r="R82" t="s">
        <v>11</v>
      </c>
      <c r="S82">
        <v>42</v>
      </c>
    </row>
    <row r="83" spans="1:19">
      <c r="A83" t="s">
        <v>2</v>
      </c>
      <c r="B83">
        <v>373</v>
      </c>
      <c r="C83" t="s">
        <v>3</v>
      </c>
      <c r="D83">
        <v>69615</v>
      </c>
      <c r="E83" t="s">
        <v>4</v>
      </c>
      <c r="F83">
        <v>0.86277000000000004</v>
      </c>
      <c r="G83" t="s">
        <v>5</v>
      </c>
      <c r="H83">
        <v>41</v>
      </c>
      <c r="I83" t="s">
        <v>6</v>
      </c>
      <c r="J83">
        <v>7</v>
      </c>
      <c r="K83" t="s">
        <v>7</v>
      </c>
      <c r="L83">
        <v>508</v>
      </c>
      <c r="M83" t="s">
        <v>8</v>
      </c>
      <c r="N83">
        <v>0</v>
      </c>
      <c r="O83" t="s">
        <v>9</v>
      </c>
      <c r="P83" t="s">
        <v>10</v>
      </c>
      <c r="Q83">
        <v>0</v>
      </c>
      <c r="R83" t="s">
        <v>11</v>
      </c>
      <c r="S83">
        <v>43</v>
      </c>
    </row>
    <row r="84" spans="1:19">
      <c r="A84" t="s">
        <v>2</v>
      </c>
      <c r="B84">
        <v>373</v>
      </c>
      <c r="C84" t="s">
        <v>3</v>
      </c>
      <c r="D84">
        <v>69676</v>
      </c>
      <c r="E84" t="s">
        <v>4</v>
      </c>
      <c r="F84">
        <v>0.86264799999999997</v>
      </c>
      <c r="G84" t="s">
        <v>5</v>
      </c>
      <c r="H84">
        <v>61</v>
      </c>
      <c r="I84" t="s">
        <v>6</v>
      </c>
      <c r="J84">
        <v>-237</v>
      </c>
      <c r="K84" t="s">
        <v>7</v>
      </c>
      <c r="L84">
        <v>264</v>
      </c>
      <c r="M84" t="s">
        <v>8</v>
      </c>
      <c r="N84">
        <v>0</v>
      </c>
      <c r="O84" t="s">
        <v>9</v>
      </c>
      <c r="P84" t="s">
        <v>10</v>
      </c>
      <c r="Q84">
        <v>0</v>
      </c>
      <c r="R84" t="s">
        <v>11</v>
      </c>
      <c r="S84">
        <v>39</v>
      </c>
    </row>
    <row r="85" spans="1:19">
      <c r="A85" t="s">
        <v>2</v>
      </c>
      <c r="B85">
        <v>373</v>
      </c>
      <c r="C85" t="s">
        <v>3</v>
      </c>
      <c r="D85">
        <v>69740</v>
      </c>
      <c r="E85" t="s">
        <v>4</v>
      </c>
      <c r="F85">
        <v>0.86251999999999995</v>
      </c>
      <c r="G85" t="s">
        <v>5</v>
      </c>
      <c r="H85">
        <v>64</v>
      </c>
      <c r="I85" t="s">
        <v>6</v>
      </c>
      <c r="J85">
        <v>23</v>
      </c>
      <c r="K85" t="s">
        <v>7</v>
      </c>
      <c r="L85">
        <v>524</v>
      </c>
      <c r="M85" t="s">
        <v>8</v>
      </c>
      <c r="N85">
        <v>0</v>
      </c>
      <c r="O85" t="s">
        <v>9</v>
      </c>
      <c r="P85" t="s">
        <v>10</v>
      </c>
      <c r="Q85">
        <v>0</v>
      </c>
      <c r="R85" t="s">
        <v>11</v>
      </c>
      <c r="S85">
        <v>41</v>
      </c>
    </row>
    <row r="86" spans="1:19">
      <c r="A86" t="s">
        <v>2</v>
      </c>
      <c r="B86">
        <v>373</v>
      </c>
      <c r="C86" t="s">
        <v>3</v>
      </c>
      <c r="D86">
        <v>69760</v>
      </c>
      <c r="E86" t="s">
        <v>4</v>
      </c>
      <c r="F86">
        <v>0.86248000000000002</v>
      </c>
      <c r="G86" t="s">
        <v>5</v>
      </c>
      <c r="H86">
        <v>20</v>
      </c>
      <c r="I86" t="s">
        <v>6</v>
      </c>
      <c r="J86">
        <v>-380</v>
      </c>
      <c r="K86" t="s">
        <v>7</v>
      </c>
      <c r="L86">
        <v>121</v>
      </c>
      <c r="M86" t="s">
        <v>8</v>
      </c>
      <c r="N86">
        <v>0</v>
      </c>
      <c r="O86" t="s">
        <v>9</v>
      </c>
      <c r="P86" t="s">
        <v>10</v>
      </c>
      <c r="Q86">
        <v>0</v>
      </c>
      <c r="R86" t="s">
        <v>11</v>
      </c>
      <c r="S86">
        <v>40</v>
      </c>
    </row>
    <row r="87" spans="1:19">
      <c r="A87" t="s">
        <v>2</v>
      </c>
      <c r="B87">
        <v>373</v>
      </c>
      <c r="C87" t="s">
        <v>3</v>
      </c>
      <c r="D87">
        <v>69845</v>
      </c>
      <c r="E87" t="s">
        <v>4</v>
      </c>
      <c r="F87">
        <v>0.86231000000000002</v>
      </c>
      <c r="G87" t="s">
        <v>5</v>
      </c>
      <c r="H87">
        <v>85</v>
      </c>
      <c r="I87" t="s">
        <v>6</v>
      </c>
      <c r="J87">
        <v>532</v>
      </c>
      <c r="K87" t="s">
        <v>7</v>
      </c>
      <c r="L87">
        <v>1033</v>
      </c>
      <c r="M87" t="s">
        <v>8</v>
      </c>
      <c r="N87">
        <v>0</v>
      </c>
      <c r="O87" t="s">
        <v>9</v>
      </c>
      <c r="P87" t="s">
        <v>10</v>
      </c>
      <c r="Q87">
        <v>0</v>
      </c>
      <c r="R87" t="s">
        <v>11</v>
      </c>
      <c r="S87">
        <v>41</v>
      </c>
    </row>
    <row r="88" spans="1:19">
      <c r="A88" t="s">
        <v>2</v>
      </c>
      <c r="B88">
        <v>373</v>
      </c>
      <c r="C88" t="s">
        <v>3</v>
      </c>
      <c r="D88">
        <v>69882</v>
      </c>
      <c r="E88" t="s">
        <v>4</v>
      </c>
      <c r="F88">
        <v>0.862236</v>
      </c>
      <c r="G88" t="s">
        <v>5</v>
      </c>
      <c r="H88">
        <v>37</v>
      </c>
      <c r="I88" t="s">
        <v>6</v>
      </c>
      <c r="J88">
        <v>-173</v>
      </c>
      <c r="K88" t="s">
        <v>7</v>
      </c>
      <c r="L88">
        <v>328</v>
      </c>
      <c r="M88" t="s">
        <v>8</v>
      </c>
      <c r="N88">
        <v>0</v>
      </c>
      <c r="O88" t="s">
        <v>9</v>
      </c>
      <c r="P88" t="s">
        <v>10</v>
      </c>
      <c r="Q88">
        <v>0</v>
      </c>
      <c r="R88" t="s">
        <v>11</v>
      </c>
      <c r="S88">
        <v>38</v>
      </c>
    </row>
    <row r="89" spans="1:19">
      <c r="A89" t="s">
        <v>2</v>
      </c>
      <c r="B89">
        <v>373</v>
      </c>
      <c r="C89" t="s">
        <v>3</v>
      </c>
      <c r="D89">
        <v>69936</v>
      </c>
      <c r="E89" t="s">
        <v>4</v>
      </c>
      <c r="F89">
        <v>0.86212800000000001</v>
      </c>
      <c r="G89" t="s">
        <v>5</v>
      </c>
      <c r="H89">
        <v>54</v>
      </c>
      <c r="I89" t="s">
        <v>6</v>
      </c>
      <c r="J89">
        <v>138</v>
      </c>
      <c r="K89" t="s">
        <v>7</v>
      </c>
      <c r="L89">
        <v>639</v>
      </c>
      <c r="M89" t="s">
        <v>8</v>
      </c>
      <c r="N89">
        <v>0</v>
      </c>
      <c r="O89" t="s">
        <v>9</v>
      </c>
      <c r="P89" t="s">
        <v>10</v>
      </c>
      <c r="Q89">
        <v>0</v>
      </c>
      <c r="R89" t="s">
        <v>11</v>
      </c>
      <c r="S89">
        <v>40</v>
      </c>
    </row>
    <row r="90" spans="1:19">
      <c r="A90" t="s">
        <v>2</v>
      </c>
      <c r="B90">
        <v>373</v>
      </c>
      <c r="C90" t="s">
        <v>3</v>
      </c>
      <c r="D90">
        <v>69937</v>
      </c>
      <c r="E90" t="s">
        <v>4</v>
      </c>
      <c r="F90">
        <v>0.86212599999999995</v>
      </c>
      <c r="G90" t="s">
        <v>5</v>
      </c>
      <c r="H90">
        <v>1</v>
      </c>
      <c r="I90" t="s">
        <v>6</v>
      </c>
      <c r="J90">
        <v>-500</v>
      </c>
      <c r="K90" t="s">
        <v>7</v>
      </c>
      <c r="L90">
        <v>1</v>
      </c>
      <c r="M90" t="s">
        <v>8</v>
      </c>
      <c r="N90">
        <v>0</v>
      </c>
      <c r="O90" t="s">
        <v>9</v>
      </c>
      <c r="P90" t="s">
        <v>10</v>
      </c>
      <c r="Q90">
        <v>0</v>
      </c>
      <c r="R90" t="s">
        <v>11</v>
      </c>
      <c r="S90">
        <v>33</v>
      </c>
    </row>
    <row r="91" spans="1:19">
      <c r="A91" t="s">
        <v>2</v>
      </c>
      <c r="B91">
        <v>373</v>
      </c>
      <c r="C91" t="s">
        <v>3</v>
      </c>
      <c r="D91">
        <v>70026</v>
      </c>
      <c r="E91" t="s">
        <v>4</v>
      </c>
      <c r="F91">
        <v>0.86194800000000005</v>
      </c>
      <c r="G91" t="s">
        <v>5</v>
      </c>
      <c r="H91">
        <v>89</v>
      </c>
      <c r="I91" t="s">
        <v>6</v>
      </c>
      <c r="J91">
        <v>286</v>
      </c>
      <c r="K91" t="s">
        <v>7</v>
      </c>
      <c r="L91">
        <v>787</v>
      </c>
      <c r="M91" t="s">
        <v>8</v>
      </c>
      <c r="N91">
        <v>0</v>
      </c>
      <c r="O91" t="s">
        <v>9</v>
      </c>
      <c r="P91" t="s">
        <v>10</v>
      </c>
      <c r="Q91">
        <v>0</v>
      </c>
      <c r="R91" t="s">
        <v>11</v>
      </c>
      <c r="S91">
        <v>34</v>
      </c>
    </row>
    <row r="92" spans="1:19">
      <c r="A92" t="s">
        <v>2</v>
      </c>
      <c r="B92">
        <v>373</v>
      </c>
      <c r="C92" t="s">
        <v>3</v>
      </c>
      <c r="D92">
        <v>70027</v>
      </c>
      <c r="E92" t="s">
        <v>4</v>
      </c>
      <c r="F92">
        <v>0.86194599999999999</v>
      </c>
      <c r="G92" t="s">
        <v>5</v>
      </c>
      <c r="H92">
        <v>1</v>
      </c>
      <c r="I92" t="s">
        <v>6</v>
      </c>
      <c r="J92">
        <v>-500</v>
      </c>
      <c r="K92" t="s">
        <v>7</v>
      </c>
      <c r="L92">
        <v>1</v>
      </c>
      <c r="M92" t="s">
        <v>8</v>
      </c>
      <c r="N92">
        <v>0</v>
      </c>
      <c r="O92" t="s">
        <v>9</v>
      </c>
      <c r="P92" t="s">
        <v>10</v>
      </c>
      <c r="Q92">
        <v>0</v>
      </c>
      <c r="R92" t="s">
        <v>11</v>
      </c>
      <c r="S92">
        <v>33</v>
      </c>
    </row>
    <row r="93" spans="1:19">
      <c r="A93" t="s">
        <v>2</v>
      </c>
      <c r="B93">
        <v>373</v>
      </c>
      <c r="C93" t="s">
        <v>3</v>
      </c>
      <c r="D93">
        <v>70056</v>
      </c>
      <c r="E93" t="s">
        <v>4</v>
      </c>
      <c r="F93">
        <v>0.86188799999999999</v>
      </c>
      <c r="G93" t="s">
        <v>5</v>
      </c>
      <c r="H93">
        <v>29</v>
      </c>
      <c r="I93" t="s">
        <v>6</v>
      </c>
      <c r="J93">
        <v>-307</v>
      </c>
      <c r="K93" t="s">
        <v>7</v>
      </c>
      <c r="L93">
        <v>194</v>
      </c>
      <c r="M93" t="s">
        <v>8</v>
      </c>
      <c r="N93">
        <v>0</v>
      </c>
      <c r="O93" t="s">
        <v>9</v>
      </c>
      <c r="P93" t="s">
        <v>10</v>
      </c>
      <c r="Q93">
        <v>0</v>
      </c>
      <c r="R93" t="s">
        <v>11</v>
      </c>
      <c r="S93">
        <v>42</v>
      </c>
    </row>
    <row r="94" spans="1:19">
      <c r="A94" t="s">
        <v>2</v>
      </c>
      <c r="B94">
        <v>373</v>
      </c>
      <c r="C94" t="s">
        <v>3</v>
      </c>
      <c r="D94">
        <v>70057</v>
      </c>
      <c r="E94" t="s">
        <v>4</v>
      </c>
      <c r="F94">
        <v>0.86188600000000004</v>
      </c>
      <c r="G94" t="s">
        <v>5</v>
      </c>
      <c r="H94">
        <v>1</v>
      </c>
      <c r="I94" t="s">
        <v>6</v>
      </c>
      <c r="J94">
        <v>-500</v>
      </c>
      <c r="K94" t="s">
        <v>7</v>
      </c>
      <c r="L94">
        <v>1</v>
      </c>
      <c r="M94" t="s">
        <v>8</v>
      </c>
      <c r="N94">
        <v>0</v>
      </c>
      <c r="O94" t="s">
        <v>9</v>
      </c>
      <c r="P94" t="s">
        <v>10</v>
      </c>
      <c r="Q94">
        <v>0</v>
      </c>
      <c r="R94" t="s">
        <v>11</v>
      </c>
      <c r="S94">
        <v>33</v>
      </c>
    </row>
    <row r="95" spans="1:19">
      <c r="A95" t="s">
        <v>2</v>
      </c>
      <c r="B95">
        <v>373</v>
      </c>
      <c r="C95" t="s">
        <v>3</v>
      </c>
      <c r="D95">
        <v>70114</v>
      </c>
      <c r="E95" t="s">
        <v>4</v>
      </c>
      <c r="F95">
        <v>0.86177199999999998</v>
      </c>
      <c r="G95" t="s">
        <v>5</v>
      </c>
      <c r="H95">
        <v>57</v>
      </c>
      <c r="I95" t="s">
        <v>6</v>
      </c>
      <c r="J95">
        <v>-143</v>
      </c>
      <c r="K95" t="s">
        <v>7</v>
      </c>
      <c r="L95">
        <v>358</v>
      </c>
      <c r="M95" t="s">
        <v>8</v>
      </c>
      <c r="N95">
        <v>0</v>
      </c>
      <c r="O95" t="s">
        <v>9</v>
      </c>
      <c r="P95" t="s">
        <v>10</v>
      </c>
      <c r="Q95">
        <v>0</v>
      </c>
      <c r="R95" t="s">
        <v>11</v>
      </c>
      <c r="S95">
        <v>43</v>
      </c>
    </row>
    <row r="96" spans="1:19">
      <c r="A96" t="s">
        <v>2</v>
      </c>
      <c r="B96">
        <v>373</v>
      </c>
      <c r="C96" t="s">
        <v>3</v>
      </c>
      <c r="D96">
        <v>70148</v>
      </c>
      <c r="E96" t="s">
        <v>4</v>
      </c>
      <c r="F96">
        <v>0.86170400000000003</v>
      </c>
      <c r="G96" t="s">
        <v>5</v>
      </c>
      <c r="H96">
        <v>34</v>
      </c>
      <c r="I96" t="s">
        <v>6</v>
      </c>
      <c r="J96">
        <v>-247</v>
      </c>
      <c r="K96" t="s">
        <v>7</v>
      </c>
      <c r="L96">
        <v>254</v>
      </c>
      <c r="M96" t="s">
        <v>8</v>
      </c>
      <c r="N96">
        <v>0</v>
      </c>
      <c r="O96" t="s">
        <v>9</v>
      </c>
      <c r="P96" t="s">
        <v>10</v>
      </c>
      <c r="Q96">
        <v>0</v>
      </c>
      <c r="R96" t="s">
        <v>11</v>
      </c>
      <c r="S96">
        <v>41</v>
      </c>
    </row>
    <row r="97" spans="1:19">
      <c r="A97" t="s">
        <v>2</v>
      </c>
      <c r="B97">
        <v>373</v>
      </c>
      <c r="C97" t="s">
        <v>3</v>
      </c>
      <c r="D97">
        <v>70150</v>
      </c>
      <c r="E97" t="s">
        <v>4</v>
      </c>
      <c r="F97">
        <v>0.86170000000000002</v>
      </c>
      <c r="G97" t="s">
        <v>5</v>
      </c>
      <c r="H97">
        <v>2</v>
      </c>
      <c r="I97" t="s">
        <v>6</v>
      </c>
      <c r="J97">
        <v>-498</v>
      </c>
      <c r="K97" t="s">
        <v>7</v>
      </c>
      <c r="L97">
        <v>3</v>
      </c>
      <c r="M97" t="s">
        <v>8</v>
      </c>
      <c r="N97">
        <v>0</v>
      </c>
      <c r="O97" t="s">
        <v>9</v>
      </c>
      <c r="P97" t="s">
        <v>10</v>
      </c>
      <c r="Q97">
        <v>0</v>
      </c>
      <c r="R97" t="s">
        <v>11</v>
      </c>
      <c r="S97">
        <v>37</v>
      </c>
    </row>
    <row r="98" spans="1:19">
      <c r="A98" t="s">
        <v>2</v>
      </c>
      <c r="B98">
        <v>373</v>
      </c>
      <c r="C98" t="s">
        <v>3</v>
      </c>
      <c r="D98">
        <v>70172</v>
      </c>
      <c r="E98" t="s">
        <v>4</v>
      </c>
      <c r="F98">
        <v>0.86165599999999998</v>
      </c>
      <c r="G98" t="s">
        <v>5</v>
      </c>
      <c r="H98">
        <v>22</v>
      </c>
      <c r="I98" t="s">
        <v>6</v>
      </c>
      <c r="J98">
        <v>-401</v>
      </c>
      <c r="K98" t="s">
        <v>7</v>
      </c>
      <c r="L98">
        <v>100</v>
      </c>
      <c r="M98" t="s">
        <v>8</v>
      </c>
      <c r="N98">
        <v>0</v>
      </c>
      <c r="O98" t="s">
        <v>9</v>
      </c>
      <c r="P98" t="s">
        <v>10</v>
      </c>
      <c r="Q98">
        <v>0</v>
      </c>
      <c r="R98" t="s">
        <v>11</v>
      </c>
      <c r="S98">
        <v>42</v>
      </c>
    </row>
    <row r="99" spans="1:19">
      <c r="A99" t="s">
        <v>2</v>
      </c>
      <c r="B99">
        <v>373</v>
      </c>
      <c r="C99" t="s">
        <v>3</v>
      </c>
      <c r="D99">
        <v>70303</v>
      </c>
      <c r="E99" t="s">
        <v>4</v>
      </c>
      <c r="F99">
        <v>0.86139399999999999</v>
      </c>
      <c r="G99" t="s">
        <v>5</v>
      </c>
      <c r="H99">
        <v>131</v>
      </c>
      <c r="I99" t="s">
        <v>6</v>
      </c>
      <c r="J99">
        <v>1285</v>
      </c>
      <c r="K99" t="s">
        <v>7</v>
      </c>
      <c r="L99">
        <v>1786</v>
      </c>
      <c r="M99" t="s">
        <v>8</v>
      </c>
      <c r="N99">
        <v>0</v>
      </c>
      <c r="O99" t="s">
        <v>9</v>
      </c>
      <c r="P99" t="s">
        <v>10</v>
      </c>
      <c r="Q99">
        <v>0</v>
      </c>
      <c r="R99" t="s">
        <v>11</v>
      </c>
      <c r="S99">
        <v>42</v>
      </c>
    </row>
    <row r="100" spans="1:19">
      <c r="A100" t="s">
        <v>2</v>
      </c>
      <c r="B100">
        <v>373</v>
      </c>
      <c r="C100" t="s">
        <v>3</v>
      </c>
      <c r="D100">
        <v>70565</v>
      </c>
      <c r="E100" t="s">
        <v>4</v>
      </c>
      <c r="F100">
        <v>0.86087000000000002</v>
      </c>
      <c r="G100" t="s">
        <v>5</v>
      </c>
      <c r="H100">
        <v>262</v>
      </c>
      <c r="I100" t="s">
        <v>6</v>
      </c>
      <c r="J100">
        <v>3690</v>
      </c>
      <c r="K100" t="s">
        <v>7</v>
      </c>
      <c r="L100">
        <v>4191</v>
      </c>
      <c r="M100" t="s">
        <v>8</v>
      </c>
      <c r="N100">
        <v>0</v>
      </c>
      <c r="O100" t="s">
        <v>9</v>
      </c>
      <c r="P100" t="s">
        <v>10</v>
      </c>
      <c r="Q100">
        <v>0</v>
      </c>
      <c r="R100" t="s">
        <v>11</v>
      </c>
      <c r="S100">
        <v>43</v>
      </c>
    </row>
    <row r="101" spans="1:19">
      <c r="A101" t="s">
        <v>2</v>
      </c>
      <c r="B101">
        <v>373</v>
      </c>
      <c r="C101" t="s">
        <v>3</v>
      </c>
      <c r="D101">
        <v>70567</v>
      </c>
      <c r="E101" t="s">
        <v>4</v>
      </c>
      <c r="F101">
        <v>0.86086600000000002</v>
      </c>
      <c r="G101" t="s">
        <v>5</v>
      </c>
      <c r="H101">
        <v>2</v>
      </c>
      <c r="I101" t="s">
        <v>6</v>
      </c>
      <c r="J101">
        <v>-498</v>
      </c>
      <c r="K101" t="s">
        <v>7</v>
      </c>
      <c r="L101">
        <v>3</v>
      </c>
      <c r="M101" t="s">
        <v>8</v>
      </c>
      <c r="N101">
        <v>0</v>
      </c>
      <c r="O101" t="s">
        <v>9</v>
      </c>
      <c r="P101" t="s">
        <v>10</v>
      </c>
      <c r="Q101">
        <v>0</v>
      </c>
      <c r="R101" t="s">
        <v>11</v>
      </c>
      <c r="S101">
        <v>37</v>
      </c>
    </row>
    <row r="102" spans="1:19">
      <c r="A102" t="s">
        <v>2</v>
      </c>
      <c r="B102">
        <v>373</v>
      </c>
      <c r="C102" t="s">
        <v>3</v>
      </c>
      <c r="D102">
        <v>70585</v>
      </c>
      <c r="E102" t="s">
        <v>4</v>
      </c>
      <c r="F102">
        <v>0.86082999999999998</v>
      </c>
      <c r="G102" t="s">
        <v>5</v>
      </c>
      <c r="H102">
        <v>18</v>
      </c>
      <c r="I102" t="s">
        <v>6</v>
      </c>
      <c r="J102">
        <v>-353</v>
      </c>
      <c r="K102" t="s">
        <v>7</v>
      </c>
      <c r="L102">
        <v>148</v>
      </c>
      <c r="M102" t="s">
        <v>8</v>
      </c>
      <c r="N102">
        <v>0</v>
      </c>
      <c r="O102" t="s">
        <v>9</v>
      </c>
      <c r="P102" t="s">
        <v>10</v>
      </c>
      <c r="Q102">
        <v>0</v>
      </c>
      <c r="R102" t="s">
        <v>11</v>
      </c>
      <c r="S102">
        <v>42</v>
      </c>
    </row>
    <row r="103" spans="1:19">
      <c r="A103" t="s">
        <v>2</v>
      </c>
      <c r="B103">
        <v>373</v>
      </c>
      <c r="C103" t="s">
        <v>3</v>
      </c>
      <c r="D103">
        <v>70603</v>
      </c>
      <c r="E103" t="s">
        <v>4</v>
      </c>
      <c r="F103">
        <v>0.86079399999999995</v>
      </c>
      <c r="G103" t="s">
        <v>5</v>
      </c>
      <c r="H103">
        <v>18</v>
      </c>
      <c r="I103" t="s">
        <v>6</v>
      </c>
      <c r="J103">
        <v>-434</v>
      </c>
      <c r="K103" t="s">
        <v>7</v>
      </c>
      <c r="L103">
        <v>67</v>
      </c>
      <c r="M103" t="s">
        <v>8</v>
      </c>
      <c r="N103">
        <v>0</v>
      </c>
      <c r="O103" t="s">
        <v>9</v>
      </c>
      <c r="P103" t="s">
        <v>10</v>
      </c>
      <c r="Q103">
        <v>0</v>
      </c>
      <c r="R103" t="s">
        <v>11</v>
      </c>
      <c r="S103">
        <v>42</v>
      </c>
    </row>
    <row r="104" spans="1:19">
      <c r="A104" t="s">
        <v>2</v>
      </c>
      <c r="B104">
        <v>373</v>
      </c>
      <c r="C104" t="s">
        <v>3</v>
      </c>
      <c r="D104">
        <v>70659</v>
      </c>
      <c r="E104" t="s">
        <v>4</v>
      </c>
      <c r="F104">
        <v>0.86068199999999995</v>
      </c>
      <c r="G104" t="s">
        <v>5</v>
      </c>
      <c r="H104">
        <v>56</v>
      </c>
      <c r="I104" t="s">
        <v>6</v>
      </c>
      <c r="J104">
        <v>92</v>
      </c>
      <c r="K104" t="s">
        <v>7</v>
      </c>
      <c r="L104">
        <v>593</v>
      </c>
      <c r="M104" t="s">
        <v>8</v>
      </c>
      <c r="N104">
        <v>0</v>
      </c>
      <c r="O104" t="s">
        <v>9</v>
      </c>
      <c r="P104" t="s">
        <v>10</v>
      </c>
      <c r="Q104">
        <v>0</v>
      </c>
      <c r="R104" t="s">
        <v>11</v>
      </c>
      <c r="S104">
        <v>43</v>
      </c>
    </row>
    <row r="105" spans="1:19">
      <c r="A105" t="s">
        <v>2</v>
      </c>
      <c r="B105">
        <v>373</v>
      </c>
      <c r="C105" t="s">
        <v>3</v>
      </c>
      <c r="D105">
        <v>70689</v>
      </c>
      <c r="E105" t="s">
        <v>4</v>
      </c>
      <c r="F105">
        <v>0.860622</v>
      </c>
      <c r="G105" t="s">
        <v>5</v>
      </c>
      <c r="H105">
        <v>30</v>
      </c>
      <c r="I105" t="s">
        <v>6</v>
      </c>
      <c r="J105">
        <v>-40</v>
      </c>
      <c r="K105" t="s">
        <v>7</v>
      </c>
      <c r="L105">
        <v>461</v>
      </c>
      <c r="M105" t="s">
        <v>8</v>
      </c>
      <c r="N105">
        <v>0</v>
      </c>
      <c r="O105" t="s">
        <v>9</v>
      </c>
      <c r="P105" t="s">
        <v>10</v>
      </c>
      <c r="Q105">
        <v>0</v>
      </c>
      <c r="R105" t="s">
        <v>11</v>
      </c>
      <c r="S105">
        <v>43</v>
      </c>
    </row>
    <row r="106" spans="1:19">
      <c r="A106" t="s">
        <v>2</v>
      </c>
      <c r="B106">
        <v>373</v>
      </c>
      <c r="C106" t="s">
        <v>3</v>
      </c>
      <c r="D106">
        <v>70692</v>
      </c>
      <c r="E106" t="s">
        <v>4</v>
      </c>
      <c r="F106">
        <v>0.86061600000000005</v>
      </c>
      <c r="G106" t="s">
        <v>5</v>
      </c>
      <c r="H106">
        <v>3</v>
      </c>
      <c r="I106" t="s">
        <v>6</v>
      </c>
      <c r="J106">
        <v>-494</v>
      </c>
      <c r="K106" t="s">
        <v>7</v>
      </c>
      <c r="L106">
        <v>7</v>
      </c>
      <c r="M106" t="s">
        <v>8</v>
      </c>
      <c r="N106">
        <v>0</v>
      </c>
      <c r="O106" t="s">
        <v>9</v>
      </c>
      <c r="P106" t="s">
        <v>10</v>
      </c>
      <c r="Q106">
        <v>0</v>
      </c>
      <c r="R106" t="s">
        <v>11</v>
      </c>
      <c r="S106">
        <v>37</v>
      </c>
    </row>
    <row r="107" spans="1:19">
      <c r="A107" t="s">
        <v>2</v>
      </c>
      <c r="B107">
        <v>373</v>
      </c>
      <c r="C107" t="s">
        <v>3</v>
      </c>
      <c r="D107">
        <v>70699</v>
      </c>
      <c r="E107" t="s">
        <v>4</v>
      </c>
      <c r="F107">
        <v>0.86060199999999998</v>
      </c>
      <c r="G107" t="s">
        <v>5</v>
      </c>
      <c r="H107">
        <v>7</v>
      </c>
      <c r="I107" t="s">
        <v>6</v>
      </c>
      <c r="J107">
        <v>-464</v>
      </c>
      <c r="K107" t="s">
        <v>7</v>
      </c>
      <c r="L107">
        <v>37</v>
      </c>
      <c r="M107" t="s">
        <v>8</v>
      </c>
      <c r="N107">
        <v>0</v>
      </c>
      <c r="O107" t="s">
        <v>9</v>
      </c>
      <c r="P107" t="s">
        <v>10</v>
      </c>
      <c r="Q107">
        <v>0</v>
      </c>
      <c r="R107" t="s">
        <v>11</v>
      </c>
      <c r="S107">
        <v>41</v>
      </c>
    </row>
    <row r="108" spans="1:19">
      <c r="A108" t="s">
        <v>2</v>
      </c>
      <c r="B108">
        <v>373</v>
      </c>
      <c r="C108" t="s">
        <v>3</v>
      </c>
      <c r="D108">
        <v>70716</v>
      </c>
      <c r="E108" t="s">
        <v>4</v>
      </c>
      <c r="F108">
        <v>0.860568</v>
      </c>
      <c r="G108" t="s">
        <v>5</v>
      </c>
      <c r="H108">
        <v>17</v>
      </c>
      <c r="I108" t="s">
        <v>6</v>
      </c>
      <c r="J108">
        <v>-416</v>
      </c>
      <c r="K108" t="s">
        <v>7</v>
      </c>
      <c r="L108">
        <v>85</v>
      </c>
      <c r="M108" t="s">
        <v>8</v>
      </c>
      <c r="N108">
        <v>0</v>
      </c>
      <c r="O108" t="s">
        <v>9</v>
      </c>
      <c r="P108" t="s">
        <v>10</v>
      </c>
      <c r="Q108">
        <v>0</v>
      </c>
      <c r="R108" t="s">
        <v>11</v>
      </c>
      <c r="S108">
        <v>42</v>
      </c>
    </row>
    <row r="109" spans="1:19">
      <c r="A109" t="s">
        <v>2</v>
      </c>
      <c r="B109">
        <v>373</v>
      </c>
      <c r="C109" t="s">
        <v>3</v>
      </c>
      <c r="D109">
        <v>70765</v>
      </c>
      <c r="E109" t="s">
        <v>4</v>
      </c>
      <c r="F109">
        <v>0.86046999999999996</v>
      </c>
      <c r="G109" t="s">
        <v>5</v>
      </c>
      <c r="H109">
        <v>49</v>
      </c>
      <c r="I109" t="s">
        <v>6</v>
      </c>
      <c r="J109">
        <v>33</v>
      </c>
      <c r="K109" t="s">
        <v>7</v>
      </c>
      <c r="L109">
        <v>534</v>
      </c>
      <c r="M109" t="s">
        <v>8</v>
      </c>
      <c r="N109">
        <v>0</v>
      </c>
      <c r="O109" t="s">
        <v>9</v>
      </c>
      <c r="P109" t="s">
        <v>10</v>
      </c>
      <c r="Q109">
        <v>0</v>
      </c>
      <c r="R109" t="s">
        <v>11</v>
      </c>
      <c r="S109">
        <v>43</v>
      </c>
    </row>
    <row r="110" spans="1:19">
      <c r="A110" t="s">
        <v>2</v>
      </c>
      <c r="B110">
        <v>373</v>
      </c>
      <c r="C110" t="s">
        <v>3</v>
      </c>
      <c r="D110">
        <v>70818</v>
      </c>
      <c r="E110" t="s">
        <v>4</v>
      </c>
      <c r="F110">
        <v>0.86036400000000002</v>
      </c>
      <c r="G110" t="s">
        <v>5</v>
      </c>
      <c r="H110">
        <v>53</v>
      </c>
      <c r="I110" t="s">
        <v>6</v>
      </c>
      <c r="J110">
        <v>191</v>
      </c>
      <c r="K110" t="s">
        <v>7</v>
      </c>
      <c r="L110">
        <v>692</v>
      </c>
      <c r="M110" t="s">
        <v>8</v>
      </c>
      <c r="N110">
        <v>0</v>
      </c>
      <c r="O110" t="s">
        <v>9</v>
      </c>
      <c r="P110" t="s">
        <v>10</v>
      </c>
      <c r="Q110">
        <v>0</v>
      </c>
      <c r="R110" t="s">
        <v>11</v>
      </c>
      <c r="S110">
        <v>43</v>
      </c>
    </row>
    <row r="111" spans="1:19">
      <c r="A111" t="s">
        <v>2</v>
      </c>
      <c r="B111">
        <v>373</v>
      </c>
      <c r="C111" t="s">
        <v>3</v>
      </c>
      <c r="D111">
        <v>70881</v>
      </c>
      <c r="E111" t="s">
        <v>4</v>
      </c>
      <c r="F111">
        <v>0.86023799999999995</v>
      </c>
      <c r="G111" t="s">
        <v>5</v>
      </c>
      <c r="H111">
        <v>63</v>
      </c>
      <c r="I111" t="s">
        <v>6</v>
      </c>
      <c r="J111">
        <v>523</v>
      </c>
      <c r="K111" t="s">
        <v>7</v>
      </c>
      <c r="L111">
        <v>1024</v>
      </c>
      <c r="M111" t="s">
        <v>8</v>
      </c>
      <c r="N111">
        <v>0</v>
      </c>
      <c r="O111" t="s">
        <v>9</v>
      </c>
      <c r="P111" t="s">
        <v>10</v>
      </c>
      <c r="Q111">
        <v>0</v>
      </c>
      <c r="R111" t="s">
        <v>11</v>
      </c>
      <c r="S111">
        <v>43</v>
      </c>
    </row>
    <row r="112" spans="1:19">
      <c r="A112" t="s">
        <v>2</v>
      </c>
      <c r="B112">
        <v>373</v>
      </c>
      <c r="C112" t="s">
        <v>3</v>
      </c>
      <c r="D112">
        <v>70953</v>
      </c>
      <c r="E112" t="s">
        <v>4</v>
      </c>
      <c r="F112">
        <v>0.86009400000000003</v>
      </c>
      <c r="G112" t="s">
        <v>5</v>
      </c>
      <c r="H112">
        <v>72</v>
      </c>
      <c r="I112" t="s">
        <v>6</v>
      </c>
      <c r="J112">
        <v>209</v>
      </c>
      <c r="K112" t="s">
        <v>7</v>
      </c>
      <c r="L112">
        <v>710</v>
      </c>
      <c r="M112" t="s">
        <v>8</v>
      </c>
      <c r="N112">
        <v>0</v>
      </c>
      <c r="O112" t="s">
        <v>9</v>
      </c>
      <c r="P112" t="s">
        <v>10</v>
      </c>
      <c r="Q112">
        <v>0</v>
      </c>
      <c r="R112" t="s">
        <v>11</v>
      </c>
      <c r="S112">
        <v>43</v>
      </c>
    </row>
    <row r="113" spans="1:19">
      <c r="A113" t="s">
        <v>2</v>
      </c>
      <c r="B113">
        <v>373</v>
      </c>
      <c r="C113" t="s">
        <v>3</v>
      </c>
      <c r="D113">
        <v>71020</v>
      </c>
      <c r="E113" t="s">
        <v>4</v>
      </c>
      <c r="F113">
        <v>0.85995999999999995</v>
      </c>
      <c r="G113" t="s">
        <v>5</v>
      </c>
      <c r="H113">
        <v>67</v>
      </c>
      <c r="I113" t="s">
        <v>6</v>
      </c>
      <c r="J113">
        <v>213</v>
      </c>
      <c r="K113" t="s">
        <v>7</v>
      </c>
      <c r="L113">
        <v>714</v>
      </c>
      <c r="M113" t="s">
        <v>8</v>
      </c>
      <c r="N113">
        <v>0</v>
      </c>
      <c r="O113" t="s">
        <v>9</v>
      </c>
      <c r="P113" t="s">
        <v>10</v>
      </c>
      <c r="Q113">
        <v>0</v>
      </c>
      <c r="R113" t="s">
        <v>11</v>
      </c>
      <c r="S113">
        <v>43</v>
      </c>
    </row>
    <row r="114" spans="1:19">
      <c r="A114" t="s">
        <v>2</v>
      </c>
      <c r="B114">
        <v>373</v>
      </c>
      <c r="C114" t="s">
        <v>3</v>
      </c>
      <c r="D114">
        <v>71083</v>
      </c>
      <c r="E114" t="s">
        <v>4</v>
      </c>
      <c r="F114">
        <v>0.85983399999999999</v>
      </c>
      <c r="G114" t="s">
        <v>5</v>
      </c>
      <c r="H114">
        <v>63</v>
      </c>
      <c r="I114" t="s">
        <v>6</v>
      </c>
      <c r="J114">
        <v>155</v>
      </c>
      <c r="K114" t="s">
        <v>7</v>
      </c>
      <c r="L114">
        <v>656</v>
      </c>
      <c r="M114" t="s">
        <v>8</v>
      </c>
      <c r="N114">
        <v>0</v>
      </c>
      <c r="O114" t="s">
        <v>9</v>
      </c>
      <c r="P114" t="s">
        <v>10</v>
      </c>
      <c r="Q114">
        <v>0</v>
      </c>
      <c r="R114" t="s">
        <v>11</v>
      </c>
      <c r="S114">
        <v>43</v>
      </c>
    </row>
    <row r="115" spans="1:19">
      <c r="A115" t="s">
        <v>2</v>
      </c>
      <c r="B115">
        <v>373</v>
      </c>
      <c r="C115" t="s">
        <v>3</v>
      </c>
      <c r="D115">
        <v>71093</v>
      </c>
      <c r="E115" t="s">
        <v>4</v>
      </c>
      <c r="F115">
        <v>0.85981399999999997</v>
      </c>
      <c r="G115" t="s">
        <v>5</v>
      </c>
      <c r="H115">
        <v>10</v>
      </c>
      <c r="I115" t="s">
        <v>6</v>
      </c>
      <c r="J115">
        <v>-470</v>
      </c>
      <c r="K115" t="s">
        <v>7</v>
      </c>
      <c r="L115">
        <v>31</v>
      </c>
      <c r="M115" t="s">
        <v>8</v>
      </c>
      <c r="N115">
        <v>0</v>
      </c>
      <c r="O115" t="s">
        <v>9</v>
      </c>
      <c r="P115" t="s">
        <v>10</v>
      </c>
      <c r="Q115">
        <v>0</v>
      </c>
      <c r="R115" t="s">
        <v>11</v>
      </c>
      <c r="S115">
        <v>42</v>
      </c>
    </row>
    <row r="116" spans="1:19">
      <c r="A116" t="s">
        <v>2</v>
      </c>
      <c r="B116">
        <v>373</v>
      </c>
      <c r="C116" t="s">
        <v>3</v>
      </c>
      <c r="D116">
        <v>71228</v>
      </c>
      <c r="E116" t="s">
        <v>4</v>
      </c>
      <c r="F116">
        <v>0.85954399999999997</v>
      </c>
      <c r="G116" t="s">
        <v>5</v>
      </c>
      <c r="H116">
        <v>135</v>
      </c>
      <c r="I116" t="s">
        <v>6</v>
      </c>
      <c r="J116">
        <v>930</v>
      </c>
      <c r="K116" t="s">
        <v>7</v>
      </c>
      <c r="L116">
        <v>1431</v>
      </c>
      <c r="M116" t="s">
        <v>8</v>
      </c>
      <c r="N116">
        <v>0</v>
      </c>
      <c r="O116" t="s">
        <v>9</v>
      </c>
      <c r="P116" t="s">
        <v>10</v>
      </c>
      <c r="Q116">
        <v>0</v>
      </c>
      <c r="R116" t="s">
        <v>11</v>
      </c>
      <c r="S116">
        <v>43</v>
      </c>
    </row>
    <row r="117" spans="1:19">
      <c r="A117" t="s">
        <v>2</v>
      </c>
      <c r="B117">
        <v>373</v>
      </c>
      <c r="C117" t="s">
        <v>3</v>
      </c>
      <c r="D117">
        <v>71276</v>
      </c>
      <c r="E117" t="s">
        <v>4</v>
      </c>
      <c r="F117">
        <v>0.85944799999999999</v>
      </c>
      <c r="G117" t="s">
        <v>5</v>
      </c>
      <c r="H117">
        <v>48</v>
      </c>
      <c r="I117" t="s">
        <v>6</v>
      </c>
      <c r="J117">
        <v>-142</v>
      </c>
      <c r="K117" t="s">
        <v>7</v>
      </c>
      <c r="L117">
        <v>359</v>
      </c>
      <c r="M117" t="s">
        <v>8</v>
      </c>
      <c r="N117">
        <v>0</v>
      </c>
      <c r="O117" t="s">
        <v>9</v>
      </c>
      <c r="P117" t="s">
        <v>10</v>
      </c>
      <c r="Q117">
        <v>0</v>
      </c>
      <c r="R117" t="s">
        <v>11</v>
      </c>
      <c r="S117">
        <v>43</v>
      </c>
    </row>
    <row r="118" spans="1:19">
      <c r="A118" t="s">
        <v>2</v>
      </c>
      <c r="B118">
        <v>373</v>
      </c>
      <c r="C118" t="s">
        <v>3</v>
      </c>
      <c r="D118">
        <v>71428</v>
      </c>
      <c r="E118" t="s">
        <v>4</v>
      </c>
      <c r="F118">
        <v>0.85914400000000002</v>
      </c>
      <c r="G118" t="s">
        <v>5</v>
      </c>
      <c r="H118">
        <v>152</v>
      </c>
      <c r="I118" t="s">
        <v>6</v>
      </c>
      <c r="J118">
        <v>1341</v>
      </c>
      <c r="K118" t="s">
        <v>7</v>
      </c>
      <c r="L118">
        <v>1842</v>
      </c>
      <c r="M118" t="s">
        <v>8</v>
      </c>
      <c r="N118">
        <v>0</v>
      </c>
      <c r="O118" t="s">
        <v>9</v>
      </c>
      <c r="P118" t="s">
        <v>10</v>
      </c>
      <c r="Q118">
        <v>0</v>
      </c>
      <c r="R118" t="s">
        <v>11</v>
      </c>
      <c r="S118">
        <v>43</v>
      </c>
    </row>
    <row r="119" spans="1:19">
      <c r="A119" t="s">
        <v>2</v>
      </c>
      <c r="B119">
        <v>373</v>
      </c>
      <c r="C119" t="s">
        <v>3</v>
      </c>
      <c r="D119">
        <v>71521</v>
      </c>
      <c r="E119" t="s">
        <v>4</v>
      </c>
      <c r="F119">
        <v>0.858958</v>
      </c>
      <c r="G119" t="s">
        <v>5</v>
      </c>
      <c r="H119">
        <v>93</v>
      </c>
      <c r="I119" t="s">
        <v>6</v>
      </c>
      <c r="J119">
        <v>802</v>
      </c>
      <c r="K119" t="s">
        <v>7</v>
      </c>
      <c r="L119">
        <v>1303</v>
      </c>
      <c r="M119" t="s">
        <v>8</v>
      </c>
      <c r="N119">
        <v>0</v>
      </c>
      <c r="O119" t="s">
        <v>9</v>
      </c>
      <c r="P119" t="s">
        <v>10</v>
      </c>
      <c r="Q119">
        <v>0</v>
      </c>
      <c r="R119" t="s">
        <v>11</v>
      </c>
      <c r="S119">
        <v>43</v>
      </c>
    </row>
    <row r="120" spans="1:19">
      <c r="A120" t="s">
        <v>2</v>
      </c>
      <c r="B120">
        <v>373</v>
      </c>
      <c r="C120" t="s">
        <v>3</v>
      </c>
      <c r="D120">
        <v>71554</v>
      </c>
      <c r="E120" t="s">
        <v>4</v>
      </c>
      <c r="F120">
        <v>0.85889199999999999</v>
      </c>
      <c r="G120" t="s">
        <v>5</v>
      </c>
      <c r="H120">
        <v>33</v>
      </c>
      <c r="I120" t="s">
        <v>6</v>
      </c>
      <c r="J120">
        <v>-342</v>
      </c>
      <c r="K120" t="s">
        <v>7</v>
      </c>
      <c r="L120">
        <v>159</v>
      </c>
      <c r="M120" t="s">
        <v>8</v>
      </c>
      <c r="N120">
        <v>0</v>
      </c>
      <c r="O120" t="s">
        <v>9</v>
      </c>
      <c r="P120" t="s">
        <v>10</v>
      </c>
      <c r="Q120">
        <v>0</v>
      </c>
      <c r="R120" t="s">
        <v>11</v>
      </c>
      <c r="S120">
        <v>43</v>
      </c>
    </row>
    <row r="121" spans="1:19">
      <c r="A121" t="s">
        <v>2</v>
      </c>
      <c r="B121">
        <v>373</v>
      </c>
      <c r="C121" t="s">
        <v>3</v>
      </c>
      <c r="D121">
        <v>71565</v>
      </c>
      <c r="E121" t="s">
        <v>4</v>
      </c>
      <c r="F121">
        <v>0.85887000000000002</v>
      </c>
      <c r="G121" t="s">
        <v>5</v>
      </c>
      <c r="H121">
        <v>11</v>
      </c>
      <c r="I121" t="s">
        <v>6</v>
      </c>
      <c r="J121">
        <v>-462</v>
      </c>
      <c r="K121" t="s">
        <v>7</v>
      </c>
      <c r="L121">
        <v>39</v>
      </c>
      <c r="M121" t="s">
        <v>8</v>
      </c>
      <c r="N121">
        <v>0</v>
      </c>
      <c r="O121" t="s">
        <v>9</v>
      </c>
      <c r="P121" t="s">
        <v>10</v>
      </c>
      <c r="Q121">
        <v>0</v>
      </c>
      <c r="R121" t="s">
        <v>11</v>
      </c>
      <c r="S121">
        <v>38</v>
      </c>
    </row>
    <row r="122" spans="1:19">
      <c r="A122" t="s">
        <v>2</v>
      </c>
      <c r="B122">
        <v>373</v>
      </c>
      <c r="C122" t="s">
        <v>3</v>
      </c>
      <c r="D122">
        <v>71615</v>
      </c>
      <c r="E122" t="s">
        <v>4</v>
      </c>
      <c r="F122">
        <v>0.85877000000000003</v>
      </c>
      <c r="G122" t="s">
        <v>5</v>
      </c>
      <c r="H122">
        <v>50</v>
      </c>
      <c r="I122" t="s">
        <v>6</v>
      </c>
      <c r="J122">
        <v>-37</v>
      </c>
      <c r="K122" t="s">
        <v>7</v>
      </c>
      <c r="L122">
        <v>464</v>
      </c>
      <c r="M122" t="s">
        <v>8</v>
      </c>
      <c r="N122">
        <v>0</v>
      </c>
      <c r="O122" t="s">
        <v>9</v>
      </c>
      <c r="P122" t="s">
        <v>10</v>
      </c>
      <c r="Q122">
        <v>0</v>
      </c>
      <c r="R122" t="s">
        <v>11</v>
      </c>
      <c r="S122">
        <v>41</v>
      </c>
    </row>
    <row r="123" spans="1:19">
      <c r="A123" t="s">
        <v>2</v>
      </c>
      <c r="B123">
        <v>373</v>
      </c>
      <c r="C123" t="s">
        <v>3</v>
      </c>
      <c r="D123">
        <v>71643</v>
      </c>
      <c r="E123" t="s">
        <v>4</v>
      </c>
      <c r="F123">
        <v>0.85871399999999998</v>
      </c>
      <c r="G123" t="s">
        <v>5</v>
      </c>
      <c r="H123">
        <v>28</v>
      </c>
      <c r="I123" t="s">
        <v>6</v>
      </c>
      <c r="J123">
        <v>-297</v>
      </c>
      <c r="K123" t="s">
        <v>7</v>
      </c>
      <c r="L123">
        <v>204</v>
      </c>
      <c r="M123" t="s">
        <v>8</v>
      </c>
      <c r="N123">
        <v>0</v>
      </c>
      <c r="O123" t="s">
        <v>9</v>
      </c>
      <c r="P123" t="s">
        <v>10</v>
      </c>
      <c r="Q123">
        <v>0</v>
      </c>
      <c r="R123" t="s">
        <v>11</v>
      </c>
      <c r="S123">
        <v>41</v>
      </c>
    </row>
    <row r="124" spans="1:19">
      <c r="A124" t="s">
        <v>2</v>
      </c>
      <c r="B124">
        <v>507</v>
      </c>
      <c r="C124" t="s">
        <v>3</v>
      </c>
      <c r="D124">
        <v>72150</v>
      </c>
      <c r="E124" t="s">
        <v>4</v>
      </c>
      <c r="F124">
        <v>0.85770000000000002</v>
      </c>
      <c r="G124" t="s">
        <v>5</v>
      </c>
      <c r="H124">
        <v>507</v>
      </c>
      <c r="I124" t="s">
        <v>6</v>
      </c>
      <c r="J124">
        <v>3838</v>
      </c>
      <c r="K124" t="s">
        <v>7</v>
      </c>
      <c r="L124">
        <v>4339</v>
      </c>
      <c r="M124" t="s">
        <v>8</v>
      </c>
      <c r="N124">
        <v>0</v>
      </c>
      <c r="O124" t="s">
        <v>9</v>
      </c>
      <c r="P124" t="s">
        <v>10</v>
      </c>
      <c r="Q124">
        <v>0</v>
      </c>
      <c r="R124" t="s">
        <v>11</v>
      </c>
      <c r="S124">
        <v>37</v>
      </c>
    </row>
    <row r="125" spans="1:19">
      <c r="A125" t="s">
        <v>2</v>
      </c>
      <c r="B125">
        <v>507</v>
      </c>
      <c r="C125" t="s">
        <v>3</v>
      </c>
      <c r="D125">
        <v>72178</v>
      </c>
      <c r="E125" t="s">
        <v>4</v>
      </c>
      <c r="F125">
        <v>0.85764399999999996</v>
      </c>
      <c r="G125" t="s">
        <v>5</v>
      </c>
      <c r="H125">
        <v>28</v>
      </c>
      <c r="I125" t="s">
        <v>6</v>
      </c>
      <c r="J125">
        <v>-370</v>
      </c>
      <c r="K125" t="s">
        <v>7</v>
      </c>
      <c r="L125">
        <v>131</v>
      </c>
      <c r="M125" t="s">
        <v>8</v>
      </c>
      <c r="N125">
        <v>0</v>
      </c>
      <c r="O125" t="s">
        <v>9</v>
      </c>
      <c r="P125" t="s">
        <v>10</v>
      </c>
      <c r="Q125">
        <v>0</v>
      </c>
      <c r="R125" t="s">
        <v>11</v>
      </c>
      <c r="S125">
        <v>40</v>
      </c>
    </row>
    <row r="126" spans="1:19">
      <c r="A126" t="s">
        <v>2</v>
      </c>
      <c r="B126">
        <v>507</v>
      </c>
      <c r="C126" t="s">
        <v>3</v>
      </c>
      <c r="D126">
        <v>72179</v>
      </c>
      <c r="E126" t="s">
        <v>4</v>
      </c>
      <c r="F126">
        <v>0.85764200000000002</v>
      </c>
      <c r="G126" t="s">
        <v>5</v>
      </c>
      <c r="H126">
        <v>1</v>
      </c>
      <c r="I126" t="s">
        <v>6</v>
      </c>
      <c r="J126">
        <v>-500</v>
      </c>
      <c r="K126" t="s">
        <v>7</v>
      </c>
      <c r="L126">
        <v>1</v>
      </c>
      <c r="M126" t="s">
        <v>8</v>
      </c>
      <c r="N126">
        <v>0</v>
      </c>
      <c r="O126" t="s">
        <v>9</v>
      </c>
      <c r="P126" t="s">
        <v>10</v>
      </c>
      <c r="Q126">
        <v>0</v>
      </c>
      <c r="R126" t="s">
        <v>11</v>
      </c>
      <c r="S126">
        <v>20</v>
      </c>
    </row>
    <row r="127" spans="1:19">
      <c r="A127" t="s">
        <v>2</v>
      </c>
      <c r="B127">
        <v>507</v>
      </c>
      <c r="C127" t="s">
        <v>3</v>
      </c>
      <c r="D127">
        <v>72234</v>
      </c>
      <c r="E127" t="s">
        <v>4</v>
      </c>
      <c r="F127">
        <v>0.85753199999999996</v>
      </c>
      <c r="G127" t="s">
        <v>5</v>
      </c>
      <c r="H127">
        <v>55</v>
      </c>
      <c r="I127" t="s">
        <v>6</v>
      </c>
      <c r="J127">
        <v>78</v>
      </c>
      <c r="K127" t="s">
        <v>7</v>
      </c>
      <c r="L127">
        <v>579</v>
      </c>
      <c r="M127" t="s">
        <v>8</v>
      </c>
      <c r="N127">
        <v>0</v>
      </c>
      <c r="O127" t="s">
        <v>9</v>
      </c>
      <c r="P127" t="s">
        <v>10</v>
      </c>
      <c r="Q127">
        <v>0</v>
      </c>
      <c r="R127" t="s">
        <v>11</v>
      </c>
      <c r="S127">
        <v>34</v>
      </c>
    </row>
    <row r="128" spans="1:19">
      <c r="A128" t="s">
        <v>2</v>
      </c>
      <c r="B128">
        <v>507</v>
      </c>
      <c r="C128" t="s">
        <v>3</v>
      </c>
      <c r="D128">
        <v>72246</v>
      </c>
      <c r="E128" t="s">
        <v>4</v>
      </c>
      <c r="F128">
        <v>0.85750800000000005</v>
      </c>
      <c r="G128" t="s">
        <v>5</v>
      </c>
      <c r="H128">
        <v>12</v>
      </c>
      <c r="I128" t="s">
        <v>6</v>
      </c>
      <c r="J128">
        <v>-453</v>
      </c>
      <c r="K128" t="s">
        <v>7</v>
      </c>
      <c r="L128">
        <v>48</v>
      </c>
      <c r="M128" t="s">
        <v>8</v>
      </c>
      <c r="N128">
        <v>0</v>
      </c>
      <c r="O128" t="s">
        <v>9</v>
      </c>
      <c r="P128" t="s">
        <v>10</v>
      </c>
      <c r="Q128">
        <v>0</v>
      </c>
      <c r="R128" t="s">
        <v>11</v>
      </c>
      <c r="S128">
        <v>36</v>
      </c>
    </row>
    <row r="129" spans="1:19">
      <c r="A129" t="s">
        <v>2</v>
      </c>
      <c r="B129">
        <v>507</v>
      </c>
      <c r="C129" t="s">
        <v>3</v>
      </c>
      <c r="D129">
        <v>72429</v>
      </c>
      <c r="E129" t="s">
        <v>4</v>
      </c>
      <c r="F129">
        <v>0.85714199999999996</v>
      </c>
      <c r="G129" t="s">
        <v>5</v>
      </c>
      <c r="H129">
        <v>183</v>
      </c>
      <c r="I129" t="s">
        <v>6</v>
      </c>
      <c r="J129">
        <v>1835</v>
      </c>
      <c r="K129" t="s">
        <v>7</v>
      </c>
      <c r="L129">
        <v>2336</v>
      </c>
      <c r="M129" t="s">
        <v>8</v>
      </c>
      <c r="N129">
        <v>0</v>
      </c>
      <c r="O129" t="s">
        <v>9</v>
      </c>
      <c r="P129" t="s">
        <v>10</v>
      </c>
      <c r="Q129">
        <v>0</v>
      </c>
      <c r="R129" t="s">
        <v>11</v>
      </c>
      <c r="S129">
        <v>39</v>
      </c>
    </row>
    <row r="130" spans="1:19">
      <c r="A130" t="s">
        <v>2</v>
      </c>
      <c r="B130">
        <v>507</v>
      </c>
      <c r="C130" t="s">
        <v>3</v>
      </c>
      <c r="D130">
        <v>72581</v>
      </c>
      <c r="E130" t="s">
        <v>4</v>
      </c>
      <c r="F130">
        <v>0.85683799999999999</v>
      </c>
      <c r="G130" t="s">
        <v>5</v>
      </c>
      <c r="H130">
        <v>152</v>
      </c>
      <c r="I130" t="s">
        <v>6</v>
      </c>
      <c r="J130">
        <v>1405</v>
      </c>
      <c r="K130" t="s">
        <v>7</v>
      </c>
      <c r="L130">
        <v>1906</v>
      </c>
      <c r="M130" t="s">
        <v>8</v>
      </c>
      <c r="N130">
        <v>0</v>
      </c>
      <c r="O130" t="s">
        <v>9</v>
      </c>
      <c r="P130" t="s">
        <v>10</v>
      </c>
      <c r="Q130">
        <v>0</v>
      </c>
      <c r="R130" t="s">
        <v>11</v>
      </c>
      <c r="S130">
        <v>43</v>
      </c>
    </row>
    <row r="131" spans="1:19">
      <c r="A131" t="s">
        <v>2</v>
      </c>
      <c r="B131">
        <v>507</v>
      </c>
      <c r="C131" t="s">
        <v>3</v>
      </c>
      <c r="D131">
        <v>72669</v>
      </c>
      <c r="E131" t="s">
        <v>4</v>
      </c>
      <c r="F131">
        <v>0.85666200000000003</v>
      </c>
      <c r="G131" t="s">
        <v>5</v>
      </c>
      <c r="H131">
        <v>88</v>
      </c>
      <c r="I131" t="s">
        <v>6</v>
      </c>
      <c r="J131">
        <v>386</v>
      </c>
      <c r="K131" t="s">
        <v>7</v>
      </c>
      <c r="L131">
        <v>887</v>
      </c>
      <c r="M131" t="s">
        <v>8</v>
      </c>
      <c r="N131">
        <v>0</v>
      </c>
      <c r="O131" t="s">
        <v>9</v>
      </c>
      <c r="P131" t="s">
        <v>10</v>
      </c>
      <c r="Q131">
        <v>0</v>
      </c>
      <c r="R131" t="s">
        <v>11</v>
      </c>
      <c r="S131">
        <v>42</v>
      </c>
    </row>
    <row r="132" spans="1:19">
      <c r="A132" t="s">
        <v>2</v>
      </c>
      <c r="B132">
        <v>507</v>
      </c>
      <c r="C132" t="s">
        <v>3</v>
      </c>
      <c r="D132">
        <v>72689</v>
      </c>
      <c r="E132" t="s">
        <v>4</v>
      </c>
      <c r="F132">
        <v>0.85662199999999999</v>
      </c>
      <c r="G132" t="s">
        <v>5</v>
      </c>
      <c r="H132">
        <v>20</v>
      </c>
      <c r="I132" t="s">
        <v>6</v>
      </c>
      <c r="J132">
        <v>-386</v>
      </c>
      <c r="K132" t="s">
        <v>7</v>
      </c>
      <c r="L132">
        <v>115</v>
      </c>
      <c r="M132" t="s">
        <v>8</v>
      </c>
      <c r="N132">
        <v>0</v>
      </c>
      <c r="O132" t="s">
        <v>9</v>
      </c>
      <c r="P132" t="s">
        <v>10</v>
      </c>
      <c r="Q132">
        <v>0</v>
      </c>
      <c r="R132" t="s">
        <v>11</v>
      </c>
      <c r="S132">
        <v>42</v>
      </c>
    </row>
    <row r="133" spans="1:19">
      <c r="A133" t="s">
        <v>2</v>
      </c>
      <c r="B133">
        <v>507</v>
      </c>
      <c r="C133" t="s">
        <v>3</v>
      </c>
      <c r="D133">
        <v>72766</v>
      </c>
      <c r="E133" t="s">
        <v>4</v>
      </c>
      <c r="F133">
        <v>0.85646800000000001</v>
      </c>
      <c r="G133" t="s">
        <v>5</v>
      </c>
      <c r="H133">
        <v>77</v>
      </c>
      <c r="I133" t="s">
        <v>6</v>
      </c>
      <c r="J133">
        <v>389</v>
      </c>
      <c r="K133" t="s">
        <v>7</v>
      </c>
      <c r="L133">
        <v>890</v>
      </c>
      <c r="M133" t="s">
        <v>8</v>
      </c>
      <c r="N133">
        <v>0</v>
      </c>
      <c r="O133" t="s">
        <v>9</v>
      </c>
      <c r="P133" t="s">
        <v>10</v>
      </c>
      <c r="Q133">
        <v>0</v>
      </c>
      <c r="R133" t="s">
        <v>11</v>
      </c>
      <c r="S133">
        <v>42</v>
      </c>
    </row>
    <row r="134" spans="1:19">
      <c r="A134" t="s">
        <v>2</v>
      </c>
      <c r="B134">
        <v>507</v>
      </c>
      <c r="C134" t="s">
        <v>3</v>
      </c>
      <c r="D134">
        <v>72777</v>
      </c>
      <c r="E134" t="s">
        <v>4</v>
      </c>
      <c r="F134">
        <v>0.85644600000000004</v>
      </c>
      <c r="G134" t="s">
        <v>5</v>
      </c>
      <c r="H134">
        <v>11</v>
      </c>
      <c r="I134" t="s">
        <v>6</v>
      </c>
      <c r="J134">
        <v>-461</v>
      </c>
      <c r="K134" t="s">
        <v>7</v>
      </c>
      <c r="L134">
        <v>40</v>
      </c>
      <c r="M134" t="s">
        <v>8</v>
      </c>
      <c r="N134">
        <v>0</v>
      </c>
      <c r="O134" t="s">
        <v>9</v>
      </c>
      <c r="P134" t="s">
        <v>10</v>
      </c>
      <c r="Q134">
        <v>0</v>
      </c>
      <c r="R134" t="s">
        <v>11</v>
      </c>
      <c r="S134">
        <v>41</v>
      </c>
    </row>
    <row r="135" spans="1:19">
      <c r="A135" t="s">
        <v>2</v>
      </c>
      <c r="B135">
        <v>507</v>
      </c>
      <c r="C135" t="s">
        <v>3</v>
      </c>
      <c r="D135">
        <v>72905</v>
      </c>
      <c r="E135" t="s">
        <v>4</v>
      </c>
      <c r="F135">
        <v>0.85619000000000001</v>
      </c>
      <c r="G135" t="s">
        <v>5</v>
      </c>
      <c r="H135">
        <v>128</v>
      </c>
      <c r="I135" t="s">
        <v>6</v>
      </c>
      <c r="J135">
        <v>813</v>
      </c>
      <c r="K135" t="s">
        <v>7</v>
      </c>
      <c r="L135">
        <v>1314</v>
      </c>
      <c r="M135" t="s">
        <v>8</v>
      </c>
      <c r="N135">
        <v>0</v>
      </c>
      <c r="O135" t="s">
        <v>9</v>
      </c>
      <c r="P135" t="s">
        <v>10</v>
      </c>
      <c r="Q135">
        <v>0</v>
      </c>
      <c r="R135" t="s">
        <v>11</v>
      </c>
      <c r="S135">
        <v>43</v>
      </c>
    </row>
    <row r="136" spans="1:19">
      <c r="A136" t="s">
        <v>2</v>
      </c>
      <c r="B136">
        <v>507</v>
      </c>
      <c r="C136" t="s">
        <v>3</v>
      </c>
      <c r="D136">
        <v>72965</v>
      </c>
      <c r="E136" t="s">
        <v>4</v>
      </c>
      <c r="F136">
        <v>0.85607</v>
      </c>
      <c r="G136" t="s">
        <v>5</v>
      </c>
      <c r="H136">
        <v>60</v>
      </c>
      <c r="I136" t="s">
        <v>6</v>
      </c>
      <c r="J136">
        <v>246</v>
      </c>
      <c r="K136" t="s">
        <v>7</v>
      </c>
      <c r="L136">
        <v>747</v>
      </c>
      <c r="M136" t="s">
        <v>8</v>
      </c>
      <c r="N136">
        <v>0</v>
      </c>
      <c r="O136" t="s">
        <v>9</v>
      </c>
      <c r="P136" t="s">
        <v>10</v>
      </c>
      <c r="Q136">
        <v>0</v>
      </c>
      <c r="R136" t="s">
        <v>11</v>
      </c>
      <c r="S136">
        <v>42</v>
      </c>
    </row>
    <row r="137" spans="1:19">
      <c r="A137" t="s">
        <v>2</v>
      </c>
      <c r="B137">
        <v>507</v>
      </c>
      <c r="C137" t="s">
        <v>3</v>
      </c>
      <c r="D137">
        <v>72980</v>
      </c>
      <c r="E137" t="s">
        <v>4</v>
      </c>
      <c r="F137">
        <v>0.85604000000000002</v>
      </c>
      <c r="G137" t="s">
        <v>5</v>
      </c>
      <c r="H137">
        <v>15</v>
      </c>
      <c r="I137" t="s">
        <v>6</v>
      </c>
      <c r="J137">
        <v>-440</v>
      </c>
      <c r="K137" t="s">
        <v>7</v>
      </c>
      <c r="L137">
        <v>61</v>
      </c>
      <c r="M137" t="s">
        <v>8</v>
      </c>
      <c r="N137">
        <v>0</v>
      </c>
      <c r="O137" t="s">
        <v>9</v>
      </c>
      <c r="P137" t="s">
        <v>10</v>
      </c>
      <c r="Q137">
        <v>0</v>
      </c>
      <c r="R137" t="s">
        <v>11</v>
      </c>
      <c r="S137">
        <v>42</v>
      </c>
    </row>
    <row r="138" spans="1:19">
      <c r="A138" t="s">
        <v>2</v>
      </c>
      <c r="B138">
        <v>507</v>
      </c>
      <c r="C138" t="s">
        <v>3</v>
      </c>
      <c r="D138">
        <v>73040</v>
      </c>
      <c r="E138" t="s">
        <v>4</v>
      </c>
      <c r="F138">
        <v>0.85592000000000001</v>
      </c>
      <c r="G138" t="s">
        <v>5</v>
      </c>
      <c r="H138">
        <v>60</v>
      </c>
      <c r="I138" t="s">
        <v>6</v>
      </c>
      <c r="J138">
        <v>189</v>
      </c>
      <c r="K138" t="s">
        <v>7</v>
      </c>
      <c r="L138">
        <v>690</v>
      </c>
      <c r="M138" t="s">
        <v>8</v>
      </c>
      <c r="N138">
        <v>0</v>
      </c>
      <c r="O138" t="s">
        <v>9</v>
      </c>
      <c r="P138" t="s">
        <v>10</v>
      </c>
      <c r="Q138">
        <v>0</v>
      </c>
      <c r="R138" t="s">
        <v>11</v>
      </c>
      <c r="S138">
        <v>42</v>
      </c>
    </row>
    <row r="139" spans="1:19">
      <c r="A139" t="s">
        <v>2</v>
      </c>
      <c r="B139">
        <v>507</v>
      </c>
      <c r="C139" t="s">
        <v>3</v>
      </c>
      <c r="D139">
        <v>73095</v>
      </c>
      <c r="E139" t="s">
        <v>4</v>
      </c>
      <c r="F139">
        <v>0.85580999999999996</v>
      </c>
      <c r="G139" t="s">
        <v>5</v>
      </c>
      <c r="H139">
        <v>55</v>
      </c>
      <c r="I139" t="s">
        <v>6</v>
      </c>
      <c r="J139">
        <v>28</v>
      </c>
      <c r="K139" t="s">
        <v>7</v>
      </c>
      <c r="L139">
        <v>529</v>
      </c>
      <c r="M139" t="s">
        <v>8</v>
      </c>
      <c r="N139">
        <v>0</v>
      </c>
      <c r="O139" t="s">
        <v>9</v>
      </c>
      <c r="P139" t="s">
        <v>10</v>
      </c>
      <c r="Q139">
        <v>0</v>
      </c>
      <c r="R139" t="s">
        <v>11</v>
      </c>
      <c r="S139">
        <v>43</v>
      </c>
    </row>
    <row r="140" spans="1:19">
      <c r="A140" t="s">
        <v>2</v>
      </c>
      <c r="B140">
        <v>507</v>
      </c>
      <c r="C140" t="s">
        <v>3</v>
      </c>
      <c r="D140">
        <v>73274</v>
      </c>
      <c r="E140" t="s">
        <v>4</v>
      </c>
      <c r="F140">
        <v>0.85545199999999999</v>
      </c>
      <c r="G140" t="s">
        <v>5</v>
      </c>
      <c r="H140">
        <v>179</v>
      </c>
      <c r="I140" t="s">
        <v>6</v>
      </c>
      <c r="J140">
        <v>1002</v>
      </c>
      <c r="K140" t="s">
        <v>7</v>
      </c>
      <c r="L140">
        <v>1503</v>
      </c>
      <c r="M140" t="s">
        <v>8</v>
      </c>
      <c r="N140">
        <v>0</v>
      </c>
      <c r="O140" t="s">
        <v>9</v>
      </c>
      <c r="P140" t="s">
        <v>10</v>
      </c>
      <c r="Q140">
        <v>0</v>
      </c>
      <c r="R140" t="s">
        <v>11</v>
      </c>
      <c r="S140">
        <v>38</v>
      </c>
    </row>
    <row r="141" spans="1:19">
      <c r="A141" t="s">
        <v>2</v>
      </c>
      <c r="B141">
        <v>507</v>
      </c>
      <c r="C141" t="s">
        <v>3</v>
      </c>
      <c r="D141">
        <v>73281</v>
      </c>
      <c r="E141" t="s">
        <v>4</v>
      </c>
      <c r="F141">
        <v>0.85543800000000003</v>
      </c>
      <c r="G141" t="s">
        <v>5</v>
      </c>
      <c r="H141">
        <v>7</v>
      </c>
      <c r="I141" t="s">
        <v>6</v>
      </c>
      <c r="J141">
        <v>-483</v>
      </c>
      <c r="K141" t="s">
        <v>7</v>
      </c>
      <c r="L141">
        <v>18</v>
      </c>
      <c r="M141" t="s">
        <v>8</v>
      </c>
      <c r="N141">
        <v>0</v>
      </c>
      <c r="O141" t="s">
        <v>9</v>
      </c>
      <c r="P141" t="s">
        <v>10</v>
      </c>
      <c r="Q141">
        <v>0</v>
      </c>
      <c r="R141" t="s">
        <v>11</v>
      </c>
      <c r="S141">
        <v>42</v>
      </c>
    </row>
    <row r="142" spans="1:19">
      <c r="A142" t="s">
        <v>2</v>
      </c>
      <c r="B142">
        <v>507</v>
      </c>
      <c r="C142" t="s">
        <v>3</v>
      </c>
      <c r="D142">
        <v>73303</v>
      </c>
      <c r="E142" t="s">
        <v>4</v>
      </c>
      <c r="F142">
        <v>0.85539399999999999</v>
      </c>
      <c r="G142" t="s">
        <v>5</v>
      </c>
      <c r="H142">
        <v>22</v>
      </c>
      <c r="I142" t="s">
        <v>6</v>
      </c>
      <c r="J142">
        <v>-390</v>
      </c>
      <c r="K142" t="s">
        <v>7</v>
      </c>
      <c r="L142">
        <v>111</v>
      </c>
      <c r="M142" t="s">
        <v>8</v>
      </c>
      <c r="N142">
        <v>0</v>
      </c>
      <c r="O142" t="s">
        <v>9</v>
      </c>
      <c r="P142" t="s">
        <v>10</v>
      </c>
      <c r="Q142">
        <v>0</v>
      </c>
      <c r="R142" t="s">
        <v>11</v>
      </c>
      <c r="S142">
        <v>33</v>
      </c>
    </row>
    <row r="143" spans="1:19">
      <c r="A143" t="s">
        <v>2</v>
      </c>
      <c r="B143">
        <v>507</v>
      </c>
      <c r="C143" t="s">
        <v>3</v>
      </c>
      <c r="D143">
        <v>73513</v>
      </c>
      <c r="E143" t="s">
        <v>4</v>
      </c>
      <c r="F143">
        <v>0.85497400000000001</v>
      </c>
      <c r="G143" t="s">
        <v>5</v>
      </c>
      <c r="H143">
        <v>210</v>
      </c>
      <c r="I143" t="s">
        <v>6</v>
      </c>
      <c r="J143">
        <v>1477</v>
      </c>
      <c r="K143" t="s">
        <v>7</v>
      </c>
      <c r="L143">
        <v>1978</v>
      </c>
      <c r="M143" t="s">
        <v>8</v>
      </c>
      <c r="N143">
        <v>0</v>
      </c>
      <c r="O143" t="s">
        <v>9</v>
      </c>
      <c r="P143" t="s">
        <v>10</v>
      </c>
      <c r="Q143">
        <v>0</v>
      </c>
      <c r="R143" t="s">
        <v>11</v>
      </c>
      <c r="S143">
        <v>38</v>
      </c>
    </row>
    <row r="144" spans="1:19">
      <c r="A144" t="s">
        <v>2</v>
      </c>
      <c r="B144">
        <v>507</v>
      </c>
      <c r="C144" t="s">
        <v>3</v>
      </c>
      <c r="D144">
        <v>73547</v>
      </c>
      <c r="E144" t="s">
        <v>4</v>
      </c>
      <c r="F144">
        <v>0.85490600000000005</v>
      </c>
      <c r="G144" t="s">
        <v>5</v>
      </c>
      <c r="H144">
        <v>34</v>
      </c>
      <c r="I144" t="s">
        <v>6</v>
      </c>
      <c r="J144">
        <v>-252</v>
      </c>
      <c r="K144" t="s">
        <v>7</v>
      </c>
      <c r="L144">
        <v>249</v>
      </c>
      <c r="M144" t="s">
        <v>8</v>
      </c>
      <c r="N144">
        <v>0</v>
      </c>
      <c r="O144" t="s">
        <v>9</v>
      </c>
      <c r="P144" t="s">
        <v>10</v>
      </c>
      <c r="Q144">
        <v>0</v>
      </c>
      <c r="R144" t="s">
        <v>11</v>
      </c>
      <c r="S144">
        <v>37</v>
      </c>
    </row>
    <row r="145" spans="1:19">
      <c r="A145" t="s">
        <v>2</v>
      </c>
      <c r="B145">
        <v>507</v>
      </c>
      <c r="C145" t="s">
        <v>3</v>
      </c>
      <c r="D145">
        <v>73569</v>
      </c>
      <c r="E145" t="s">
        <v>4</v>
      </c>
      <c r="F145">
        <v>0.85486200000000001</v>
      </c>
      <c r="G145" t="s">
        <v>5</v>
      </c>
      <c r="H145">
        <v>22</v>
      </c>
      <c r="I145" t="s">
        <v>6</v>
      </c>
      <c r="J145">
        <v>-375</v>
      </c>
      <c r="K145" t="s">
        <v>7</v>
      </c>
      <c r="L145">
        <v>126</v>
      </c>
      <c r="M145" t="s">
        <v>8</v>
      </c>
      <c r="N145">
        <v>0</v>
      </c>
      <c r="O145" t="s">
        <v>9</v>
      </c>
      <c r="P145" t="s">
        <v>10</v>
      </c>
      <c r="Q145">
        <v>0</v>
      </c>
      <c r="R145" t="s">
        <v>11</v>
      </c>
      <c r="S145">
        <v>38</v>
      </c>
    </row>
    <row r="146" spans="1:19">
      <c r="A146" t="s">
        <v>2</v>
      </c>
      <c r="B146">
        <v>507</v>
      </c>
      <c r="C146" t="s">
        <v>3</v>
      </c>
      <c r="D146">
        <v>73580</v>
      </c>
      <c r="E146" t="s">
        <v>4</v>
      </c>
      <c r="F146">
        <v>0.85484000000000004</v>
      </c>
      <c r="G146" t="s">
        <v>5</v>
      </c>
      <c r="H146">
        <v>11</v>
      </c>
      <c r="I146" t="s">
        <v>6</v>
      </c>
      <c r="J146">
        <v>-460</v>
      </c>
      <c r="K146" t="s">
        <v>7</v>
      </c>
      <c r="L146">
        <v>41</v>
      </c>
      <c r="M146" t="s">
        <v>8</v>
      </c>
      <c r="N146">
        <v>0</v>
      </c>
      <c r="O146" t="s">
        <v>9</v>
      </c>
      <c r="P146" t="s">
        <v>10</v>
      </c>
      <c r="Q146">
        <v>0</v>
      </c>
      <c r="R146" t="s">
        <v>11</v>
      </c>
      <c r="S146">
        <v>42</v>
      </c>
    </row>
    <row r="147" spans="1:19">
      <c r="A147" t="s">
        <v>2</v>
      </c>
      <c r="B147">
        <v>507</v>
      </c>
      <c r="C147" t="s">
        <v>3</v>
      </c>
      <c r="D147">
        <v>73609</v>
      </c>
      <c r="E147" t="s">
        <v>4</v>
      </c>
      <c r="F147">
        <v>0.85478200000000004</v>
      </c>
      <c r="G147" t="s">
        <v>5</v>
      </c>
      <c r="H147">
        <v>29</v>
      </c>
      <c r="I147" t="s">
        <v>6</v>
      </c>
      <c r="J147">
        <v>-367</v>
      </c>
      <c r="K147" t="s">
        <v>7</v>
      </c>
      <c r="L147">
        <v>134</v>
      </c>
      <c r="M147" t="s">
        <v>8</v>
      </c>
      <c r="N147">
        <v>0</v>
      </c>
      <c r="O147" t="s">
        <v>9</v>
      </c>
      <c r="P147" t="s">
        <v>10</v>
      </c>
      <c r="Q147">
        <v>0</v>
      </c>
      <c r="R147" t="s">
        <v>11</v>
      </c>
      <c r="S147">
        <v>43</v>
      </c>
    </row>
    <row r="148" spans="1:19">
      <c r="A148" t="s">
        <v>2</v>
      </c>
      <c r="B148">
        <v>507</v>
      </c>
      <c r="C148" t="s">
        <v>3</v>
      </c>
      <c r="D148">
        <v>73652</v>
      </c>
      <c r="E148" t="s">
        <v>4</v>
      </c>
      <c r="F148">
        <v>0.85469600000000001</v>
      </c>
      <c r="G148" t="s">
        <v>5</v>
      </c>
      <c r="H148">
        <v>43</v>
      </c>
      <c r="I148" t="s">
        <v>6</v>
      </c>
      <c r="J148">
        <v>-159</v>
      </c>
      <c r="K148" t="s">
        <v>7</v>
      </c>
      <c r="L148">
        <v>342</v>
      </c>
      <c r="M148" t="s">
        <v>8</v>
      </c>
      <c r="N148">
        <v>0</v>
      </c>
      <c r="O148" t="s">
        <v>9</v>
      </c>
      <c r="P148" t="s">
        <v>10</v>
      </c>
      <c r="Q148">
        <v>0</v>
      </c>
      <c r="R148" t="s">
        <v>11</v>
      </c>
      <c r="S148">
        <v>42</v>
      </c>
    </row>
    <row r="149" spans="1:19">
      <c r="A149" t="s">
        <v>2</v>
      </c>
      <c r="B149">
        <v>507</v>
      </c>
      <c r="C149" t="s">
        <v>3</v>
      </c>
      <c r="D149">
        <v>73709</v>
      </c>
      <c r="E149" t="s">
        <v>4</v>
      </c>
      <c r="F149">
        <v>0.85458199999999995</v>
      </c>
      <c r="G149" t="s">
        <v>5</v>
      </c>
      <c r="H149">
        <v>57</v>
      </c>
      <c r="I149" t="s">
        <v>6</v>
      </c>
      <c r="J149">
        <v>12</v>
      </c>
      <c r="K149" t="s">
        <v>7</v>
      </c>
      <c r="L149">
        <v>513</v>
      </c>
      <c r="M149" t="s">
        <v>8</v>
      </c>
      <c r="N149">
        <v>0</v>
      </c>
      <c r="O149" t="s">
        <v>9</v>
      </c>
      <c r="P149" t="s">
        <v>10</v>
      </c>
      <c r="Q149">
        <v>0</v>
      </c>
      <c r="R149" t="s">
        <v>11</v>
      </c>
      <c r="S149">
        <v>38</v>
      </c>
    </row>
    <row r="150" spans="1:19">
      <c r="A150" t="s">
        <v>2</v>
      </c>
      <c r="B150">
        <v>507</v>
      </c>
      <c r="C150" t="s">
        <v>3</v>
      </c>
      <c r="D150">
        <v>73783</v>
      </c>
      <c r="E150" t="s">
        <v>4</v>
      </c>
      <c r="F150">
        <v>0.85443400000000003</v>
      </c>
      <c r="G150" t="s">
        <v>5</v>
      </c>
      <c r="H150">
        <v>74</v>
      </c>
      <c r="I150" t="s">
        <v>6</v>
      </c>
      <c r="J150">
        <v>266</v>
      </c>
      <c r="K150" t="s">
        <v>7</v>
      </c>
      <c r="L150">
        <v>767</v>
      </c>
      <c r="M150" t="s">
        <v>8</v>
      </c>
      <c r="N150">
        <v>0</v>
      </c>
      <c r="O150" t="s">
        <v>9</v>
      </c>
      <c r="P150" t="s">
        <v>10</v>
      </c>
      <c r="Q150">
        <v>0</v>
      </c>
      <c r="R150" t="s">
        <v>11</v>
      </c>
      <c r="S150">
        <v>34</v>
      </c>
    </row>
    <row r="151" spans="1:19">
      <c r="A151" t="s">
        <v>2</v>
      </c>
      <c r="B151">
        <v>507</v>
      </c>
      <c r="C151" t="s">
        <v>3</v>
      </c>
      <c r="D151">
        <v>73818</v>
      </c>
      <c r="E151" t="s">
        <v>4</v>
      </c>
      <c r="F151">
        <v>0.85436400000000001</v>
      </c>
      <c r="G151" t="s">
        <v>5</v>
      </c>
      <c r="H151">
        <v>35</v>
      </c>
      <c r="I151" t="s">
        <v>6</v>
      </c>
      <c r="J151">
        <v>-174</v>
      </c>
      <c r="K151" t="s">
        <v>7</v>
      </c>
      <c r="L151">
        <v>327</v>
      </c>
      <c r="M151" t="s">
        <v>8</v>
      </c>
      <c r="N151">
        <v>0</v>
      </c>
      <c r="O151" t="s">
        <v>9</v>
      </c>
      <c r="P151" t="s">
        <v>10</v>
      </c>
      <c r="Q151">
        <v>0</v>
      </c>
      <c r="R151" t="s">
        <v>11</v>
      </c>
      <c r="S151">
        <v>41</v>
      </c>
    </row>
    <row r="152" spans="1:19">
      <c r="A152" t="s">
        <v>2</v>
      </c>
      <c r="B152">
        <v>507</v>
      </c>
      <c r="C152" t="s">
        <v>3</v>
      </c>
      <c r="D152">
        <v>73835</v>
      </c>
      <c r="E152" t="s">
        <v>4</v>
      </c>
      <c r="F152">
        <v>0.85433000000000003</v>
      </c>
      <c r="G152" t="s">
        <v>5</v>
      </c>
      <c r="H152">
        <v>17</v>
      </c>
      <c r="I152" t="s">
        <v>6</v>
      </c>
      <c r="J152">
        <v>-418</v>
      </c>
      <c r="K152" t="s">
        <v>7</v>
      </c>
      <c r="L152">
        <v>83</v>
      </c>
      <c r="M152" t="s">
        <v>8</v>
      </c>
      <c r="N152">
        <v>0</v>
      </c>
      <c r="O152" t="s">
        <v>9</v>
      </c>
      <c r="P152" t="s">
        <v>10</v>
      </c>
      <c r="Q152">
        <v>0</v>
      </c>
      <c r="R152" t="s">
        <v>11</v>
      </c>
      <c r="S152">
        <v>41</v>
      </c>
    </row>
    <row r="153" spans="1:19">
      <c r="A153" t="s">
        <v>2</v>
      </c>
      <c r="B153">
        <v>507</v>
      </c>
      <c r="C153" t="s">
        <v>3</v>
      </c>
      <c r="D153">
        <v>73934</v>
      </c>
      <c r="E153" t="s">
        <v>4</v>
      </c>
      <c r="F153">
        <v>0.854132</v>
      </c>
      <c r="G153" t="s">
        <v>5</v>
      </c>
      <c r="H153">
        <v>99</v>
      </c>
      <c r="I153" t="s">
        <v>6</v>
      </c>
      <c r="J153">
        <v>830</v>
      </c>
      <c r="K153" t="s">
        <v>7</v>
      </c>
      <c r="L153">
        <v>1331</v>
      </c>
      <c r="M153" t="s">
        <v>8</v>
      </c>
      <c r="N153">
        <v>0</v>
      </c>
      <c r="O153" t="s">
        <v>9</v>
      </c>
      <c r="P153" t="s">
        <v>10</v>
      </c>
      <c r="Q153">
        <v>0</v>
      </c>
      <c r="R153" t="s">
        <v>11</v>
      </c>
      <c r="S153">
        <v>38</v>
      </c>
    </row>
    <row r="154" spans="1:19">
      <c r="A154" t="s">
        <v>2</v>
      </c>
      <c r="B154">
        <v>507</v>
      </c>
      <c r="C154" t="s">
        <v>3</v>
      </c>
      <c r="D154">
        <v>73935</v>
      </c>
      <c r="E154" t="s">
        <v>4</v>
      </c>
      <c r="F154">
        <v>0.85412999999999994</v>
      </c>
      <c r="G154" t="s">
        <v>5</v>
      </c>
      <c r="H154">
        <v>1</v>
      </c>
      <c r="I154" t="s">
        <v>6</v>
      </c>
      <c r="J154">
        <v>-500</v>
      </c>
      <c r="K154" t="s">
        <v>7</v>
      </c>
      <c r="L154">
        <v>1</v>
      </c>
      <c r="M154" t="s">
        <v>8</v>
      </c>
      <c r="N154">
        <v>0</v>
      </c>
      <c r="O154" t="s">
        <v>9</v>
      </c>
      <c r="P154" t="s">
        <v>10</v>
      </c>
      <c r="Q154">
        <v>0</v>
      </c>
      <c r="R154" t="s">
        <v>11</v>
      </c>
      <c r="S154">
        <v>33</v>
      </c>
    </row>
    <row r="155" spans="1:19">
      <c r="A155" t="s">
        <v>2</v>
      </c>
      <c r="B155">
        <v>507</v>
      </c>
      <c r="C155" t="s">
        <v>3</v>
      </c>
      <c r="D155">
        <v>74005</v>
      </c>
      <c r="E155" t="s">
        <v>4</v>
      </c>
      <c r="F155">
        <v>0.85399000000000003</v>
      </c>
      <c r="G155" t="s">
        <v>5</v>
      </c>
      <c r="H155">
        <v>70</v>
      </c>
      <c r="I155" t="s">
        <v>6</v>
      </c>
      <c r="J155">
        <v>152</v>
      </c>
      <c r="K155" t="s">
        <v>7</v>
      </c>
      <c r="L155">
        <v>653</v>
      </c>
      <c r="M155" t="s">
        <v>8</v>
      </c>
      <c r="N155">
        <v>0</v>
      </c>
      <c r="O155" t="s">
        <v>9</v>
      </c>
      <c r="P155" t="s">
        <v>10</v>
      </c>
      <c r="Q155">
        <v>0</v>
      </c>
      <c r="R155" t="s">
        <v>11</v>
      </c>
      <c r="S155">
        <v>37</v>
      </c>
    </row>
    <row r="156" spans="1:19">
      <c r="A156" t="s">
        <v>2</v>
      </c>
      <c r="B156">
        <v>507</v>
      </c>
      <c r="C156" t="s">
        <v>3</v>
      </c>
      <c r="D156">
        <v>74137</v>
      </c>
      <c r="E156" t="s">
        <v>4</v>
      </c>
      <c r="F156">
        <v>0.85372599999999998</v>
      </c>
      <c r="G156" t="s">
        <v>5</v>
      </c>
      <c r="H156">
        <v>132</v>
      </c>
      <c r="I156" t="s">
        <v>6</v>
      </c>
      <c r="J156">
        <v>875</v>
      </c>
      <c r="K156" t="s">
        <v>7</v>
      </c>
      <c r="L156">
        <v>1376</v>
      </c>
      <c r="M156" t="s">
        <v>8</v>
      </c>
      <c r="N156">
        <v>0</v>
      </c>
      <c r="O156" t="s">
        <v>9</v>
      </c>
      <c r="P156" t="s">
        <v>10</v>
      </c>
      <c r="Q156">
        <v>0</v>
      </c>
      <c r="R156" t="s">
        <v>11</v>
      </c>
      <c r="S156">
        <v>38</v>
      </c>
    </row>
    <row r="157" spans="1:19">
      <c r="A157" t="s">
        <v>2</v>
      </c>
      <c r="B157">
        <v>507</v>
      </c>
      <c r="C157" t="s">
        <v>3</v>
      </c>
      <c r="D157">
        <v>74221</v>
      </c>
      <c r="E157" t="s">
        <v>4</v>
      </c>
      <c r="F157">
        <v>0.85355800000000004</v>
      </c>
      <c r="G157" t="s">
        <v>5</v>
      </c>
      <c r="H157">
        <v>84</v>
      </c>
      <c r="I157" t="s">
        <v>6</v>
      </c>
      <c r="J157">
        <v>184</v>
      </c>
      <c r="K157" t="s">
        <v>7</v>
      </c>
      <c r="L157">
        <v>685</v>
      </c>
      <c r="M157" t="s">
        <v>8</v>
      </c>
      <c r="N157">
        <v>0</v>
      </c>
      <c r="O157" t="s">
        <v>9</v>
      </c>
      <c r="P157" t="s">
        <v>10</v>
      </c>
      <c r="Q157">
        <v>0</v>
      </c>
      <c r="R157" t="s">
        <v>11</v>
      </c>
      <c r="S157">
        <v>41</v>
      </c>
    </row>
    <row r="158" spans="1:19">
      <c r="A158" t="s">
        <v>2</v>
      </c>
      <c r="B158">
        <v>507</v>
      </c>
      <c r="C158" t="s">
        <v>3</v>
      </c>
      <c r="D158">
        <v>74245</v>
      </c>
      <c r="E158" t="s">
        <v>4</v>
      </c>
      <c r="F158">
        <v>0.85350999999999999</v>
      </c>
      <c r="G158" t="s">
        <v>5</v>
      </c>
      <c r="H158">
        <v>24</v>
      </c>
      <c r="I158" t="s">
        <v>6</v>
      </c>
      <c r="J158">
        <v>-374</v>
      </c>
      <c r="K158" t="s">
        <v>7</v>
      </c>
      <c r="L158">
        <v>127</v>
      </c>
      <c r="M158" t="s">
        <v>8</v>
      </c>
      <c r="N158">
        <v>0</v>
      </c>
      <c r="O158" t="s">
        <v>9</v>
      </c>
      <c r="P158" t="s">
        <v>10</v>
      </c>
      <c r="Q158">
        <v>0</v>
      </c>
      <c r="R158" t="s">
        <v>11</v>
      </c>
      <c r="S158">
        <v>37</v>
      </c>
    </row>
    <row r="159" spans="1:19">
      <c r="A159" t="s">
        <v>2</v>
      </c>
      <c r="B159">
        <v>507</v>
      </c>
      <c r="C159" t="s">
        <v>3</v>
      </c>
      <c r="D159">
        <v>74272</v>
      </c>
      <c r="E159" t="s">
        <v>4</v>
      </c>
      <c r="F159">
        <v>0.85345599999999999</v>
      </c>
      <c r="G159" t="s">
        <v>5</v>
      </c>
      <c r="H159">
        <v>27</v>
      </c>
      <c r="I159" t="s">
        <v>6</v>
      </c>
      <c r="J159">
        <v>-364</v>
      </c>
      <c r="K159" t="s">
        <v>7</v>
      </c>
      <c r="L159">
        <v>137</v>
      </c>
      <c r="M159" t="s">
        <v>8</v>
      </c>
      <c r="N159">
        <v>0</v>
      </c>
      <c r="O159" t="s">
        <v>9</v>
      </c>
      <c r="P159" t="s">
        <v>10</v>
      </c>
      <c r="Q159">
        <v>0</v>
      </c>
      <c r="R159" t="s">
        <v>11</v>
      </c>
      <c r="S159">
        <v>38</v>
      </c>
    </row>
    <row r="160" spans="1:19">
      <c r="A160" t="s">
        <v>2</v>
      </c>
      <c r="B160">
        <v>507</v>
      </c>
      <c r="C160" t="s">
        <v>3</v>
      </c>
      <c r="D160">
        <v>74395</v>
      </c>
      <c r="E160" t="s">
        <v>4</v>
      </c>
      <c r="F160">
        <v>0.85321000000000002</v>
      </c>
      <c r="G160" t="s">
        <v>5</v>
      </c>
      <c r="H160">
        <v>123</v>
      </c>
      <c r="I160" t="s">
        <v>6</v>
      </c>
      <c r="J160">
        <v>823</v>
      </c>
      <c r="K160" t="s">
        <v>7</v>
      </c>
      <c r="L160">
        <v>1324</v>
      </c>
      <c r="M160" t="s">
        <v>8</v>
      </c>
      <c r="N160">
        <v>0</v>
      </c>
      <c r="O160" t="s">
        <v>9</v>
      </c>
      <c r="P160" t="s">
        <v>10</v>
      </c>
      <c r="Q160">
        <v>0</v>
      </c>
      <c r="R160" t="s">
        <v>11</v>
      </c>
      <c r="S160">
        <v>38</v>
      </c>
    </row>
    <row r="161" spans="1:19">
      <c r="A161" t="s">
        <v>2</v>
      </c>
      <c r="B161">
        <v>507</v>
      </c>
      <c r="C161" t="s">
        <v>3</v>
      </c>
      <c r="D161">
        <v>74430</v>
      </c>
      <c r="E161" t="s">
        <v>4</v>
      </c>
      <c r="F161">
        <v>0.85314000000000001</v>
      </c>
      <c r="G161" t="s">
        <v>5</v>
      </c>
      <c r="H161">
        <v>35</v>
      </c>
      <c r="I161" t="s">
        <v>6</v>
      </c>
      <c r="J161">
        <v>-225</v>
      </c>
      <c r="K161" t="s">
        <v>7</v>
      </c>
      <c r="L161">
        <v>276</v>
      </c>
      <c r="M161" t="s">
        <v>8</v>
      </c>
      <c r="N161">
        <v>0</v>
      </c>
      <c r="O161" t="s">
        <v>9</v>
      </c>
      <c r="P161" t="s">
        <v>10</v>
      </c>
      <c r="Q161">
        <v>0</v>
      </c>
      <c r="R161" t="s">
        <v>11</v>
      </c>
      <c r="S161">
        <v>43</v>
      </c>
    </row>
    <row r="162" spans="1:19">
      <c r="A162" t="s">
        <v>2</v>
      </c>
      <c r="B162">
        <v>507</v>
      </c>
      <c r="C162" t="s">
        <v>3</v>
      </c>
      <c r="D162">
        <v>74523</v>
      </c>
      <c r="E162" t="s">
        <v>4</v>
      </c>
      <c r="F162">
        <v>0.85295399999999999</v>
      </c>
      <c r="G162" t="s">
        <v>5</v>
      </c>
      <c r="H162">
        <v>93</v>
      </c>
      <c r="I162" t="s">
        <v>6</v>
      </c>
      <c r="J162">
        <v>536</v>
      </c>
      <c r="K162" t="s">
        <v>7</v>
      </c>
      <c r="L162">
        <v>1037</v>
      </c>
      <c r="M162" t="s">
        <v>8</v>
      </c>
      <c r="N162">
        <v>0</v>
      </c>
      <c r="O162" t="s">
        <v>9</v>
      </c>
      <c r="P162" t="s">
        <v>10</v>
      </c>
      <c r="Q162">
        <v>0</v>
      </c>
      <c r="R162" t="s">
        <v>11</v>
      </c>
      <c r="S162">
        <v>43</v>
      </c>
    </row>
    <row r="163" spans="1:19">
      <c r="A163" t="s">
        <v>2</v>
      </c>
      <c r="B163">
        <v>507</v>
      </c>
      <c r="C163" t="s">
        <v>3</v>
      </c>
      <c r="D163">
        <v>74612</v>
      </c>
      <c r="E163" t="s">
        <v>4</v>
      </c>
      <c r="F163">
        <v>0.85277599999999998</v>
      </c>
      <c r="G163" t="s">
        <v>5</v>
      </c>
      <c r="H163">
        <v>89</v>
      </c>
      <c r="I163" t="s">
        <v>6</v>
      </c>
      <c r="J163">
        <v>176</v>
      </c>
      <c r="K163" t="s">
        <v>7</v>
      </c>
      <c r="L163">
        <v>677</v>
      </c>
      <c r="M163" t="s">
        <v>8</v>
      </c>
      <c r="N163">
        <v>0</v>
      </c>
      <c r="O163" t="s">
        <v>9</v>
      </c>
      <c r="P163" t="s">
        <v>10</v>
      </c>
      <c r="Q163">
        <v>0</v>
      </c>
      <c r="R163" t="s">
        <v>11</v>
      </c>
      <c r="S163">
        <v>43</v>
      </c>
    </row>
    <row r="164" spans="1:19">
      <c r="A164" t="s">
        <v>2</v>
      </c>
      <c r="B164">
        <v>507</v>
      </c>
      <c r="C164" t="s">
        <v>3</v>
      </c>
      <c r="D164">
        <v>74675</v>
      </c>
      <c r="E164" t="s">
        <v>4</v>
      </c>
      <c r="F164">
        <v>0.85265000000000002</v>
      </c>
      <c r="G164" t="s">
        <v>5</v>
      </c>
      <c r="H164">
        <v>63</v>
      </c>
      <c r="I164" t="s">
        <v>6</v>
      </c>
      <c r="J164">
        <v>-25</v>
      </c>
      <c r="K164" t="s">
        <v>7</v>
      </c>
      <c r="L164">
        <v>476</v>
      </c>
      <c r="M164" t="s">
        <v>8</v>
      </c>
      <c r="N164">
        <v>0</v>
      </c>
      <c r="O164" t="s">
        <v>9</v>
      </c>
      <c r="P164" t="s">
        <v>10</v>
      </c>
      <c r="Q164">
        <v>0</v>
      </c>
      <c r="R164" t="s">
        <v>11</v>
      </c>
      <c r="S164">
        <v>43</v>
      </c>
    </row>
    <row r="165" spans="1:19">
      <c r="A165" t="s">
        <v>2</v>
      </c>
      <c r="B165">
        <v>507</v>
      </c>
      <c r="C165" t="s">
        <v>3</v>
      </c>
      <c r="D165">
        <v>74702</v>
      </c>
      <c r="E165" t="s">
        <v>4</v>
      </c>
      <c r="F165">
        <v>0.85259600000000002</v>
      </c>
      <c r="G165" t="s">
        <v>5</v>
      </c>
      <c r="H165">
        <v>27</v>
      </c>
      <c r="I165" t="s">
        <v>6</v>
      </c>
      <c r="J165">
        <v>-397</v>
      </c>
      <c r="K165" t="s">
        <v>7</v>
      </c>
      <c r="L165">
        <v>104</v>
      </c>
      <c r="M165" t="s">
        <v>8</v>
      </c>
      <c r="N165">
        <v>0</v>
      </c>
      <c r="O165" t="s">
        <v>9</v>
      </c>
      <c r="P165" t="s">
        <v>10</v>
      </c>
      <c r="Q165">
        <v>0</v>
      </c>
      <c r="R165" t="s">
        <v>11</v>
      </c>
      <c r="S165">
        <v>42</v>
      </c>
    </row>
    <row r="166" spans="1:19">
      <c r="A166" t="s">
        <v>2</v>
      </c>
      <c r="B166">
        <v>507</v>
      </c>
      <c r="C166" t="s">
        <v>3</v>
      </c>
      <c r="D166">
        <v>74709</v>
      </c>
      <c r="E166" t="s">
        <v>4</v>
      </c>
      <c r="F166">
        <v>0.85258199999999995</v>
      </c>
      <c r="G166" t="s">
        <v>5</v>
      </c>
      <c r="H166">
        <v>7</v>
      </c>
      <c r="I166" t="s">
        <v>6</v>
      </c>
      <c r="J166">
        <v>-482</v>
      </c>
      <c r="K166" t="s">
        <v>7</v>
      </c>
      <c r="L166">
        <v>19</v>
      </c>
      <c r="M166" t="s">
        <v>8</v>
      </c>
      <c r="N166">
        <v>0</v>
      </c>
      <c r="O166" t="s">
        <v>9</v>
      </c>
      <c r="P166" t="s">
        <v>10</v>
      </c>
      <c r="Q166">
        <v>0</v>
      </c>
      <c r="R166" t="s">
        <v>11</v>
      </c>
      <c r="S166">
        <v>41</v>
      </c>
    </row>
    <row r="167" spans="1:19">
      <c r="A167" t="s">
        <v>2</v>
      </c>
      <c r="B167">
        <v>507</v>
      </c>
      <c r="C167" t="s">
        <v>3</v>
      </c>
      <c r="D167">
        <v>74753</v>
      </c>
      <c r="E167" t="s">
        <v>4</v>
      </c>
      <c r="F167">
        <v>0.85249399999999997</v>
      </c>
      <c r="G167" t="s">
        <v>5</v>
      </c>
      <c r="H167">
        <v>44</v>
      </c>
      <c r="I167" t="s">
        <v>6</v>
      </c>
      <c r="J167">
        <v>-83</v>
      </c>
      <c r="K167" t="s">
        <v>7</v>
      </c>
      <c r="L167">
        <v>418</v>
      </c>
      <c r="M167" t="s">
        <v>8</v>
      </c>
      <c r="N167">
        <v>0</v>
      </c>
      <c r="O167" t="s">
        <v>9</v>
      </c>
      <c r="P167" t="s">
        <v>10</v>
      </c>
      <c r="Q167">
        <v>0</v>
      </c>
      <c r="R167" t="s">
        <v>11</v>
      </c>
      <c r="S167">
        <v>39</v>
      </c>
    </row>
    <row r="168" spans="1:19">
      <c r="A168" t="s">
        <v>2</v>
      </c>
      <c r="B168">
        <v>507</v>
      </c>
      <c r="C168" t="s">
        <v>3</v>
      </c>
      <c r="D168">
        <v>74803</v>
      </c>
      <c r="E168" t="s">
        <v>4</v>
      </c>
      <c r="F168">
        <v>0.85239399999999999</v>
      </c>
      <c r="G168" t="s">
        <v>5</v>
      </c>
      <c r="H168">
        <v>50</v>
      </c>
      <c r="I168" t="s">
        <v>6</v>
      </c>
      <c r="J168">
        <v>-79</v>
      </c>
      <c r="K168" t="s">
        <v>7</v>
      </c>
      <c r="L168">
        <v>422</v>
      </c>
      <c r="M168" t="s">
        <v>8</v>
      </c>
      <c r="N168">
        <v>0</v>
      </c>
      <c r="O168" t="s">
        <v>9</v>
      </c>
      <c r="P168" t="s">
        <v>10</v>
      </c>
      <c r="Q168">
        <v>0</v>
      </c>
      <c r="R168" t="s">
        <v>11</v>
      </c>
      <c r="S168">
        <v>40</v>
      </c>
    </row>
    <row r="169" spans="1:19">
      <c r="A169" t="s">
        <v>2</v>
      </c>
      <c r="B169">
        <v>507</v>
      </c>
      <c r="C169" t="s">
        <v>3</v>
      </c>
      <c r="D169">
        <v>74852</v>
      </c>
      <c r="E169" t="s">
        <v>4</v>
      </c>
      <c r="F169">
        <v>0.85229600000000005</v>
      </c>
      <c r="G169" t="s">
        <v>5</v>
      </c>
      <c r="H169">
        <v>49</v>
      </c>
      <c r="I169" t="s">
        <v>6</v>
      </c>
      <c r="J169">
        <v>-277</v>
      </c>
      <c r="K169" t="s">
        <v>7</v>
      </c>
      <c r="L169">
        <v>224</v>
      </c>
      <c r="M169" t="s">
        <v>8</v>
      </c>
      <c r="N169">
        <v>0</v>
      </c>
      <c r="O169" t="s">
        <v>9</v>
      </c>
      <c r="P169" t="s">
        <v>10</v>
      </c>
      <c r="Q169">
        <v>0</v>
      </c>
      <c r="R169" t="s">
        <v>11</v>
      </c>
      <c r="S169">
        <v>36</v>
      </c>
    </row>
    <row r="170" spans="1:19">
      <c r="A170" t="s">
        <v>2</v>
      </c>
      <c r="B170">
        <v>507</v>
      </c>
      <c r="C170" t="s">
        <v>3</v>
      </c>
      <c r="D170">
        <v>74894</v>
      </c>
      <c r="E170" t="s">
        <v>4</v>
      </c>
      <c r="F170">
        <v>0.85221199999999997</v>
      </c>
      <c r="G170" t="s">
        <v>5</v>
      </c>
      <c r="H170">
        <v>42</v>
      </c>
      <c r="I170" t="s">
        <v>6</v>
      </c>
      <c r="J170">
        <v>-269</v>
      </c>
      <c r="K170" t="s">
        <v>7</v>
      </c>
      <c r="L170">
        <v>232</v>
      </c>
      <c r="M170" t="s">
        <v>8</v>
      </c>
      <c r="N170">
        <v>0</v>
      </c>
      <c r="O170" t="s">
        <v>9</v>
      </c>
      <c r="P170" t="s">
        <v>10</v>
      </c>
      <c r="Q170">
        <v>0</v>
      </c>
      <c r="R170" t="s">
        <v>11</v>
      </c>
      <c r="S170">
        <v>40</v>
      </c>
    </row>
    <row r="171" spans="1:19">
      <c r="A171" t="s">
        <v>2</v>
      </c>
      <c r="B171">
        <v>507</v>
      </c>
      <c r="C171" t="s">
        <v>3</v>
      </c>
      <c r="D171">
        <v>74916</v>
      </c>
      <c r="E171" t="s">
        <v>4</v>
      </c>
      <c r="F171">
        <v>0.85216800000000004</v>
      </c>
      <c r="G171" t="s">
        <v>5</v>
      </c>
      <c r="H171">
        <v>22</v>
      </c>
      <c r="I171" t="s">
        <v>6</v>
      </c>
      <c r="J171">
        <v>-388</v>
      </c>
      <c r="K171" t="s">
        <v>7</v>
      </c>
      <c r="L171">
        <v>113</v>
      </c>
      <c r="M171" t="s">
        <v>8</v>
      </c>
      <c r="N171">
        <v>0</v>
      </c>
      <c r="O171" t="s">
        <v>9</v>
      </c>
      <c r="P171" t="s">
        <v>10</v>
      </c>
      <c r="Q171">
        <v>0</v>
      </c>
      <c r="R171" t="s">
        <v>11</v>
      </c>
      <c r="S171">
        <v>31</v>
      </c>
    </row>
    <row r="172" spans="1:19">
      <c r="A172" t="s">
        <v>2</v>
      </c>
      <c r="B172">
        <v>507</v>
      </c>
      <c r="C172" t="s">
        <v>3</v>
      </c>
      <c r="D172">
        <v>74936</v>
      </c>
      <c r="E172" t="s">
        <v>4</v>
      </c>
      <c r="F172">
        <v>0.852128</v>
      </c>
      <c r="G172" t="s">
        <v>5</v>
      </c>
      <c r="H172">
        <v>20</v>
      </c>
      <c r="I172" t="s">
        <v>6</v>
      </c>
      <c r="J172">
        <v>-433</v>
      </c>
      <c r="K172" t="s">
        <v>7</v>
      </c>
      <c r="L172">
        <v>68</v>
      </c>
      <c r="M172" t="s">
        <v>8</v>
      </c>
      <c r="N172">
        <v>0</v>
      </c>
      <c r="O172" t="s">
        <v>9</v>
      </c>
      <c r="P172" t="s">
        <v>10</v>
      </c>
      <c r="Q172">
        <v>0</v>
      </c>
      <c r="R172" t="s">
        <v>11</v>
      </c>
      <c r="S172">
        <v>23</v>
      </c>
    </row>
    <row r="173" spans="1:19">
      <c r="A173" t="s">
        <v>2</v>
      </c>
      <c r="B173">
        <v>507</v>
      </c>
      <c r="C173" t="s">
        <v>3</v>
      </c>
      <c r="D173">
        <v>74937</v>
      </c>
      <c r="E173" t="s">
        <v>4</v>
      </c>
      <c r="F173">
        <v>0.85212600000000005</v>
      </c>
      <c r="G173" t="s">
        <v>5</v>
      </c>
      <c r="H173">
        <v>1</v>
      </c>
      <c r="I173" t="s">
        <v>6</v>
      </c>
      <c r="J173">
        <v>-500</v>
      </c>
      <c r="K173" t="s">
        <v>7</v>
      </c>
      <c r="L173">
        <v>1</v>
      </c>
      <c r="M173" t="s">
        <v>8</v>
      </c>
      <c r="N173">
        <v>0</v>
      </c>
      <c r="O173" t="s">
        <v>9</v>
      </c>
      <c r="P173" t="s">
        <v>10</v>
      </c>
      <c r="Q173">
        <v>0</v>
      </c>
      <c r="R173" t="s">
        <v>11</v>
      </c>
      <c r="S173">
        <v>27</v>
      </c>
    </row>
    <row r="174" spans="1:19">
      <c r="A174" t="s">
        <v>2</v>
      </c>
      <c r="B174">
        <v>507</v>
      </c>
      <c r="C174" t="s">
        <v>3</v>
      </c>
      <c r="D174">
        <v>74958</v>
      </c>
      <c r="E174" t="s">
        <v>4</v>
      </c>
      <c r="F174">
        <v>0.85208399999999995</v>
      </c>
      <c r="G174" t="s">
        <v>5</v>
      </c>
      <c r="H174">
        <v>21</v>
      </c>
      <c r="I174" t="s">
        <v>6</v>
      </c>
      <c r="J174">
        <v>-390</v>
      </c>
      <c r="K174" t="s">
        <v>7</v>
      </c>
      <c r="L174">
        <v>111</v>
      </c>
      <c r="M174" t="s">
        <v>8</v>
      </c>
      <c r="N174">
        <v>0</v>
      </c>
      <c r="O174" t="s">
        <v>9</v>
      </c>
      <c r="P174" t="s">
        <v>10</v>
      </c>
      <c r="Q174">
        <v>0</v>
      </c>
      <c r="R174" t="s">
        <v>11</v>
      </c>
      <c r="S174">
        <v>29</v>
      </c>
    </row>
    <row r="175" spans="1:19">
      <c r="A175" t="s">
        <v>2</v>
      </c>
      <c r="B175">
        <v>507</v>
      </c>
      <c r="C175" t="s">
        <v>3</v>
      </c>
      <c r="D175">
        <v>75029</v>
      </c>
      <c r="E175" t="s">
        <v>4</v>
      </c>
      <c r="F175">
        <v>0.85194199999999998</v>
      </c>
      <c r="G175" t="s">
        <v>5</v>
      </c>
      <c r="H175">
        <v>71</v>
      </c>
      <c r="I175" t="s">
        <v>6</v>
      </c>
      <c r="J175">
        <v>25</v>
      </c>
      <c r="K175" t="s">
        <v>7</v>
      </c>
      <c r="L175">
        <v>526</v>
      </c>
      <c r="M175" t="s">
        <v>8</v>
      </c>
      <c r="N175">
        <v>0</v>
      </c>
      <c r="O175" t="s">
        <v>9</v>
      </c>
      <c r="P175" t="s">
        <v>10</v>
      </c>
      <c r="Q175">
        <v>0</v>
      </c>
      <c r="R175" t="s">
        <v>11</v>
      </c>
      <c r="S175">
        <v>37</v>
      </c>
    </row>
    <row r="176" spans="1:19">
      <c r="A176" t="s">
        <v>2</v>
      </c>
      <c r="B176">
        <v>507</v>
      </c>
      <c r="C176" t="s">
        <v>3</v>
      </c>
      <c r="D176">
        <v>75030</v>
      </c>
      <c r="E176" t="s">
        <v>4</v>
      </c>
      <c r="F176">
        <v>0.85194000000000003</v>
      </c>
      <c r="G176" t="s">
        <v>5</v>
      </c>
      <c r="H176">
        <v>1</v>
      </c>
      <c r="I176" t="s">
        <v>6</v>
      </c>
      <c r="J176">
        <v>-500</v>
      </c>
      <c r="K176" t="s">
        <v>7</v>
      </c>
      <c r="L176">
        <v>1</v>
      </c>
      <c r="M176" t="s">
        <v>8</v>
      </c>
      <c r="N176">
        <v>0</v>
      </c>
      <c r="O176" t="s">
        <v>9</v>
      </c>
      <c r="P176" t="s">
        <v>10</v>
      </c>
      <c r="Q176">
        <v>0</v>
      </c>
      <c r="R176" t="s">
        <v>11</v>
      </c>
      <c r="S176">
        <v>35</v>
      </c>
    </row>
    <row r="177" spans="1:19">
      <c r="A177" t="s">
        <v>2</v>
      </c>
      <c r="B177">
        <v>507</v>
      </c>
      <c r="C177" t="s">
        <v>3</v>
      </c>
      <c r="D177">
        <v>75098</v>
      </c>
      <c r="E177" t="s">
        <v>4</v>
      </c>
      <c r="F177">
        <v>0.85180400000000001</v>
      </c>
      <c r="G177" t="s">
        <v>5</v>
      </c>
      <c r="H177">
        <v>68</v>
      </c>
      <c r="I177" t="s">
        <v>6</v>
      </c>
      <c r="J177">
        <v>-76</v>
      </c>
      <c r="K177" t="s">
        <v>7</v>
      </c>
      <c r="L177">
        <v>425</v>
      </c>
      <c r="M177" t="s">
        <v>8</v>
      </c>
      <c r="N177">
        <v>0</v>
      </c>
      <c r="O177" t="s">
        <v>9</v>
      </c>
      <c r="P177" t="s">
        <v>10</v>
      </c>
      <c r="Q177">
        <v>0</v>
      </c>
      <c r="R177" t="s">
        <v>11</v>
      </c>
      <c r="S177">
        <v>41</v>
      </c>
    </row>
    <row r="178" spans="1:19">
      <c r="A178" t="s">
        <v>2</v>
      </c>
      <c r="B178">
        <v>507</v>
      </c>
      <c r="C178" t="s">
        <v>3</v>
      </c>
      <c r="D178">
        <v>75153</v>
      </c>
      <c r="E178" t="s">
        <v>4</v>
      </c>
      <c r="F178">
        <v>0.85169399999999995</v>
      </c>
      <c r="G178" t="s">
        <v>5</v>
      </c>
      <c r="H178">
        <v>55</v>
      </c>
      <c r="I178" t="s">
        <v>6</v>
      </c>
      <c r="J178">
        <v>-85</v>
      </c>
      <c r="K178" t="s">
        <v>7</v>
      </c>
      <c r="L178">
        <v>416</v>
      </c>
      <c r="M178" t="s">
        <v>8</v>
      </c>
      <c r="N178">
        <v>0</v>
      </c>
      <c r="O178" t="s">
        <v>9</v>
      </c>
      <c r="P178" t="s">
        <v>10</v>
      </c>
      <c r="Q178">
        <v>0</v>
      </c>
      <c r="R178" t="s">
        <v>11</v>
      </c>
      <c r="S178">
        <v>43</v>
      </c>
    </row>
    <row r="179" spans="1:19">
      <c r="A179" t="s">
        <v>2</v>
      </c>
      <c r="B179">
        <v>507</v>
      </c>
      <c r="C179" t="s">
        <v>3</v>
      </c>
      <c r="D179">
        <v>75169</v>
      </c>
      <c r="E179" t="s">
        <v>4</v>
      </c>
      <c r="F179">
        <v>0.85166200000000003</v>
      </c>
      <c r="G179" t="s">
        <v>5</v>
      </c>
      <c r="H179">
        <v>16</v>
      </c>
      <c r="I179" t="s">
        <v>6</v>
      </c>
      <c r="J179">
        <v>-393</v>
      </c>
      <c r="K179" t="s">
        <v>7</v>
      </c>
      <c r="L179">
        <v>108</v>
      </c>
      <c r="M179" t="s">
        <v>8</v>
      </c>
      <c r="N179">
        <v>0</v>
      </c>
      <c r="O179" t="s">
        <v>9</v>
      </c>
      <c r="P179" t="s">
        <v>10</v>
      </c>
      <c r="Q179">
        <v>0</v>
      </c>
      <c r="R179" t="s">
        <v>11</v>
      </c>
      <c r="S179">
        <v>42</v>
      </c>
    </row>
    <row r="180" spans="1:19">
      <c r="A180" t="s">
        <v>2</v>
      </c>
      <c r="B180">
        <v>507</v>
      </c>
      <c r="C180" t="s">
        <v>3</v>
      </c>
      <c r="D180">
        <v>75213</v>
      </c>
      <c r="E180" t="s">
        <v>4</v>
      </c>
      <c r="F180">
        <v>0.85157400000000005</v>
      </c>
      <c r="G180" t="s">
        <v>5</v>
      </c>
      <c r="H180">
        <v>44</v>
      </c>
      <c r="I180" t="s">
        <v>6</v>
      </c>
      <c r="J180">
        <v>-244</v>
      </c>
      <c r="K180" t="s">
        <v>7</v>
      </c>
      <c r="L180">
        <v>257</v>
      </c>
      <c r="M180" t="s">
        <v>8</v>
      </c>
      <c r="N180">
        <v>0</v>
      </c>
      <c r="O180" t="s">
        <v>9</v>
      </c>
      <c r="P180" t="s">
        <v>10</v>
      </c>
      <c r="Q180">
        <v>0</v>
      </c>
      <c r="R180" t="s">
        <v>11</v>
      </c>
      <c r="S180">
        <v>43</v>
      </c>
    </row>
    <row r="181" spans="1:19">
      <c r="A181" t="s">
        <v>2</v>
      </c>
      <c r="B181">
        <v>507</v>
      </c>
      <c r="C181" t="s">
        <v>3</v>
      </c>
      <c r="D181">
        <v>75269</v>
      </c>
      <c r="E181" t="s">
        <v>4</v>
      </c>
      <c r="F181">
        <v>0.85146200000000005</v>
      </c>
      <c r="G181" t="s">
        <v>5</v>
      </c>
      <c r="H181">
        <v>56</v>
      </c>
      <c r="I181" t="s">
        <v>6</v>
      </c>
      <c r="J181">
        <v>-251</v>
      </c>
      <c r="K181" t="s">
        <v>7</v>
      </c>
      <c r="L181">
        <v>250</v>
      </c>
      <c r="M181" t="s">
        <v>8</v>
      </c>
      <c r="N181">
        <v>0</v>
      </c>
      <c r="O181" t="s">
        <v>9</v>
      </c>
      <c r="P181" t="s">
        <v>10</v>
      </c>
      <c r="Q181">
        <v>0</v>
      </c>
      <c r="R181" t="s">
        <v>11</v>
      </c>
      <c r="S181">
        <v>43</v>
      </c>
    </row>
    <row r="182" spans="1:19">
      <c r="A182" t="s">
        <v>2</v>
      </c>
      <c r="B182">
        <v>507</v>
      </c>
      <c r="C182" t="s">
        <v>3</v>
      </c>
      <c r="D182">
        <v>75300</v>
      </c>
      <c r="E182" t="s">
        <v>4</v>
      </c>
      <c r="F182">
        <v>0.85140000000000005</v>
      </c>
      <c r="G182" t="s">
        <v>5</v>
      </c>
      <c r="H182">
        <v>31</v>
      </c>
      <c r="I182" t="s">
        <v>6</v>
      </c>
      <c r="J182">
        <v>-312</v>
      </c>
      <c r="K182" t="s">
        <v>7</v>
      </c>
      <c r="L182">
        <v>189</v>
      </c>
      <c r="M182" t="s">
        <v>8</v>
      </c>
      <c r="N182">
        <v>0</v>
      </c>
      <c r="O182" t="s">
        <v>9</v>
      </c>
      <c r="P182" t="s">
        <v>10</v>
      </c>
      <c r="Q182">
        <v>0</v>
      </c>
      <c r="R182" t="s">
        <v>11</v>
      </c>
      <c r="S182">
        <v>42</v>
      </c>
    </row>
    <row r="183" spans="1:19">
      <c r="A183" t="s">
        <v>2</v>
      </c>
      <c r="B183">
        <v>507</v>
      </c>
      <c r="C183" t="s">
        <v>3</v>
      </c>
      <c r="D183">
        <v>75319</v>
      </c>
      <c r="E183" t="s">
        <v>4</v>
      </c>
      <c r="F183">
        <v>0.85136199999999995</v>
      </c>
      <c r="G183" t="s">
        <v>5</v>
      </c>
      <c r="H183">
        <v>19</v>
      </c>
      <c r="I183" t="s">
        <v>6</v>
      </c>
      <c r="J183">
        <v>-399</v>
      </c>
      <c r="K183" t="s">
        <v>7</v>
      </c>
      <c r="L183">
        <v>102</v>
      </c>
      <c r="M183" t="s">
        <v>8</v>
      </c>
      <c r="N183">
        <v>0</v>
      </c>
      <c r="O183" t="s">
        <v>9</v>
      </c>
      <c r="P183" t="s">
        <v>10</v>
      </c>
      <c r="Q183">
        <v>0</v>
      </c>
      <c r="R183" t="s">
        <v>11</v>
      </c>
      <c r="S183">
        <v>42</v>
      </c>
    </row>
    <row r="184" spans="1:19">
      <c r="A184" t="s">
        <v>2</v>
      </c>
      <c r="B184">
        <v>507</v>
      </c>
      <c r="C184" t="s">
        <v>3</v>
      </c>
      <c r="D184">
        <v>75470</v>
      </c>
      <c r="E184" t="s">
        <v>4</v>
      </c>
      <c r="F184">
        <v>0.85106000000000004</v>
      </c>
      <c r="G184" t="s">
        <v>5</v>
      </c>
      <c r="H184">
        <v>151</v>
      </c>
      <c r="I184" t="s">
        <v>6</v>
      </c>
      <c r="J184">
        <v>955</v>
      </c>
      <c r="K184" t="s">
        <v>7</v>
      </c>
      <c r="L184">
        <v>1456</v>
      </c>
      <c r="M184" t="s">
        <v>8</v>
      </c>
      <c r="N184">
        <v>0</v>
      </c>
      <c r="O184" t="s">
        <v>9</v>
      </c>
      <c r="P184" t="s">
        <v>10</v>
      </c>
      <c r="Q184">
        <v>0</v>
      </c>
      <c r="R184" t="s">
        <v>11</v>
      </c>
      <c r="S184">
        <v>43</v>
      </c>
    </row>
    <row r="185" spans="1:19">
      <c r="A185" t="s">
        <v>2</v>
      </c>
      <c r="B185">
        <v>507</v>
      </c>
      <c r="C185" t="s">
        <v>3</v>
      </c>
      <c r="D185">
        <v>75544</v>
      </c>
      <c r="E185" t="s">
        <v>4</v>
      </c>
      <c r="F185">
        <v>0.850912</v>
      </c>
      <c r="G185" t="s">
        <v>5</v>
      </c>
      <c r="H185">
        <v>74</v>
      </c>
      <c r="I185" t="s">
        <v>6</v>
      </c>
      <c r="J185">
        <v>289</v>
      </c>
      <c r="K185" t="s">
        <v>7</v>
      </c>
      <c r="L185">
        <v>790</v>
      </c>
      <c r="M185" t="s">
        <v>8</v>
      </c>
      <c r="N185">
        <v>0</v>
      </c>
      <c r="O185" t="s">
        <v>9</v>
      </c>
      <c r="P185" t="s">
        <v>10</v>
      </c>
      <c r="Q185">
        <v>0</v>
      </c>
      <c r="R185" t="s">
        <v>11</v>
      </c>
      <c r="S185">
        <v>39</v>
      </c>
    </row>
    <row r="186" spans="1:19">
      <c r="A186" t="s">
        <v>2</v>
      </c>
      <c r="B186">
        <v>507</v>
      </c>
      <c r="C186" t="s">
        <v>3</v>
      </c>
      <c r="D186">
        <v>75589</v>
      </c>
      <c r="E186" t="s">
        <v>4</v>
      </c>
      <c r="F186">
        <v>0.85082199999999997</v>
      </c>
      <c r="G186" t="s">
        <v>5</v>
      </c>
      <c r="H186">
        <v>45</v>
      </c>
      <c r="I186" t="s">
        <v>6</v>
      </c>
      <c r="J186">
        <v>-70</v>
      </c>
      <c r="K186" t="s">
        <v>7</v>
      </c>
      <c r="L186">
        <v>431</v>
      </c>
      <c r="M186" t="s">
        <v>8</v>
      </c>
      <c r="N186">
        <v>0</v>
      </c>
      <c r="O186" t="s">
        <v>9</v>
      </c>
      <c r="P186" t="s">
        <v>10</v>
      </c>
      <c r="Q186">
        <v>0</v>
      </c>
      <c r="R186" t="s">
        <v>11</v>
      </c>
      <c r="S186">
        <v>42</v>
      </c>
    </row>
    <row r="187" spans="1:19">
      <c r="A187" t="s">
        <v>2</v>
      </c>
      <c r="B187">
        <v>507</v>
      </c>
      <c r="C187" t="s">
        <v>3</v>
      </c>
      <c r="D187">
        <v>75742</v>
      </c>
      <c r="E187" t="s">
        <v>4</v>
      </c>
      <c r="F187">
        <v>0.85051600000000005</v>
      </c>
      <c r="G187" t="s">
        <v>5</v>
      </c>
      <c r="H187">
        <v>153</v>
      </c>
      <c r="I187" t="s">
        <v>6</v>
      </c>
      <c r="J187">
        <v>1241</v>
      </c>
      <c r="K187" t="s">
        <v>7</v>
      </c>
      <c r="L187">
        <v>1742</v>
      </c>
      <c r="M187" t="s">
        <v>8</v>
      </c>
      <c r="N187">
        <v>0</v>
      </c>
      <c r="O187" t="s">
        <v>9</v>
      </c>
      <c r="P187" t="s">
        <v>10</v>
      </c>
      <c r="Q187">
        <v>0</v>
      </c>
      <c r="R187" t="s">
        <v>11</v>
      </c>
      <c r="S187">
        <v>42</v>
      </c>
    </row>
    <row r="188" spans="1:19">
      <c r="A188" t="s">
        <v>2</v>
      </c>
      <c r="B188">
        <v>507</v>
      </c>
      <c r="C188" t="s">
        <v>3</v>
      </c>
      <c r="D188">
        <v>75750</v>
      </c>
      <c r="E188" t="s">
        <v>4</v>
      </c>
      <c r="F188">
        <v>0.85050000000000003</v>
      </c>
      <c r="G188" t="s">
        <v>5</v>
      </c>
      <c r="H188">
        <v>8</v>
      </c>
      <c r="I188" t="s">
        <v>6</v>
      </c>
      <c r="J188">
        <v>-458</v>
      </c>
      <c r="K188" t="s">
        <v>7</v>
      </c>
      <c r="L188">
        <v>43</v>
      </c>
      <c r="M188" t="s">
        <v>8</v>
      </c>
      <c r="N188">
        <v>0</v>
      </c>
      <c r="O188" t="s">
        <v>9</v>
      </c>
      <c r="P188" t="s">
        <v>10</v>
      </c>
      <c r="Q188">
        <v>0</v>
      </c>
      <c r="R188" t="s">
        <v>11</v>
      </c>
      <c r="S188">
        <v>41</v>
      </c>
    </row>
    <row r="189" spans="1:19">
      <c r="A189" t="s">
        <v>2</v>
      </c>
      <c r="B189">
        <v>507</v>
      </c>
      <c r="C189" t="s">
        <v>3</v>
      </c>
      <c r="D189">
        <v>75799</v>
      </c>
      <c r="E189" t="s">
        <v>4</v>
      </c>
      <c r="F189">
        <v>0.85040199999999999</v>
      </c>
      <c r="G189" t="s">
        <v>5</v>
      </c>
      <c r="H189">
        <v>49</v>
      </c>
      <c r="I189" t="s">
        <v>6</v>
      </c>
      <c r="J189">
        <v>-74</v>
      </c>
      <c r="K189" t="s">
        <v>7</v>
      </c>
      <c r="L189">
        <v>427</v>
      </c>
      <c r="M189" t="s">
        <v>8</v>
      </c>
      <c r="N189">
        <v>0</v>
      </c>
      <c r="O189" t="s">
        <v>9</v>
      </c>
      <c r="P189" t="s">
        <v>10</v>
      </c>
      <c r="Q189">
        <v>0</v>
      </c>
      <c r="R189" t="s">
        <v>11</v>
      </c>
      <c r="S189">
        <v>42</v>
      </c>
    </row>
    <row r="190" spans="1:19">
      <c r="A190" t="s">
        <v>2</v>
      </c>
      <c r="B190">
        <v>507</v>
      </c>
      <c r="C190" t="s">
        <v>3</v>
      </c>
      <c r="D190">
        <v>75800</v>
      </c>
      <c r="E190" t="s">
        <v>4</v>
      </c>
      <c r="F190">
        <v>0.85040000000000004</v>
      </c>
      <c r="G190" t="s">
        <v>5</v>
      </c>
      <c r="H190">
        <v>1</v>
      </c>
      <c r="I190" t="s">
        <v>6</v>
      </c>
      <c r="J190">
        <v>-500</v>
      </c>
      <c r="K190" t="s">
        <v>7</v>
      </c>
      <c r="L190">
        <v>1</v>
      </c>
      <c r="M190" t="s">
        <v>8</v>
      </c>
      <c r="N190">
        <v>0</v>
      </c>
      <c r="O190" t="s">
        <v>9</v>
      </c>
      <c r="P190" t="s">
        <v>10</v>
      </c>
      <c r="Q190">
        <v>0</v>
      </c>
      <c r="R190" t="s">
        <v>11</v>
      </c>
      <c r="S190">
        <v>33</v>
      </c>
    </row>
    <row r="191" spans="1:19">
      <c r="A191" t="s">
        <v>2</v>
      </c>
      <c r="B191">
        <v>507</v>
      </c>
      <c r="C191" t="s">
        <v>3</v>
      </c>
      <c r="D191">
        <v>75801</v>
      </c>
      <c r="E191" t="s">
        <v>4</v>
      </c>
      <c r="F191">
        <v>0.85039799999999999</v>
      </c>
      <c r="G191" t="s">
        <v>5</v>
      </c>
      <c r="H191">
        <v>1</v>
      </c>
      <c r="I191" t="s">
        <v>6</v>
      </c>
      <c r="J191">
        <v>-500</v>
      </c>
      <c r="K191" t="s">
        <v>7</v>
      </c>
      <c r="L191">
        <v>1</v>
      </c>
      <c r="M191" t="s">
        <v>8</v>
      </c>
      <c r="N191">
        <v>0</v>
      </c>
      <c r="O191" t="s">
        <v>9</v>
      </c>
      <c r="P191" t="s">
        <v>10</v>
      </c>
      <c r="Q191">
        <v>0</v>
      </c>
      <c r="R191" t="s">
        <v>11</v>
      </c>
      <c r="S191">
        <v>33</v>
      </c>
    </row>
    <row r="192" spans="1:19">
      <c r="A192" t="s">
        <v>2</v>
      </c>
      <c r="B192">
        <v>507</v>
      </c>
      <c r="C192" t="s">
        <v>3</v>
      </c>
      <c r="D192">
        <v>75808</v>
      </c>
      <c r="E192" t="s">
        <v>4</v>
      </c>
      <c r="F192">
        <v>0.85038400000000003</v>
      </c>
      <c r="G192" t="s">
        <v>5</v>
      </c>
      <c r="H192">
        <v>7</v>
      </c>
      <c r="I192" t="s">
        <v>6</v>
      </c>
      <c r="J192">
        <v>-479</v>
      </c>
      <c r="K192" t="s">
        <v>7</v>
      </c>
      <c r="L192">
        <v>22</v>
      </c>
      <c r="M192" t="s">
        <v>8</v>
      </c>
      <c r="N192">
        <v>0</v>
      </c>
      <c r="O192" t="s">
        <v>9</v>
      </c>
      <c r="P192" t="s">
        <v>10</v>
      </c>
      <c r="Q192">
        <v>0</v>
      </c>
      <c r="R192" t="s">
        <v>11</v>
      </c>
      <c r="S192">
        <v>40</v>
      </c>
    </row>
    <row r="193" spans="1:19">
      <c r="A193" t="s">
        <v>2</v>
      </c>
      <c r="B193">
        <v>507</v>
      </c>
      <c r="C193" t="s">
        <v>3</v>
      </c>
      <c r="D193">
        <v>75946</v>
      </c>
      <c r="E193" t="s">
        <v>4</v>
      </c>
      <c r="F193">
        <v>0.85010799999999997</v>
      </c>
      <c r="G193" t="s">
        <v>5</v>
      </c>
      <c r="H193">
        <v>138</v>
      </c>
      <c r="I193" t="s">
        <v>6</v>
      </c>
      <c r="J193">
        <v>912</v>
      </c>
      <c r="K193" t="s">
        <v>7</v>
      </c>
      <c r="L193">
        <v>1413</v>
      </c>
      <c r="M193" t="s">
        <v>8</v>
      </c>
      <c r="N193">
        <v>0</v>
      </c>
      <c r="O193" t="s">
        <v>9</v>
      </c>
      <c r="P193" t="s">
        <v>10</v>
      </c>
      <c r="Q193">
        <v>0</v>
      </c>
      <c r="R193" t="s">
        <v>11</v>
      </c>
      <c r="S193">
        <v>40</v>
      </c>
    </row>
    <row r="194" spans="1:19">
      <c r="A194" t="s">
        <v>2</v>
      </c>
      <c r="B194">
        <v>507</v>
      </c>
      <c r="C194" t="s">
        <v>3</v>
      </c>
      <c r="D194">
        <v>75948</v>
      </c>
      <c r="E194" t="s">
        <v>4</v>
      </c>
      <c r="F194">
        <v>0.85010399999999997</v>
      </c>
      <c r="G194" t="s">
        <v>5</v>
      </c>
      <c r="H194">
        <v>2</v>
      </c>
      <c r="I194" t="s">
        <v>6</v>
      </c>
      <c r="J194">
        <v>-498</v>
      </c>
      <c r="K194" t="s">
        <v>7</v>
      </c>
      <c r="L194">
        <v>3</v>
      </c>
      <c r="M194" t="s">
        <v>8</v>
      </c>
      <c r="N194">
        <v>0</v>
      </c>
      <c r="O194" t="s">
        <v>9</v>
      </c>
      <c r="P194" t="s">
        <v>10</v>
      </c>
      <c r="Q194">
        <v>0</v>
      </c>
      <c r="R194" t="s">
        <v>11</v>
      </c>
      <c r="S194">
        <v>36</v>
      </c>
    </row>
    <row r="195" spans="1:19">
      <c r="A195" t="s">
        <v>2</v>
      </c>
      <c r="B195">
        <v>507</v>
      </c>
      <c r="C195" t="s">
        <v>3</v>
      </c>
      <c r="D195">
        <v>76148</v>
      </c>
      <c r="E195" t="s">
        <v>4</v>
      </c>
      <c r="F195">
        <v>0.84970400000000001</v>
      </c>
      <c r="G195" t="s">
        <v>5</v>
      </c>
      <c r="H195">
        <v>200</v>
      </c>
      <c r="I195" t="s">
        <v>6</v>
      </c>
      <c r="J195">
        <v>1786</v>
      </c>
      <c r="K195" t="s">
        <v>7</v>
      </c>
      <c r="L195">
        <v>2287</v>
      </c>
      <c r="M195" t="s">
        <v>8</v>
      </c>
      <c r="N195">
        <v>0</v>
      </c>
      <c r="O195" t="s">
        <v>9</v>
      </c>
      <c r="P195" t="s">
        <v>10</v>
      </c>
      <c r="Q195">
        <v>0</v>
      </c>
      <c r="R195" t="s">
        <v>11</v>
      </c>
      <c r="S195">
        <v>41</v>
      </c>
    </row>
    <row r="196" spans="1:19">
      <c r="A196" t="s">
        <v>2</v>
      </c>
      <c r="B196">
        <v>507</v>
      </c>
      <c r="C196" t="s">
        <v>3</v>
      </c>
      <c r="D196">
        <v>76157</v>
      </c>
      <c r="E196" t="s">
        <v>4</v>
      </c>
      <c r="F196">
        <v>0.84968600000000005</v>
      </c>
      <c r="G196" t="s">
        <v>5</v>
      </c>
      <c r="H196">
        <v>9</v>
      </c>
      <c r="I196" t="s">
        <v>6</v>
      </c>
      <c r="J196">
        <v>-470</v>
      </c>
      <c r="K196" t="s">
        <v>7</v>
      </c>
      <c r="L196">
        <v>31</v>
      </c>
      <c r="M196" t="s">
        <v>8</v>
      </c>
      <c r="N196">
        <v>0</v>
      </c>
      <c r="O196" t="s">
        <v>9</v>
      </c>
      <c r="P196" t="s">
        <v>10</v>
      </c>
      <c r="Q196">
        <v>0</v>
      </c>
      <c r="R196" t="s">
        <v>11</v>
      </c>
      <c r="S196">
        <v>41</v>
      </c>
    </row>
    <row r="197" spans="1:19">
      <c r="A197" t="s">
        <v>2</v>
      </c>
      <c r="B197">
        <v>507</v>
      </c>
      <c r="C197" t="s">
        <v>3</v>
      </c>
      <c r="D197">
        <v>76173</v>
      </c>
      <c r="E197" t="s">
        <v>4</v>
      </c>
      <c r="F197">
        <v>0.84965400000000002</v>
      </c>
      <c r="G197" t="s">
        <v>5</v>
      </c>
      <c r="H197">
        <v>16</v>
      </c>
      <c r="I197" t="s">
        <v>6</v>
      </c>
      <c r="J197">
        <v>-430</v>
      </c>
      <c r="K197" t="s">
        <v>7</v>
      </c>
      <c r="L197">
        <v>71</v>
      </c>
      <c r="M197" t="s">
        <v>8</v>
      </c>
      <c r="N197">
        <v>0</v>
      </c>
      <c r="O197" t="s">
        <v>9</v>
      </c>
      <c r="P197" t="s">
        <v>10</v>
      </c>
      <c r="Q197">
        <v>0</v>
      </c>
      <c r="R197" t="s">
        <v>11</v>
      </c>
      <c r="S197">
        <v>41</v>
      </c>
    </row>
    <row r="198" spans="1:19">
      <c r="A198" t="s">
        <v>2</v>
      </c>
      <c r="B198">
        <v>507</v>
      </c>
      <c r="C198" t="s">
        <v>3</v>
      </c>
      <c r="D198">
        <v>76256</v>
      </c>
      <c r="E198" t="s">
        <v>4</v>
      </c>
      <c r="F198">
        <v>0.84948800000000002</v>
      </c>
      <c r="G198" t="s">
        <v>5</v>
      </c>
      <c r="H198">
        <v>83</v>
      </c>
      <c r="I198" t="s">
        <v>6</v>
      </c>
      <c r="J198">
        <v>229</v>
      </c>
      <c r="K198" t="s">
        <v>7</v>
      </c>
      <c r="L198">
        <v>730</v>
      </c>
      <c r="M198" t="s">
        <v>8</v>
      </c>
      <c r="N198">
        <v>0</v>
      </c>
      <c r="O198" t="s">
        <v>9</v>
      </c>
      <c r="P198" t="s">
        <v>10</v>
      </c>
      <c r="Q198">
        <v>0</v>
      </c>
      <c r="R198" t="s">
        <v>11</v>
      </c>
      <c r="S198">
        <v>41</v>
      </c>
    </row>
    <row r="199" spans="1:19">
      <c r="A199" t="s">
        <v>2</v>
      </c>
      <c r="B199">
        <v>507</v>
      </c>
      <c r="C199" t="s">
        <v>3</v>
      </c>
      <c r="D199">
        <v>76267</v>
      </c>
      <c r="E199" t="s">
        <v>4</v>
      </c>
      <c r="F199">
        <v>0.84946600000000005</v>
      </c>
      <c r="G199" t="s">
        <v>5</v>
      </c>
      <c r="H199">
        <v>11</v>
      </c>
      <c r="I199" t="s">
        <v>6</v>
      </c>
      <c r="J199">
        <v>-455</v>
      </c>
      <c r="K199" t="s">
        <v>7</v>
      </c>
      <c r="L199">
        <v>46</v>
      </c>
      <c r="M199" t="s">
        <v>8</v>
      </c>
      <c r="N199">
        <v>0</v>
      </c>
      <c r="O199" t="s">
        <v>9</v>
      </c>
      <c r="P199" t="s">
        <v>10</v>
      </c>
      <c r="Q199">
        <v>0</v>
      </c>
      <c r="R199" t="s">
        <v>11</v>
      </c>
      <c r="S199">
        <v>40</v>
      </c>
    </row>
    <row r="200" spans="1:19">
      <c r="A200" t="s">
        <v>2</v>
      </c>
      <c r="B200">
        <v>507</v>
      </c>
      <c r="C200" t="s">
        <v>3</v>
      </c>
      <c r="D200">
        <v>76313</v>
      </c>
      <c r="E200" t="s">
        <v>4</v>
      </c>
      <c r="F200">
        <v>0.84937399999999996</v>
      </c>
      <c r="G200" t="s">
        <v>5</v>
      </c>
      <c r="H200">
        <v>46</v>
      </c>
      <c r="I200" t="s">
        <v>6</v>
      </c>
      <c r="J200">
        <v>73</v>
      </c>
      <c r="K200" t="s">
        <v>7</v>
      </c>
      <c r="L200">
        <v>574</v>
      </c>
      <c r="M200" t="s">
        <v>8</v>
      </c>
      <c r="N200">
        <v>0</v>
      </c>
      <c r="O200" t="s">
        <v>9</v>
      </c>
      <c r="P200" t="s">
        <v>10</v>
      </c>
      <c r="Q200">
        <v>0</v>
      </c>
      <c r="R200" t="s">
        <v>11</v>
      </c>
      <c r="S200">
        <v>41</v>
      </c>
    </row>
    <row r="201" spans="1:19">
      <c r="A201" t="s">
        <v>2</v>
      </c>
      <c r="B201">
        <v>507</v>
      </c>
      <c r="C201" t="s">
        <v>3</v>
      </c>
      <c r="D201">
        <v>76356</v>
      </c>
      <c r="E201" t="s">
        <v>4</v>
      </c>
      <c r="F201">
        <v>0.84928800000000004</v>
      </c>
      <c r="G201" t="s">
        <v>5</v>
      </c>
      <c r="H201">
        <v>43</v>
      </c>
      <c r="I201" t="s">
        <v>6</v>
      </c>
      <c r="J201">
        <v>-129</v>
      </c>
      <c r="K201" t="s">
        <v>7</v>
      </c>
      <c r="L201">
        <v>372</v>
      </c>
      <c r="M201" t="s">
        <v>8</v>
      </c>
      <c r="N201">
        <v>0</v>
      </c>
      <c r="O201" t="s">
        <v>9</v>
      </c>
      <c r="P201" t="s">
        <v>10</v>
      </c>
      <c r="Q201">
        <v>0</v>
      </c>
      <c r="R201" t="s">
        <v>11</v>
      </c>
      <c r="S201">
        <v>42</v>
      </c>
    </row>
    <row r="202" spans="1:19">
      <c r="A202" t="s">
        <v>2</v>
      </c>
      <c r="B202">
        <v>507</v>
      </c>
      <c r="C202" t="s">
        <v>3</v>
      </c>
      <c r="D202">
        <v>76361</v>
      </c>
      <c r="E202" t="s">
        <v>4</v>
      </c>
      <c r="F202">
        <v>0.84927799999999998</v>
      </c>
      <c r="G202" t="s">
        <v>5</v>
      </c>
      <c r="H202">
        <v>5</v>
      </c>
      <c r="I202" t="s">
        <v>6</v>
      </c>
      <c r="J202">
        <v>-491</v>
      </c>
      <c r="K202" t="s">
        <v>7</v>
      </c>
      <c r="L202">
        <v>10</v>
      </c>
      <c r="M202" t="s">
        <v>8</v>
      </c>
      <c r="N202">
        <v>0</v>
      </c>
      <c r="O202" t="s">
        <v>9</v>
      </c>
      <c r="P202" t="s">
        <v>10</v>
      </c>
      <c r="Q202">
        <v>0</v>
      </c>
      <c r="R202" t="s">
        <v>11</v>
      </c>
      <c r="S202">
        <v>40</v>
      </c>
    </row>
    <row r="203" spans="1:19">
      <c r="A203" t="s">
        <v>2</v>
      </c>
      <c r="B203">
        <v>507</v>
      </c>
      <c r="C203" t="s">
        <v>3</v>
      </c>
      <c r="D203">
        <v>76441</v>
      </c>
      <c r="E203" t="s">
        <v>4</v>
      </c>
      <c r="F203">
        <v>0.84911800000000004</v>
      </c>
      <c r="G203" t="s">
        <v>5</v>
      </c>
      <c r="H203">
        <v>80</v>
      </c>
      <c r="I203" t="s">
        <v>6</v>
      </c>
      <c r="J203">
        <v>67</v>
      </c>
      <c r="K203" t="s">
        <v>7</v>
      </c>
      <c r="L203">
        <v>568</v>
      </c>
      <c r="M203" t="s">
        <v>8</v>
      </c>
      <c r="N203">
        <v>0</v>
      </c>
      <c r="O203" t="s">
        <v>9</v>
      </c>
      <c r="P203" t="s">
        <v>10</v>
      </c>
      <c r="Q203">
        <v>0</v>
      </c>
      <c r="R203" t="s">
        <v>11</v>
      </c>
      <c r="S203">
        <v>42</v>
      </c>
    </row>
    <row r="204" spans="1:19">
      <c r="A204" t="s">
        <v>2</v>
      </c>
      <c r="B204">
        <v>507</v>
      </c>
      <c r="C204" t="s">
        <v>3</v>
      </c>
      <c r="D204">
        <v>76442</v>
      </c>
      <c r="E204" t="s">
        <v>4</v>
      </c>
      <c r="F204">
        <v>0.84911599999999998</v>
      </c>
      <c r="G204" t="s">
        <v>5</v>
      </c>
      <c r="H204">
        <v>1</v>
      </c>
      <c r="I204" t="s">
        <v>6</v>
      </c>
      <c r="J204">
        <v>-500</v>
      </c>
      <c r="K204" t="s">
        <v>7</v>
      </c>
      <c r="L204">
        <v>1</v>
      </c>
      <c r="M204" t="s">
        <v>8</v>
      </c>
      <c r="N204">
        <v>0</v>
      </c>
      <c r="O204" t="s">
        <v>9</v>
      </c>
      <c r="P204" t="s">
        <v>10</v>
      </c>
      <c r="Q204">
        <v>0</v>
      </c>
      <c r="R204" t="s">
        <v>11</v>
      </c>
      <c r="S204">
        <v>33</v>
      </c>
    </row>
    <row r="205" spans="1:19">
      <c r="A205" t="s">
        <v>2</v>
      </c>
      <c r="B205">
        <v>507</v>
      </c>
      <c r="C205" t="s">
        <v>3</v>
      </c>
      <c r="D205">
        <v>76510</v>
      </c>
      <c r="E205" t="s">
        <v>4</v>
      </c>
      <c r="F205">
        <v>0.84897999999999996</v>
      </c>
      <c r="G205" t="s">
        <v>5</v>
      </c>
      <c r="H205">
        <v>68</v>
      </c>
      <c r="I205" t="s">
        <v>6</v>
      </c>
      <c r="J205">
        <v>45</v>
      </c>
      <c r="K205" t="s">
        <v>7</v>
      </c>
      <c r="L205">
        <v>546</v>
      </c>
      <c r="M205" t="s">
        <v>8</v>
      </c>
      <c r="N205">
        <v>0</v>
      </c>
      <c r="O205" t="s">
        <v>9</v>
      </c>
      <c r="P205" t="s">
        <v>10</v>
      </c>
      <c r="Q205">
        <v>0</v>
      </c>
      <c r="R205" t="s">
        <v>11</v>
      </c>
      <c r="S205">
        <v>41</v>
      </c>
    </row>
    <row r="206" spans="1:19">
      <c r="A206" t="s">
        <v>2</v>
      </c>
      <c r="B206">
        <v>507</v>
      </c>
      <c r="C206" t="s">
        <v>3</v>
      </c>
      <c r="D206">
        <v>76582</v>
      </c>
      <c r="E206" t="s">
        <v>4</v>
      </c>
      <c r="F206">
        <v>0.84883600000000003</v>
      </c>
      <c r="G206" t="s">
        <v>5</v>
      </c>
      <c r="H206">
        <v>72</v>
      </c>
      <c r="I206" t="s">
        <v>6</v>
      </c>
      <c r="J206">
        <v>45</v>
      </c>
      <c r="K206" t="s">
        <v>7</v>
      </c>
      <c r="L206">
        <v>546</v>
      </c>
      <c r="M206" t="s">
        <v>8</v>
      </c>
      <c r="N206">
        <v>0</v>
      </c>
      <c r="O206" t="s">
        <v>9</v>
      </c>
      <c r="P206" t="s">
        <v>10</v>
      </c>
      <c r="Q206">
        <v>0</v>
      </c>
      <c r="R206" t="s">
        <v>11</v>
      </c>
      <c r="S206">
        <v>42</v>
      </c>
    </row>
    <row r="207" spans="1:19">
      <c r="A207" t="s">
        <v>2</v>
      </c>
      <c r="B207">
        <v>507</v>
      </c>
      <c r="C207" t="s">
        <v>3</v>
      </c>
      <c r="D207">
        <v>76627</v>
      </c>
      <c r="E207" t="s">
        <v>4</v>
      </c>
      <c r="F207">
        <v>0.848746</v>
      </c>
      <c r="G207" t="s">
        <v>5</v>
      </c>
      <c r="H207">
        <v>45</v>
      </c>
      <c r="I207" t="s">
        <v>6</v>
      </c>
      <c r="J207">
        <v>-95</v>
      </c>
      <c r="K207" t="s">
        <v>7</v>
      </c>
      <c r="L207">
        <v>406</v>
      </c>
      <c r="M207" t="s">
        <v>8</v>
      </c>
      <c r="N207">
        <v>0</v>
      </c>
      <c r="O207" t="s">
        <v>9</v>
      </c>
      <c r="P207" t="s">
        <v>10</v>
      </c>
      <c r="Q207">
        <v>0</v>
      </c>
      <c r="R207" t="s">
        <v>11</v>
      </c>
      <c r="S207">
        <v>42</v>
      </c>
    </row>
    <row r="208" spans="1:19">
      <c r="A208" t="s">
        <v>2</v>
      </c>
      <c r="B208">
        <v>507</v>
      </c>
      <c r="C208" t="s">
        <v>3</v>
      </c>
      <c r="D208">
        <v>76645</v>
      </c>
      <c r="E208" t="s">
        <v>4</v>
      </c>
      <c r="F208">
        <v>0.84870999999999996</v>
      </c>
      <c r="G208" t="s">
        <v>5</v>
      </c>
      <c r="H208">
        <v>18</v>
      </c>
      <c r="I208" t="s">
        <v>6</v>
      </c>
      <c r="J208">
        <v>-353</v>
      </c>
      <c r="K208" t="s">
        <v>7</v>
      </c>
      <c r="L208">
        <v>148</v>
      </c>
      <c r="M208" t="s">
        <v>8</v>
      </c>
      <c r="N208">
        <v>0</v>
      </c>
      <c r="O208" t="s">
        <v>9</v>
      </c>
      <c r="P208" t="s">
        <v>10</v>
      </c>
      <c r="Q208">
        <v>0</v>
      </c>
      <c r="R208" t="s">
        <v>11</v>
      </c>
      <c r="S208">
        <v>42</v>
      </c>
    </row>
    <row r="209" spans="1:19">
      <c r="A209" t="s">
        <v>2</v>
      </c>
      <c r="B209">
        <v>507</v>
      </c>
      <c r="C209" t="s">
        <v>3</v>
      </c>
      <c r="D209">
        <v>76647</v>
      </c>
      <c r="E209" t="s">
        <v>4</v>
      </c>
      <c r="F209">
        <v>0.84870599999999996</v>
      </c>
      <c r="G209" t="s">
        <v>5</v>
      </c>
      <c r="H209">
        <v>2</v>
      </c>
      <c r="I209" t="s">
        <v>6</v>
      </c>
      <c r="J209">
        <v>-497</v>
      </c>
      <c r="K209" t="s">
        <v>7</v>
      </c>
      <c r="L209">
        <v>4</v>
      </c>
      <c r="M209" t="s">
        <v>8</v>
      </c>
      <c r="N209">
        <v>0</v>
      </c>
      <c r="O209" t="s">
        <v>9</v>
      </c>
      <c r="P209" t="s">
        <v>10</v>
      </c>
      <c r="Q209">
        <v>0</v>
      </c>
      <c r="R209" t="s">
        <v>11</v>
      </c>
      <c r="S209">
        <v>38</v>
      </c>
    </row>
    <row r="210" spans="1:19">
      <c r="A210" t="s">
        <v>2</v>
      </c>
      <c r="B210">
        <v>507</v>
      </c>
      <c r="C210" t="s">
        <v>3</v>
      </c>
      <c r="D210">
        <v>76872</v>
      </c>
      <c r="E210" t="s">
        <v>4</v>
      </c>
      <c r="F210">
        <v>0.84825600000000001</v>
      </c>
      <c r="G210" t="s">
        <v>5</v>
      </c>
      <c r="H210">
        <v>225</v>
      </c>
      <c r="I210" t="s">
        <v>6</v>
      </c>
      <c r="J210">
        <v>1926</v>
      </c>
      <c r="K210" t="s">
        <v>7</v>
      </c>
      <c r="L210">
        <v>2427</v>
      </c>
      <c r="M210" t="s">
        <v>8</v>
      </c>
      <c r="N210">
        <v>0</v>
      </c>
      <c r="O210" t="s">
        <v>9</v>
      </c>
      <c r="P210" t="s">
        <v>10</v>
      </c>
      <c r="Q210">
        <v>0</v>
      </c>
      <c r="R210" t="s">
        <v>11</v>
      </c>
      <c r="S210">
        <v>42</v>
      </c>
    </row>
    <row r="211" spans="1:19">
      <c r="A211" t="s">
        <v>2</v>
      </c>
      <c r="B211">
        <v>507</v>
      </c>
      <c r="C211" t="s">
        <v>3</v>
      </c>
      <c r="D211">
        <v>76953</v>
      </c>
      <c r="E211" t="s">
        <v>4</v>
      </c>
      <c r="F211">
        <v>0.84809400000000001</v>
      </c>
      <c r="G211" t="s">
        <v>5</v>
      </c>
      <c r="H211">
        <v>81</v>
      </c>
      <c r="I211" t="s">
        <v>6</v>
      </c>
      <c r="J211">
        <v>208</v>
      </c>
      <c r="K211" t="s">
        <v>7</v>
      </c>
      <c r="L211">
        <v>709</v>
      </c>
      <c r="M211" t="s">
        <v>8</v>
      </c>
      <c r="N211">
        <v>0</v>
      </c>
      <c r="O211" t="s">
        <v>9</v>
      </c>
      <c r="P211" t="s">
        <v>10</v>
      </c>
      <c r="Q211">
        <v>0</v>
      </c>
      <c r="R211" t="s">
        <v>11</v>
      </c>
      <c r="S211">
        <v>41</v>
      </c>
    </row>
    <row r="212" spans="1:19">
      <c r="A212" t="s">
        <v>2</v>
      </c>
      <c r="B212">
        <v>507</v>
      </c>
      <c r="C212" t="s">
        <v>3</v>
      </c>
      <c r="D212">
        <v>77087</v>
      </c>
      <c r="E212" t="s">
        <v>4</v>
      </c>
      <c r="F212">
        <v>0.84782599999999997</v>
      </c>
      <c r="G212" t="s">
        <v>5</v>
      </c>
      <c r="H212">
        <v>134</v>
      </c>
      <c r="I212" t="s">
        <v>6</v>
      </c>
      <c r="J212">
        <v>1191</v>
      </c>
      <c r="K212" t="s">
        <v>7</v>
      </c>
      <c r="L212">
        <v>1692</v>
      </c>
      <c r="M212" t="s">
        <v>8</v>
      </c>
      <c r="N212">
        <v>0</v>
      </c>
      <c r="O212" t="s">
        <v>9</v>
      </c>
      <c r="P212" t="s">
        <v>10</v>
      </c>
      <c r="Q212">
        <v>0</v>
      </c>
      <c r="R212" t="s">
        <v>11</v>
      </c>
      <c r="S212">
        <v>42</v>
      </c>
    </row>
    <row r="213" spans="1:19">
      <c r="A213" t="s">
        <v>2</v>
      </c>
      <c r="B213">
        <v>507</v>
      </c>
      <c r="C213" t="s">
        <v>3</v>
      </c>
      <c r="D213">
        <v>77222</v>
      </c>
      <c r="E213" t="s">
        <v>4</v>
      </c>
      <c r="F213">
        <v>0.84755599999999998</v>
      </c>
      <c r="G213" t="s">
        <v>5</v>
      </c>
      <c r="H213">
        <v>135</v>
      </c>
      <c r="I213" t="s">
        <v>6</v>
      </c>
      <c r="J213">
        <v>987</v>
      </c>
      <c r="K213" t="s">
        <v>7</v>
      </c>
      <c r="L213">
        <v>1488</v>
      </c>
      <c r="M213" t="s">
        <v>8</v>
      </c>
      <c r="N213">
        <v>0</v>
      </c>
      <c r="O213" t="s">
        <v>9</v>
      </c>
      <c r="P213" t="s">
        <v>10</v>
      </c>
      <c r="Q213">
        <v>0</v>
      </c>
      <c r="R213" t="s">
        <v>11</v>
      </c>
      <c r="S213">
        <v>42</v>
      </c>
    </row>
    <row r="214" spans="1:19">
      <c r="A214" t="s">
        <v>2</v>
      </c>
      <c r="B214">
        <v>507</v>
      </c>
      <c r="C214" t="s">
        <v>3</v>
      </c>
      <c r="D214">
        <v>77228</v>
      </c>
      <c r="E214" t="s">
        <v>4</v>
      </c>
      <c r="F214">
        <v>0.84754399999999996</v>
      </c>
      <c r="G214" t="s">
        <v>5</v>
      </c>
      <c r="H214">
        <v>6</v>
      </c>
      <c r="I214" t="s">
        <v>6</v>
      </c>
      <c r="J214">
        <v>-472</v>
      </c>
      <c r="K214" t="s">
        <v>7</v>
      </c>
      <c r="L214">
        <v>29</v>
      </c>
      <c r="M214" t="s">
        <v>8</v>
      </c>
      <c r="N214">
        <v>0</v>
      </c>
      <c r="O214" t="s">
        <v>9</v>
      </c>
      <c r="P214" t="s">
        <v>10</v>
      </c>
      <c r="Q214">
        <v>0</v>
      </c>
      <c r="R214" t="s">
        <v>11</v>
      </c>
      <c r="S214">
        <v>39</v>
      </c>
    </row>
    <row r="215" spans="1:19">
      <c r="A215" t="s">
        <v>2</v>
      </c>
      <c r="B215">
        <v>507</v>
      </c>
      <c r="C215" t="s">
        <v>3</v>
      </c>
      <c r="D215">
        <v>77287</v>
      </c>
      <c r="E215" t="s">
        <v>4</v>
      </c>
      <c r="F215">
        <v>0.84742600000000001</v>
      </c>
      <c r="G215" t="s">
        <v>5</v>
      </c>
      <c r="H215">
        <v>59</v>
      </c>
      <c r="I215" t="s">
        <v>6</v>
      </c>
      <c r="J215">
        <v>303</v>
      </c>
      <c r="K215" t="s">
        <v>7</v>
      </c>
      <c r="L215">
        <v>804</v>
      </c>
      <c r="M215" t="s">
        <v>8</v>
      </c>
      <c r="N215">
        <v>0</v>
      </c>
      <c r="O215" t="s">
        <v>9</v>
      </c>
      <c r="P215" t="s">
        <v>10</v>
      </c>
      <c r="Q215">
        <v>0</v>
      </c>
      <c r="R215" t="s">
        <v>11</v>
      </c>
      <c r="S215">
        <v>36</v>
      </c>
    </row>
    <row r="216" spans="1:19">
      <c r="A216" t="s">
        <v>2</v>
      </c>
      <c r="B216">
        <v>507</v>
      </c>
      <c r="C216" t="s">
        <v>3</v>
      </c>
      <c r="D216">
        <v>77313</v>
      </c>
      <c r="E216" t="s">
        <v>4</v>
      </c>
      <c r="F216">
        <v>0.84737399999999996</v>
      </c>
      <c r="G216" t="s">
        <v>5</v>
      </c>
      <c r="H216">
        <v>26</v>
      </c>
      <c r="I216" t="s">
        <v>6</v>
      </c>
      <c r="J216">
        <v>-373</v>
      </c>
      <c r="K216" t="s">
        <v>7</v>
      </c>
      <c r="L216">
        <v>128</v>
      </c>
      <c r="M216" t="s">
        <v>8</v>
      </c>
      <c r="N216">
        <v>0</v>
      </c>
      <c r="O216" t="s">
        <v>9</v>
      </c>
      <c r="P216" t="s">
        <v>10</v>
      </c>
      <c r="Q216">
        <v>0</v>
      </c>
      <c r="R216" t="s">
        <v>11</v>
      </c>
      <c r="S216">
        <v>39</v>
      </c>
    </row>
    <row r="217" spans="1:19">
      <c r="A217" t="s">
        <v>2</v>
      </c>
      <c r="B217">
        <v>507</v>
      </c>
      <c r="C217" t="s">
        <v>3</v>
      </c>
      <c r="D217">
        <v>77374</v>
      </c>
      <c r="E217" t="s">
        <v>4</v>
      </c>
      <c r="F217">
        <v>0.84725200000000001</v>
      </c>
      <c r="G217" t="s">
        <v>5</v>
      </c>
      <c r="H217">
        <v>61</v>
      </c>
      <c r="I217" t="s">
        <v>6</v>
      </c>
      <c r="J217">
        <v>209</v>
      </c>
      <c r="K217" t="s">
        <v>7</v>
      </c>
      <c r="L217">
        <v>710</v>
      </c>
      <c r="M217" t="s">
        <v>8</v>
      </c>
      <c r="N217">
        <v>0</v>
      </c>
      <c r="O217" t="s">
        <v>9</v>
      </c>
      <c r="P217" t="s">
        <v>10</v>
      </c>
      <c r="Q217">
        <v>0</v>
      </c>
      <c r="R217" t="s">
        <v>11</v>
      </c>
      <c r="S217">
        <v>39</v>
      </c>
    </row>
    <row r="218" spans="1:19">
      <c r="A218" t="s">
        <v>2</v>
      </c>
      <c r="B218">
        <v>507</v>
      </c>
      <c r="C218" t="s">
        <v>3</v>
      </c>
      <c r="D218">
        <v>77546</v>
      </c>
      <c r="E218" t="s">
        <v>4</v>
      </c>
      <c r="F218">
        <v>0.84690799999999999</v>
      </c>
      <c r="G218" t="s">
        <v>5</v>
      </c>
      <c r="H218">
        <v>172</v>
      </c>
      <c r="I218" t="s">
        <v>6</v>
      </c>
      <c r="J218">
        <v>2144</v>
      </c>
      <c r="K218" t="s">
        <v>7</v>
      </c>
      <c r="L218">
        <v>2645</v>
      </c>
      <c r="M218" t="s">
        <v>8</v>
      </c>
      <c r="N218">
        <v>0</v>
      </c>
      <c r="O218" t="s">
        <v>9</v>
      </c>
      <c r="P218" t="s">
        <v>10</v>
      </c>
      <c r="Q218">
        <v>0</v>
      </c>
      <c r="R218" t="s">
        <v>11</v>
      </c>
      <c r="S218">
        <v>42</v>
      </c>
    </row>
    <row r="219" spans="1:19">
      <c r="A219" t="s">
        <v>2</v>
      </c>
      <c r="B219">
        <v>507</v>
      </c>
      <c r="C219" t="s">
        <v>3</v>
      </c>
      <c r="D219">
        <v>77598</v>
      </c>
      <c r="E219" t="s">
        <v>4</v>
      </c>
      <c r="F219">
        <v>0.846804</v>
      </c>
      <c r="G219" t="s">
        <v>5</v>
      </c>
      <c r="H219">
        <v>52</v>
      </c>
      <c r="I219" t="s">
        <v>6</v>
      </c>
      <c r="J219">
        <v>56</v>
      </c>
      <c r="K219" t="s">
        <v>7</v>
      </c>
      <c r="L219">
        <v>557</v>
      </c>
      <c r="M219" t="s">
        <v>8</v>
      </c>
      <c r="N219">
        <v>0</v>
      </c>
      <c r="O219" t="s">
        <v>9</v>
      </c>
      <c r="P219" t="s">
        <v>10</v>
      </c>
      <c r="Q219">
        <v>0</v>
      </c>
      <c r="R219" t="s">
        <v>11</v>
      </c>
      <c r="S219">
        <v>43</v>
      </c>
    </row>
    <row r="220" spans="1:19">
      <c r="A220" t="s">
        <v>2</v>
      </c>
      <c r="B220">
        <v>507</v>
      </c>
      <c r="C220" t="s">
        <v>3</v>
      </c>
      <c r="D220">
        <v>77658</v>
      </c>
      <c r="E220" t="s">
        <v>4</v>
      </c>
      <c r="F220">
        <v>0.84668399999999999</v>
      </c>
      <c r="G220" t="s">
        <v>5</v>
      </c>
      <c r="H220">
        <v>60</v>
      </c>
      <c r="I220" t="s">
        <v>6</v>
      </c>
      <c r="J220">
        <v>-172</v>
      </c>
      <c r="K220" t="s">
        <v>7</v>
      </c>
      <c r="L220">
        <v>329</v>
      </c>
      <c r="M220" t="s">
        <v>8</v>
      </c>
      <c r="N220">
        <v>0</v>
      </c>
      <c r="O220" t="s">
        <v>9</v>
      </c>
      <c r="P220" t="s">
        <v>10</v>
      </c>
      <c r="Q220">
        <v>0</v>
      </c>
      <c r="R220" t="s">
        <v>11</v>
      </c>
      <c r="S220">
        <v>42</v>
      </c>
    </row>
    <row r="221" spans="1:19">
      <c r="A221" t="s">
        <v>2</v>
      </c>
      <c r="B221">
        <v>507</v>
      </c>
      <c r="C221" t="s">
        <v>3</v>
      </c>
      <c r="D221">
        <v>77662</v>
      </c>
      <c r="E221" t="s">
        <v>4</v>
      </c>
      <c r="F221">
        <v>0.84667599999999998</v>
      </c>
      <c r="G221" t="s">
        <v>5</v>
      </c>
      <c r="H221">
        <v>4</v>
      </c>
      <c r="I221" t="s">
        <v>6</v>
      </c>
      <c r="J221">
        <v>-492</v>
      </c>
      <c r="K221" t="s">
        <v>7</v>
      </c>
      <c r="L221">
        <v>9</v>
      </c>
      <c r="M221" t="s">
        <v>8</v>
      </c>
      <c r="N221">
        <v>0</v>
      </c>
      <c r="O221" t="s">
        <v>9</v>
      </c>
      <c r="P221" t="s">
        <v>10</v>
      </c>
      <c r="Q221">
        <v>0</v>
      </c>
      <c r="R221" t="s">
        <v>11</v>
      </c>
      <c r="S221">
        <v>39</v>
      </c>
    </row>
    <row r="222" spans="1:19">
      <c r="A222" t="s">
        <v>2</v>
      </c>
      <c r="B222">
        <v>507</v>
      </c>
      <c r="C222" t="s">
        <v>3</v>
      </c>
      <c r="D222">
        <v>77663</v>
      </c>
      <c r="E222" t="s">
        <v>4</v>
      </c>
      <c r="F222">
        <v>0.84667400000000004</v>
      </c>
      <c r="G222" t="s">
        <v>5</v>
      </c>
      <c r="H222">
        <v>1</v>
      </c>
      <c r="I222" t="s">
        <v>6</v>
      </c>
      <c r="J222">
        <v>-500</v>
      </c>
      <c r="K222" t="s">
        <v>7</v>
      </c>
      <c r="L222">
        <v>1</v>
      </c>
      <c r="M222" t="s">
        <v>8</v>
      </c>
      <c r="N222">
        <v>0</v>
      </c>
      <c r="O222" t="s">
        <v>9</v>
      </c>
      <c r="P222" t="s">
        <v>10</v>
      </c>
      <c r="Q222">
        <v>0</v>
      </c>
      <c r="R222" t="s">
        <v>11</v>
      </c>
      <c r="S222">
        <v>33</v>
      </c>
    </row>
    <row r="223" spans="1:19">
      <c r="A223" t="s">
        <v>2</v>
      </c>
      <c r="B223">
        <v>507</v>
      </c>
      <c r="C223" t="s">
        <v>3</v>
      </c>
      <c r="D223">
        <v>77712</v>
      </c>
      <c r="E223" t="s">
        <v>4</v>
      </c>
      <c r="F223">
        <v>0.846576</v>
      </c>
      <c r="G223" t="s">
        <v>5</v>
      </c>
      <c r="H223">
        <v>49</v>
      </c>
      <c r="I223" t="s">
        <v>6</v>
      </c>
      <c r="J223">
        <v>-145</v>
      </c>
      <c r="K223" t="s">
        <v>7</v>
      </c>
      <c r="L223">
        <v>356</v>
      </c>
      <c r="M223" t="s">
        <v>8</v>
      </c>
      <c r="N223">
        <v>0</v>
      </c>
      <c r="O223" t="s">
        <v>9</v>
      </c>
      <c r="P223" t="s">
        <v>10</v>
      </c>
      <c r="Q223">
        <v>0</v>
      </c>
      <c r="R223" t="s">
        <v>11</v>
      </c>
      <c r="S223">
        <v>43</v>
      </c>
    </row>
    <row r="224" spans="1:19">
      <c r="A224" t="s">
        <v>2</v>
      </c>
      <c r="B224">
        <v>507</v>
      </c>
      <c r="C224" t="s">
        <v>3</v>
      </c>
      <c r="D224">
        <v>77725</v>
      </c>
      <c r="E224" t="s">
        <v>4</v>
      </c>
      <c r="F224">
        <v>0.84655000000000002</v>
      </c>
      <c r="G224" t="s">
        <v>5</v>
      </c>
      <c r="H224">
        <v>13</v>
      </c>
      <c r="I224" t="s">
        <v>6</v>
      </c>
      <c r="J224">
        <v>-449</v>
      </c>
      <c r="K224" t="s">
        <v>7</v>
      </c>
      <c r="L224">
        <v>52</v>
      </c>
      <c r="M224" t="s">
        <v>8</v>
      </c>
      <c r="N224">
        <v>0</v>
      </c>
      <c r="O224" t="s">
        <v>9</v>
      </c>
      <c r="P224" t="s">
        <v>10</v>
      </c>
      <c r="Q224">
        <v>0</v>
      </c>
      <c r="R224" t="s">
        <v>11</v>
      </c>
      <c r="S224">
        <v>42</v>
      </c>
    </row>
    <row r="225" spans="1:19">
      <c r="A225" t="s">
        <v>2</v>
      </c>
      <c r="B225">
        <v>507</v>
      </c>
      <c r="C225" t="s">
        <v>3</v>
      </c>
      <c r="D225">
        <v>77788</v>
      </c>
      <c r="E225" t="s">
        <v>4</v>
      </c>
      <c r="F225">
        <v>0.84642399999999995</v>
      </c>
      <c r="G225" t="s">
        <v>5</v>
      </c>
      <c r="H225">
        <v>63</v>
      </c>
      <c r="I225" t="s">
        <v>6</v>
      </c>
      <c r="J225">
        <v>26</v>
      </c>
      <c r="K225" t="s">
        <v>7</v>
      </c>
      <c r="L225">
        <v>527</v>
      </c>
      <c r="M225" t="s">
        <v>8</v>
      </c>
      <c r="N225">
        <v>0</v>
      </c>
      <c r="O225" t="s">
        <v>9</v>
      </c>
      <c r="P225" t="s">
        <v>10</v>
      </c>
      <c r="Q225">
        <v>0</v>
      </c>
      <c r="R225" t="s">
        <v>11</v>
      </c>
      <c r="S225">
        <v>42</v>
      </c>
    </row>
    <row r="226" spans="1:19">
      <c r="A226" t="s">
        <v>2</v>
      </c>
      <c r="B226">
        <v>507</v>
      </c>
      <c r="C226" t="s">
        <v>3</v>
      </c>
      <c r="D226">
        <v>77794</v>
      </c>
      <c r="E226" t="s">
        <v>4</v>
      </c>
      <c r="F226">
        <v>0.84641200000000005</v>
      </c>
      <c r="G226" t="s">
        <v>5</v>
      </c>
      <c r="H226">
        <v>6</v>
      </c>
      <c r="I226" t="s">
        <v>6</v>
      </c>
      <c r="J226">
        <v>-446</v>
      </c>
      <c r="K226" t="s">
        <v>7</v>
      </c>
      <c r="L226">
        <v>55</v>
      </c>
      <c r="M226" t="s">
        <v>8</v>
      </c>
      <c r="N226">
        <v>0</v>
      </c>
      <c r="O226" t="s">
        <v>9</v>
      </c>
      <c r="P226" t="s">
        <v>10</v>
      </c>
      <c r="Q226">
        <v>0</v>
      </c>
      <c r="R226" t="s">
        <v>11</v>
      </c>
      <c r="S226">
        <v>40</v>
      </c>
    </row>
    <row r="227" spans="1:19">
      <c r="A227" t="s">
        <v>2</v>
      </c>
      <c r="B227">
        <v>507</v>
      </c>
      <c r="C227" t="s">
        <v>3</v>
      </c>
      <c r="D227">
        <v>77795</v>
      </c>
      <c r="E227" t="s">
        <v>4</v>
      </c>
      <c r="F227">
        <v>0.84641</v>
      </c>
      <c r="G227" t="s">
        <v>5</v>
      </c>
      <c r="H227">
        <v>1</v>
      </c>
      <c r="I227" t="s">
        <v>6</v>
      </c>
      <c r="J227">
        <v>-500</v>
      </c>
      <c r="K227" t="s">
        <v>7</v>
      </c>
      <c r="L227">
        <v>1</v>
      </c>
      <c r="M227" t="s">
        <v>8</v>
      </c>
      <c r="N227">
        <v>0</v>
      </c>
      <c r="O227" t="s">
        <v>9</v>
      </c>
      <c r="P227" t="s">
        <v>10</v>
      </c>
      <c r="Q227">
        <v>0</v>
      </c>
      <c r="R227" t="s">
        <v>11</v>
      </c>
      <c r="S227">
        <v>32</v>
      </c>
    </row>
    <row r="228" spans="1:19">
      <c r="A228" t="s">
        <v>2</v>
      </c>
      <c r="B228">
        <v>507</v>
      </c>
      <c r="C228" t="s">
        <v>3</v>
      </c>
      <c r="D228">
        <v>77863</v>
      </c>
      <c r="E228" t="s">
        <v>4</v>
      </c>
      <c r="F228">
        <v>0.84627399999999997</v>
      </c>
      <c r="G228" t="s">
        <v>5</v>
      </c>
      <c r="H228">
        <v>68</v>
      </c>
      <c r="I228" t="s">
        <v>6</v>
      </c>
      <c r="J228">
        <v>-17</v>
      </c>
      <c r="K228" t="s">
        <v>7</v>
      </c>
      <c r="L228">
        <v>484</v>
      </c>
      <c r="M228" t="s">
        <v>8</v>
      </c>
      <c r="N228">
        <v>0</v>
      </c>
      <c r="O228" t="s">
        <v>9</v>
      </c>
      <c r="P228" t="s">
        <v>10</v>
      </c>
      <c r="Q228">
        <v>0</v>
      </c>
      <c r="R228" t="s">
        <v>11</v>
      </c>
      <c r="S228">
        <v>43</v>
      </c>
    </row>
    <row r="229" spans="1:19">
      <c r="A229" t="s">
        <v>2</v>
      </c>
      <c r="B229">
        <v>507</v>
      </c>
      <c r="C229" t="s">
        <v>3</v>
      </c>
      <c r="D229">
        <v>77880</v>
      </c>
      <c r="E229" t="s">
        <v>4</v>
      </c>
      <c r="F229">
        <v>0.84623999999999999</v>
      </c>
      <c r="G229" t="s">
        <v>5</v>
      </c>
      <c r="H229">
        <v>17</v>
      </c>
      <c r="I229" t="s">
        <v>6</v>
      </c>
      <c r="J229">
        <v>-424</v>
      </c>
      <c r="K229" t="s">
        <v>7</v>
      </c>
      <c r="L229">
        <v>77</v>
      </c>
      <c r="M229" t="s">
        <v>8</v>
      </c>
      <c r="N229">
        <v>0</v>
      </c>
      <c r="O229" t="s">
        <v>9</v>
      </c>
      <c r="P229" t="s">
        <v>10</v>
      </c>
      <c r="Q229">
        <v>0</v>
      </c>
      <c r="R229" t="s">
        <v>11</v>
      </c>
      <c r="S229">
        <v>41</v>
      </c>
    </row>
    <row r="230" spans="1:19">
      <c r="A230" t="s">
        <v>2</v>
      </c>
      <c r="B230">
        <v>507</v>
      </c>
      <c r="C230" t="s">
        <v>3</v>
      </c>
      <c r="D230">
        <v>77910</v>
      </c>
      <c r="E230" t="s">
        <v>4</v>
      </c>
      <c r="F230">
        <v>0.84618000000000004</v>
      </c>
      <c r="G230" t="s">
        <v>5</v>
      </c>
      <c r="H230">
        <v>30</v>
      </c>
      <c r="I230" t="s">
        <v>6</v>
      </c>
      <c r="J230">
        <v>-236</v>
      </c>
      <c r="K230" t="s">
        <v>7</v>
      </c>
      <c r="L230">
        <v>265</v>
      </c>
      <c r="M230" t="s">
        <v>8</v>
      </c>
      <c r="N230">
        <v>0</v>
      </c>
      <c r="O230" t="s">
        <v>9</v>
      </c>
      <c r="P230" t="s">
        <v>10</v>
      </c>
      <c r="Q230">
        <v>0</v>
      </c>
      <c r="R230" t="s">
        <v>11</v>
      </c>
      <c r="S230">
        <v>42</v>
      </c>
    </row>
    <row r="231" spans="1:19">
      <c r="A231" t="s">
        <v>2</v>
      </c>
      <c r="B231">
        <v>507</v>
      </c>
      <c r="C231" t="s">
        <v>3</v>
      </c>
      <c r="D231">
        <v>77935</v>
      </c>
      <c r="E231" t="s">
        <v>4</v>
      </c>
      <c r="F231">
        <v>0.84613000000000005</v>
      </c>
      <c r="G231" t="s">
        <v>5</v>
      </c>
      <c r="H231">
        <v>25</v>
      </c>
      <c r="I231" t="s">
        <v>6</v>
      </c>
      <c r="J231">
        <v>-334</v>
      </c>
      <c r="K231" t="s">
        <v>7</v>
      </c>
      <c r="L231">
        <v>167</v>
      </c>
      <c r="M231" t="s">
        <v>8</v>
      </c>
      <c r="N231">
        <v>0</v>
      </c>
      <c r="O231" t="s">
        <v>9</v>
      </c>
      <c r="P231" t="s">
        <v>10</v>
      </c>
      <c r="Q231">
        <v>0</v>
      </c>
      <c r="R231" t="s">
        <v>11</v>
      </c>
      <c r="S231">
        <v>42</v>
      </c>
    </row>
    <row r="232" spans="1:19">
      <c r="A232" t="s">
        <v>2</v>
      </c>
      <c r="B232">
        <v>507</v>
      </c>
      <c r="C232" t="s">
        <v>3</v>
      </c>
      <c r="D232">
        <v>77974</v>
      </c>
      <c r="E232" t="s">
        <v>4</v>
      </c>
      <c r="F232">
        <v>0.84605200000000003</v>
      </c>
      <c r="G232" t="s">
        <v>5</v>
      </c>
      <c r="H232">
        <v>39</v>
      </c>
      <c r="I232" t="s">
        <v>6</v>
      </c>
      <c r="J232">
        <v>-286</v>
      </c>
      <c r="K232" t="s">
        <v>7</v>
      </c>
      <c r="L232">
        <v>215</v>
      </c>
      <c r="M232" t="s">
        <v>8</v>
      </c>
      <c r="N232">
        <v>0</v>
      </c>
      <c r="O232" t="s">
        <v>9</v>
      </c>
      <c r="P232" t="s">
        <v>10</v>
      </c>
      <c r="Q232">
        <v>0</v>
      </c>
      <c r="R232" t="s">
        <v>11</v>
      </c>
      <c r="S232">
        <v>43</v>
      </c>
    </row>
    <row r="233" spans="1:19">
      <c r="A233" t="s">
        <v>2</v>
      </c>
      <c r="B233">
        <v>507</v>
      </c>
      <c r="C233" t="s">
        <v>3</v>
      </c>
      <c r="D233">
        <v>78016</v>
      </c>
      <c r="E233" t="s">
        <v>4</v>
      </c>
      <c r="F233">
        <v>0.84596800000000005</v>
      </c>
      <c r="G233" t="s">
        <v>5</v>
      </c>
      <c r="H233">
        <v>42</v>
      </c>
      <c r="I233" t="s">
        <v>6</v>
      </c>
      <c r="J233">
        <v>-73</v>
      </c>
      <c r="K233" t="s">
        <v>7</v>
      </c>
      <c r="L233">
        <v>428</v>
      </c>
      <c r="M233" t="s">
        <v>8</v>
      </c>
      <c r="N233">
        <v>0</v>
      </c>
      <c r="O233" t="s">
        <v>9</v>
      </c>
      <c r="P233" t="s">
        <v>10</v>
      </c>
      <c r="Q233">
        <v>0</v>
      </c>
      <c r="R233" t="s">
        <v>11</v>
      </c>
      <c r="S233">
        <v>42</v>
      </c>
    </row>
    <row r="234" spans="1:19">
      <c r="A234" t="s">
        <v>2</v>
      </c>
      <c r="B234">
        <v>507</v>
      </c>
      <c r="C234" t="s">
        <v>3</v>
      </c>
      <c r="D234">
        <v>78020</v>
      </c>
      <c r="E234" t="s">
        <v>4</v>
      </c>
      <c r="F234">
        <v>0.84596000000000005</v>
      </c>
      <c r="G234" t="s">
        <v>5</v>
      </c>
      <c r="H234">
        <v>4</v>
      </c>
      <c r="I234" t="s">
        <v>6</v>
      </c>
      <c r="J234">
        <v>-491</v>
      </c>
      <c r="K234" t="s">
        <v>7</v>
      </c>
      <c r="L234">
        <v>10</v>
      </c>
      <c r="M234" t="s">
        <v>8</v>
      </c>
      <c r="N234">
        <v>0</v>
      </c>
      <c r="O234" t="s">
        <v>9</v>
      </c>
      <c r="P234" t="s">
        <v>10</v>
      </c>
      <c r="Q234">
        <v>0</v>
      </c>
      <c r="R234" t="s">
        <v>11</v>
      </c>
      <c r="S234">
        <v>38</v>
      </c>
    </row>
    <row r="235" spans="1:19">
      <c r="A235" t="s">
        <v>2</v>
      </c>
      <c r="B235">
        <v>507</v>
      </c>
      <c r="C235" t="s">
        <v>3</v>
      </c>
      <c r="D235">
        <v>78081</v>
      </c>
      <c r="E235" t="s">
        <v>4</v>
      </c>
      <c r="F235">
        <v>0.84583799999999998</v>
      </c>
      <c r="G235" t="s">
        <v>5</v>
      </c>
      <c r="H235">
        <v>61</v>
      </c>
      <c r="I235" t="s">
        <v>6</v>
      </c>
      <c r="J235">
        <v>-105</v>
      </c>
      <c r="K235" t="s">
        <v>7</v>
      </c>
      <c r="L235">
        <v>396</v>
      </c>
      <c r="M235" t="s">
        <v>8</v>
      </c>
      <c r="N235">
        <v>0</v>
      </c>
      <c r="O235" t="s">
        <v>9</v>
      </c>
      <c r="P235" t="s">
        <v>10</v>
      </c>
      <c r="Q235">
        <v>0</v>
      </c>
      <c r="R235" t="s">
        <v>11</v>
      </c>
      <c r="S235">
        <v>43</v>
      </c>
    </row>
    <row r="236" spans="1:19">
      <c r="A236" t="s">
        <v>2</v>
      </c>
      <c r="B236">
        <v>507</v>
      </c>
      <c r="C236" t="s">
        <v>3</v>
      </c>
      <c r="D236">
        <v>78097</v>
      </c>
      <c r="E236" t="s">
        <v>4</v>
      </c>
      <c r="F236">
        <v>0.84580599999999995</v>
      </c>
      <c r="G236" t="s">
        <v>5</v>
      </c>
      <c r="H236">
        <v>16</v>
      </c>
      <c r="I236" t="s">
        <v>6</v>
      </c>
      <c r="J236">
        <v>-421</v>
      </c>
      <c r="K236" t="s">
        <v>7</v>
      </c>
      <c r="L236">
        <v>80</v>
      </c>
      <c r="M236" t="s">
        <v>8</v>
      </c>
      <c r="N236">
        <v>0</v>
      </c>
      <c r="O236" t="s">
        <v>9</v>
      </c>
      <c r="P236" t="s">
        <v>10</v>
      </c>
      <c r="Q236">
        <v>0</v>
      </c>
      <c r="R236" t="s">
        <v>11</v>
      </c>
      <c r="S236">
        <v>42</v>
      </c>
    </row>
    <row r="237" spans="1:19">
      <c r="A237" t="s">
        <v>2</v>
      </c>
      <c r="B237">
        <v>507</v>
      </c>
      <c r="C237" t="s">
        <v>3</v>
      </c>
      <c r="D237">
        <v>78101</v>
      </c>
      <c r="E237" t="s">
        <v>4</v>
      </c>
      <c r="F237">
        <v>0.84579800000000005</v>
      </c>
      <c r="G237" t="s">
        <v>5</v>
      </c>
      <c r="H237">
        <v>4</v>
      </c>
      <c r="I237" t="s">
        <v>6</v>
      </c>
      <c r="J237">
        <v>-493</v>
      </c>
      <c r="K237" t="s">
        <v>7</v>
      </c>
      <c r="L237">
        <v>8</v>
      </c>
      <c r="M237" t="s">
        <v>8</v>
      </c>
      <c r="N237">
        <v>0</v>
      </c>
      <c r="O237" t="s">
        <v>9</v>
      </c>
      <c r="P237" t="s">
        <v>10</v>
      </c>
      <c r="Q237">
        <v>0</v>
      </c>
      <c r="R237" t="s">
        <v>11</v>
      </c>
      <c r="S237">
        <v>38</v>
      </c>
    </row>
    <row r="238" spans="1:19">
      <c r="A238" t="s">
        <v>2</v>
      </c>
      <c r="B238">
        <v>507</v>
      </c>
      <c r="C238" t="s">
        <v>3</v>
      </c>
      <c r="D238">
        <v>78118</v>
      </c>
      <c r="E238" t="s">
        <v>4</v>
      </c>
      <c r="F238">
        <v>0.84576399999999996</v>
      </c>
      <c r="G238" t="s">
        <v>5</v>
      </c>
      <c r="H238">
        <v>17</v>
      </c>
      <c r="I238" t="s">
        <v>6</v>
      </c>
      <c r="J238">
        <v>-374</v>
      </c>
      <c r="K238" t="s">
        <v>7</v>
      </c>
      <c r="L238">
        <v>127</v>
      </c>
      <c r="M238" t="s">
        <v>8</v>
      </c>
      <c r="N238">
        <v>0</v>
      </c>
      <c r="O238" t="s">
        <v>9</v>
      </c>
      <c r="P238" t="s">
        <v>10</v>
      </c>
      <c r="Q238">
        <v>0</v>
      </c>
      <c r="R238" t="s">
        <v>11</v>
      </c>
      <c r="S238">
        <v>42</v>
      </c>
    </row>
    <row r="239" spans="1:19">
      <c r="A239" t="s">
        <v>2</v>
      </c>
      <c r="B239">
        <v>507</v>
      </c>
      <c r="C239" t="s">
        <v>3</v>
      </c>
      <c r="D239">
        <v>78119</v>
      </c>
      <c r="E239" t="s">
        <v>4</v>
      </c>
      <c r="F239">
        <v>0.84576200000000001</v>
      </c>
      <c r="G239" t="s">
        <v>5</v>
      </c>
      <c r="H239">
        <v>1</v>
      </c>
      <c r="I239" t="s">
        <v>6</v>
      </c>
      <c r="J239">
        <v>-500</v>
      </c>
      <c r="K239" t="s">
        <v>7</v>
      </c>
      <c r="L239">
        <v>1</v>
      </c>
      <c r="M239" t="s">
        <v>8</v>
      </c>
      <c r="N239">
        <v>0</v>
      </c>
      <c r="O239" t="s">
        <v>9</v>
      </c>
      <c r="P239" t="s">
        <v>10</v>
      </c>
      <c r="Q239">
        <v>0</v>
      </c>
      <c r="R239" t="s">
        <v>11</v>
      </c>
      <c r="S239">
        <v>35</v>
      </c>
    </row>
    <row r="240" spans="1:19">
      <c r="A240" t="s">
        <v>2</v>
      </c>
      <c r="B240">
        <v>507</v>
      </c>
      <c r="C240" t="s">
        <v>3</v>
      </c>
      <c r="D240">
        <v>78129</v>
      </c>
      <c r="E240" t="s">
        <v>4</v>
      </c>
      <c r="F240">
        <v>0.84574199999999999</v>
      </c>
      <c r="G240" t="s">
        <v>5</v>
      </c>
      <c r="H240">
        <v>10</v>
      </c>
      <c r="I240" t="s">
        <v>6</v>
      </c>
      <c r="J240">
        <v>-470</v>
      </c>
      <c r="K240" t="s">
        <v>7</v>
      </c>
      <c r="L240">
        <v>31</v>
      </c>
      <c r="M240" t="s">
        <v>8</v>
      </c>
      <c r="N240">
        <v>0</v>
      </c>
      <c r="O240" t="s">
        <v>9</v>
      </c>
      <c r="P240" t="s">
        <v>10</v>
      </c>
      <c r="Q240">
        <v>0</v>
      </c>
      <c r="R240" t="s">
        <v>11</v>
      </c>
      <c r="S240">
        <v>40</v>
      </c>
    </row>
    <row r="241" spans="1:19">
      <c r="A241" t="s">
        <v>2</v>
      </c>
      <c r="B241">
        <v>507</v>
      </c>
      <c r="C241" t="s">
        <v>3</v>
      </c>
      <c r="D241">
        <v>78143</v>
      </c>
      <c r="E241" t="s">
        <v>4</v>
      </c>
      <c r="F241">
        <v>0.84571399999999997</v>
      </c>
      <c r="G241" t="s">
        <v>5</v>
      </c>
      <c r="H241">
        <v>14</v>
      </c>
      <c r="I241" t="s">
        <v>6</v>
      </c>
      <c r="J241">
        <v>-421</v>
      </c>
      <c r="K241" t="s">
        <v>7</v>
      </c>
      <c r="L241">
        <v>80</v>
      </c>
      <c r="M241" t="s">
        <v>8</v>
      </c>
      <c r="N241">
        <v>0</v>
      </c>
      <c r="O241" t="s">
        <v>9</v>
      </c>
      <c r="P241" t="s">
        <v>10</v>
      </c>
      <c r="Q241">
        <v>0</v>
      </c>
      <c r="R241" t="s">
        <v>11</v>
      </c>
      <c r="S241">
        <v>42</v>
      </c>
    </row>
    <row r="242" spans="1:19">
      <c r="A242" t="s">
        <v>2</v>
      </c>
      <c r="B242">
        <v>507</v>
      </c>
      <c r="C242" t="s">
        <v>3</v>
      </c>
      <c r="D242">
        <v>78175</v>
      </c>
      <c r="E242" t="s">
        <v>4</v>
      </c>
      <c r="F242">
        <v>0.84565000000000001</v>
      </c>
      <c r="G242" t="s">
        <v>5</v>
      </c>
      <c r="H242">
        <v>32</v>
      </c>
      <c r="I242" t="s">
        <v>6</v>
      </c>
      <c r="J242">
        <v>-249</v>
      </c>
      <c r="K242" t="s">
        <v>7</v>
      </c>
      <c r="L242">
        <v>252</v>
      </c>
      <c r="M242" t="s">
        <v>8</v>
      </c>
      <c r="N242">
        <v>0</v>
      </c>
      <c r="O242" t="s">
        <v>9</v>
      </c>
      <c r="P242" t="s">
        <v>10</v>
      </c>
      <c r="Q242">
        <v>0</v>
      </c>
      <c r="R242" t="s">
        <v>11</v>
      </c>
      <c r="S242">
        <v>43</v>
      </c>
    </row>
    <row r="243" spans="1:19">
      <c r="A243" t="s">
        <v>2</v>
      </c>
      <c r="B243">
        <v>507</v>
      </c>
      <c r="C243" t="s">
        <v>3</v>
      </c>
      <c r="D243">
        <v>78618</v>
      </c>
      <c r="E243" t="s">
        <v>4</v>
      </c>
      <c r="F243">
        <v>0.84476399999999996</v>
      </c>
      <c r="G243" t="s">
        <v>5</v>
      </c>
      <c r="H243">
        <v>443</v>
      </c>
      <c r="I243" t="s">
        <v>6</v>
      </c>
      <c r="J243">
        <v>4747</v>
      </c>
      <c r="K243" t="s">
        <v>7</v>
      </c>
      <c r="L243">
        <v>5248</v>
      </c>
      <c r="M243" t="s">
        <v>8</v>
      </c>
      <c r="N243">
        <v>0</v>
      </c>
      <c r="O243" t="s">
        <v>9</v>
      </c>
      <c r="P243" t="s">
        <v>10</v>
      </c>
      <c r="Q243">
        <v>0</v>
      </c>
      <c r="R243" t="s">
        <v>11</v>
      </c>
      <c r="S243">
        <v>43</v>
      </c>
    </row>
    <row r="244" spans="1:19">
      <c r="A244" t="s">
        <v>2</v>
      </c>
      <c r="B244">
        <v>507</v>
      </c>
      <c r="C244" t="s">
        <v>3</v>
      </c>
      <c r="D244">
        <v>78619</v>
      </c>
      <c r="E244" t="s">
        <v>4</v>
      </c>
      <c r="F244">
        <v>0.84476200000000001</v>
      </c>
      <c r="G244" t="s">
        <v>5</v>
      </c>
      <c r="H244">
        <v>1</v>
      </c>
      <c r="I244" t="s">
        <v>6</v>
      </c>
      <c r="J244">
        <v>-500</v>
      </c>
      <c r="K244" t="s">
        <v>7</v>
      </c>
      <c r="L244">
        <v>1</v>
      </c>
      <c r="M244" t="s">
        <v>8</v>
      </c>
      <c r="N244">
        <v>0</v>
      </c>
      <c r="O244" t="s">
        <v>9</v>
      </c>
      <c r="P244" t="s">
        <v>10</v>
      </c>
      <c r="Q244">
        <v>0</v>
      </c>
      <c r="R244" t="s">
        <v>11</v>
      </c>
      <c r="S244">
        <v>33</v>
      </c>
    </row>
    <row r="245" spans="1:19">
      <c r="A245" t="s">
        <v>2</v>
      </c>
      <c r="B245">
        <v>507</v>
      </c>
      <c r="C245" t="s">
        <v>3</v>
      </c>
      <c r="D245">
        <v>78695</v>
      </c>
      <c r="E245" t="s">
        <v>4</v>
      </c>
      <c r="F245">
        <v>0.84460999999999997</v>
      </c>
      <c r="G245" t="s">
        <v>5</v>
      </c>
      <c r="H245">
        <v>76</v>
      </c>
      <c r="I245" t="s">
        <v>6</v>
      </c>
      <c r="J245">
        <v>189</v>
      </c>
      <c r="K245" t="s">
        <v>7</v>
      </c>
      <c r="L245">
        <v>690</v>
      </c>
      <c r="M245" t="s">
        <v>8</v>
      </c>
      <c r="N245">
        <v>0</v>
      </c>
      <c r="O245" t="s">
        <v>9</v>
      </c>
      <c r="P245" t="s">
        <v>10</v>
      </c>
      <c r="Q245">
        <v>0</v>
      </c>
      <c r="R245" t="s">
        <v>11</v>
      </c>
      <c r="S245">
        <v>42</v>
      </c>
    </row>
    <row r="246" spans="1:19">
      <c r="A246" t="s">
        <v>2</v>
      </c>
      <c r="B246">
        <v>507</v>
      </c>
      <c r="C246" t="s">
        <v>3</v>
      </c>
      <c r="D246">
        <v>78798</v>
      </c>
      <c r="E246" t="s">
        <v>4</v>
      </c>
      <c r="F246">
        <v>0.84440400000000004</v>
      </c>
      <c r="G246" t="s">
        <v>5</v>
      </c>
      <c r="H246">
        <v>103</v>
      </c>
      <c r="I246" t="s">
        <v>6</v>
      </c>
      <c r="J246">
        <v>769</v>
      </c>
      <c r="K246" t="s">
        <v>7</v>
      </c>
      <c r="L246">
        <v>1270</v>
      </c>
      <c r="M246" t="s">
        <v>8</v>
      </c>
      <c r="N246">
        <v>0</v>
      </c>
      <c r="O246" t="s">
        <v>9</v>
      </c>
      <c r="P246" t="s">
        <v>10</v>
      </c>
      <c r="Q246">
        <v>0</v>
      </c>
      <c r="R246" t="s">
        <v>11</v>
      </c>
      <c r="S246">
        <v>41</v>
      </c>
    </row>
    <row r="247" spans="1:19">
      <c r="A247" t="s">
        <v>2</v>
      </c>
      <c r="B247">
        <v>507</v>
      </c>
      <c r="C247" t="s">
        <v>3</v>
      </c>
      <c r="D247">
        <v>78970</v>
      </c>
      <c r="E247" t="s">
        <v>4</v>
      </c>
      <c r="F247">
        <v>0.84406000000000003</v>
      </c>
      <c r="G247" t="s">
        <v>5</v>
      </c>
      <c r="H247">
        <v>172</v>
      </c>
      <c r="I247" t="s">
        <v>6</v>
      </c>
      <c r="J247">
        <v>1995</v>
      </c>
      <c r="K247" t="s">
        <v>7</v>
      </c>
      <c r="L247">
        <v>2496</v>
      </c>
      <c r="M247" t="s">
        <v>8</v>
      </c>
      <c r="N247">
        <v>0</v>
      </c>
      <c r="O247" t="s">
        <v>9</v>
      </c>
      <c r="P247" t="s">
        <v>10</v>
      </c>
      <c r="Q247">
        <v>0</v>
      </c>
      <c r="R247" t="s">
        <v>11</v>
      </c>
      <c r="S247">
        <v>42</v>
      </c>
    </row>
    <row r="248" spans="1:19">
      <c r="A248" t="s">
        <v>2</v>
      </c>
      <c r="B248">
        <v>507</v>
      </c>
      <c r="C248" t="s">
        <v>3</v>
      </c>
      <c r="D248">
        <v>79041</v>
      </c>
      <c r="E248" t="s">
        <v>4</v>
      </c>
      <c r="F248">
        <v>0.84391799999999995</v>
      </c>
      <c r="G248" t="s">
        <v>5</v>
      </c>
      <c r="H248">
        <v>71</v>
      </c>
      <c r="I248" t="s">
        <v>6</v>
      </c>
      <c r="J248">
        <v>80</v>
      </c>
      <c r="K248" t="s">
        <v>7</v>
      </c>
      <c r="L248">
        <v>581</v>
      </c>
      <c r="M248" t="s">
        <v>8</v>
      </c>
      <c r="N248">
        <v>0</v>
      </c>
      <c r="O248" t="s">
        <v>9</v>
      </c>
      <c r="P248" t="s">
        <v>10</v>
      </c>
      <c r="Q248">
        <v>0</v>
      </c>
      <c r="R248" t="s">
        <v>11</v>
      </c>
      <c r="S248">
        <v>41</v>
      </c>
    </row>
    <row r="249" spans="1:19">
      <c r="A249" t="s">
        <v>2</v>
      </c>
      <c r="B249">
        <v>507</v>
      </c>
      <c r="C249" t="s">
        <v>3</v>
      </c>
      <c r="D249">
        <v>79045</v>
      </c>
      <c r="E249" t="s">
        <v>4</v>
      </c>
      <c r="F249">
        <v>0.84391000000000005</v>
      </c>
      <c r="G249" t="s">
        <v>5</v>
      </c>
      <c r="H249">
        <v>4</v>
      </c>
      <c r="I249" t="s">
        <v>6</v>
      </c>
      <c r="J249">
        <v>-493</v>
      </c>
      <c r="K249" t="s">
        <v>7</v>
      </c>
      <c r="L249">
        <v>8</v>
      </c>
      <c r="M249" t="s">
        <v>8</v>
      </c>
      <c r="N249">
        <v>0</v>
      </c>
      <c r="O249" t="s">
        <v>9</v>
      </c>
      <c r="P249" t="s">
        <v>10</v>
      </c>
      <c r="Q249">
        <v>0</v>
      </c>
      <c r="R249" t="s">
        <v>11</v>
      </c>
      <c r="S249">
        <v>36</v>
      </c>
    </row>
    <row r="250" spans="1:19">
      <c r="A250" t="s">
        <v>2</v>
      </c>
      <c r="B250">
        <v>507</v>
      </c>
      <c r="C250" t="s">
        <v>3</v>
      </c>
      <c r="D250">
        <v>79072</v>
      </c>
      <c r="E250" t="s">
        <v>4</v>
      </c>
      <c r="F250">
        <v>0.84385600000000005</v>
      </c>
      <c r="G250" t="s">
        <v>5</v>
      </c>
      <c r="H250">
        <v>27</v>
      </c>
      <c r="I250" t="s">
        <v>6</v>
      </c>
      <c r="J250">
        <v>-320</v>
      </c>
      <c r="K250" t="s">
        <v>7</v>
      </c>
      <c r="L250">
        <v>181</v>
      </c>
      <c r="M250" t="s">
        <v>8</v>
      </c>
      <c r="N250">
        <v>0</v>
      </c>
      <c r="O250" t="s">
        <v>9</v>
      </c>
      <c r="P250" t="s">
        <v>10</v>
      </c>
      <c r="Q250">
        <v>0</v>
      </c>
      <c r="R250" t="s">
        <v>11</v>
      </c>
      <c r="S250">
        <v>42</v>
      </c>
    </row>
    <row r="251" spans="1:19">
      <c r="A251" t="s">
        <v>2</v>
      </c>
      <c r="B251">
        <v>507</v>
      </c>
      <c r="C251" t="s">
        <v>3</v>
      </c>
      <c r="D251">
        <v>79073</v>
      </c>
      <c r="E251" t="s">
        <v>4</v>
      </c>
      <c r="F251">
        <v>0.84385399999999999</v>
      </c>
      <c r="G251" t="s">
        <v>5</v>
      </c>
      <c r="H251">
        <v>1</v>
      </c>
      <c r="I251" t="s">
        <v>6</v>
      </c>
      <c r="J251">
        <v>-500</v>
      </c>
      <c r="K251" t="s">
        <v>7</v>
      </c>
      <c r="L251">
        <v>1</v>
      </c>
      <c r="M251" t="s">
        <v>8</v>
      </c>
      <c r="N251">
        <v>0</v>
      </c>
      <c r="O251" t="s">
        <v>9</v>
      </c>
      <c r="P251" t="s">
        <v>10</v>
      </c>
      <c r="Q251">
        <v>0</v>
      </c>
      <c r="R251" t="s">
        <v>11</v>
      </c>
      <c r="S251">
        <v>33</v>
      </c>
    </row>
    <row r="252" spans="1:19">
      <c r="A252" t="s">
        <v>2</v>
      </c>
      <c r="B252">
        <v>507</v>
      </c>
      <c r="C252" t="s">
        <v>3</v>
      </c>
      <c r="D252">
        <v>79074</v>
      </c>
      <c r="E252" t="s">
        <v>4</v>
      </c>
      <c r="F252">
        <v>0.84385200000000005</v>
      </c>
      <c r="G252" t="s">
        <v>5</v>
      </c>
      <c r="H252">
        <v>1</v>
      </c>
      <c r="I252" t="s">
        <v>6</v>
      </c>
      <c r="J252">
        <v>-500</v>
      </c>
      <c r="K252" t="s">
        <v>7</v>
      </c>
      <c r="L252">
        <v>1</v>
      </c>
      <c r="M252" t="s">
        <v>8</v>
      </c>
      <c r="N252">
        <v>0</v>
      </c>
      <c r="O252" t="s">
        <v>9</v>
      </c>
      <c r="P252" t="s">
        <v>10</v>
      </c>
      <c r="Q252">
        <v>0</v>
      </c>
      <c r="R252" t="s">
        <v>11</v>
      </c>
      <c r="S252">
        <v>30</v>
      </c>
    </row>
    <row r="253" spans="1:19">
      <c r="A253" t="s">
        <v>2</v>
      </c>
      <c r="B253">
        <v>507</v>
      </c>
      <c r="C253" t="s">
        <v>3</v>
      </c>
      <c r="D253">
        <v>79121</v>
      </c>
      <c r="E253" t="s">
        <v>4</v>
      </c>
      <c r="F253">
        <v>0.84375800000000001</v>
      </c>
      <c r="G253" t="s">
        <v>5</v>
      </c>
      <c r="H253">
        <v>47</v>
      </c>
      <c r="I253" t="s">
        <v>6</v>
      </c>
      <c r="J253">
        <v>-211</v>
      </c>
      <c r="K253" t="s">
        <v>7</v>
      </c>
      <c r="L253">
        <v>290</v>
      </c>
      <c r="M253" t="s">
        <v>8</v>
      </c>
      <c r="N253">
        <v>0</v>
      </c>
      <c r="O253" t="s">
        <v>9</v>
      </c>
      <c r="P253" t="s">
        <v>10</v>
      </c>
      <c r="Q253">
        <v>0</v>
      </c>
      <c r="R253" t="s">
        <v>11</v>
      </c>
      <c r="S253">
        <v>41</v>
      </c>
    </row>
    <row r="254" spans="1:19">
      <c r="A254" t="s">
        <v>2</v>
      </c>
      <c r="B254">
        <v>507</v>
      </c>
      <c r="C254" t="s">
        <v>3</v>
      </c>
      <c r="D254">
        <v>79128</v>
      </c>
      <c r="E254" t="s">
        <v>4</v>
      </c>
      <c r="F254">
        <v>0.84374400000000005</v>
      </c>
      <c r="G254" t="s">
        <v>5</v>
      </c>
      <c r="H254">
        <v>7</v>
      </c>
      <c r="I254" t="s">
        <v>6</v>
      </c>
      <c r="J254">
        <v>-482</v>
      </c>
      <c r="K254" t="s">
        <v>7</v>
      </c>
      <c r="L254">
        <v>19</v>
      </c>
      <c r="M254" t="s">
        <v>8</v>
      </c>
      <c r="N254">
        <v>0</v>
      </c>
      <c r="O254" t="s">
        <v>9</v>
      </c>
      <c r="P254" t="s">
        <v>10</v>
      </c>
      <c r="Q254">
        <v>0</v>
      </c>
      <c r="R254" t="s">
        <v>11</v>
      </c>
      <c r="S254">
        <v>41</v>
      </c>
    </row>
    <row r="255" spans="1:19">
      <c r="A255" t="s">
        <v>2</v>
      </c>
      <c r="B255">
        <v>507</v>
      </c>
      <c r="C255" t="s">
        <v>3</v>
      </c>
      <c r="D255">
        <v>79166</v>
      </c>
      <c r="E255" t="s">
        <v>4</v>
      </c>
      <c r="F255">
        <v>0.84366799999999997</v>
      </c>
      <c r="G255" t="s">
        <v>5</v>
      </c>
      <c r="H255">
        <v>38</v>
      </c>
      <c r="I255" t="s">
        <v>6</v>
      </c>
      <c r="J255">
        <v>-149</v>
      </c>
      <c r="K255" t="s">
        <v>7</v>
      </c>
      <c r="L255">
        <v>352</v>
      </c>
      <c r="M255" t="s">
        <v>8</v>
      </c>
      <c r="N255">
        <v>0</v>
      </c>
      <c r="O255" t="s">
        <v>9</v>
      </c>
      <c r="P255" t="s">
        <v>10</v>
      </c>
      <c r="Q255">
        <v>0</v>
      </c>
      <c r="R255" t="s">
        <v>11</v>
      </c>
      <c r="S255">
        <v>43</v>
      </c>
    </row>
    <row r="256" spans="1:19">
      <c r="A256" t="s">
        <v>2</v>
      </c>
      <c r="B256">
        <v>507</v>
      </c>
      <c r="C256" t="s">
        <v>3</v>
      </c>
      <c r="D256">
        <v>79180</v>
      </c>
      <c r="E256" t="s">
        <v>4</v>
      </c>
      <c r="F256">
        <v>0.84363999999999995</v>
      </c>
      <c r="G256" t="s">
        <v>5</v>
      </c>
      <c r="H256">
        <v>14</v>
      </c>
      <c r="I256" t="s">
        <v>6</v>
      </c>
      <c r="J256">
        <v>-437</v>
      </c>
      <c r="K256" t="s">
        <v>7</v>
      </c>
      <c r="L256">
        <v>64</v>
      </c>
      <c r="M256" t="s">
        <v>8</v>
      </c>
      <c r="N256">
        <v>0</v>
      </c>
      <c r="O256" t="s">
        <v>9</v>
      </c>
      <c r="P256" t="s">
        <v>10</v>
      </c>
      <c r="Q256">
        <v>0</v>
      </c>
      <c r="R256" t="s">
        <v>11</v>
      </c>
      <c r="S256">
        <v>42</v>
      </c>
    </row>
    <row r="257" spans="1:19">
      <c r="A257" t="s">
        <v>2</v>
      </c>
      <c r="B257">
        <v>507</v>
      </c>
      <c r="C257" t="s">
        <v>3</v>
      </c>
      <c r="D257">
        <v>79252</v>
      </c>
      <c r="E257" t="s">
        <v>4</v>
      </c>
      <c r="F257">
        <v>0.84349600000000002</v>
      </c>
      <c r="G257" t="s">
        <v>5</v>
      </c>
      <c r="H257">
        <v>72</v>
      </c>
      <c r="I257" t="s">
        <v>6</v>
      </c>
      <c r="J257">
        <v>437</v>
      </c>
      <c r="K257" t="s">
        <v>7</v>
      </c>
      <c r="L257">
        <v>938</v>
      </c>
      <c r="M257" t="s">
        <v>8</v>
      </c>
      <c r="N257">
        <v>0</v>
      </c>
      <c r="O257" t="s">
        <v>9</v>
      </c>
      <c r="P257" t="s">
        <v>10</v>
      </c>
      <c r="Q257">
        <v>0</v>
      </c>
      <c r="R257" t="s">
        <v>11</v>
      </c>
      <c r="S257">
        <v>42</v>
      </c>
    </row>
    <row r="258" spans="1:19">
      <c r="A258" t="s">
        <v>2</v>
      </c>
      <c r="B258">
        <v>507</v>
      </c>
      <c r="C258" t="s">
        <v>3</v>
      </c>
      <c r="D258">
        <v>79295</v>
      </c>
      <c r="E258" t="s">
        <v>4</v>
      </c>
      <c r="F258">
        <v>0.84340999999999999</v>
      </c>
      <c r="G258" t="s">
        <v>5</v>
      </c>
      <c r="H258">
        <v>43</v>
      </c>
      <c r="I258" t="s">
        <v>6</v>
      </c>
      <c r="J258">
        <v>-185</v>
      </c>
      <c r="K258" t="s">
        <v>7</v>
      </c>
      <c r="L258">
        <v>316</v>
      </c>
      <c r="M258" t="s">
        <v>8</v>
      </c>
      <c r="N258">
        <v>0</v>
      </c>
      <c r="O258" t="s">
        <v>9</v>
      </c>
      <c r="P258" t="s">
        <v>10</v>
      </c>
      <c r="Q258">
        <v>0</v>
      </c>
      <c r="R258" t="s">
        <v>11</v>
      </c>
      <c r="S258">
        <v>39</v>
      </c>
    </row>
    <row r="259" spans="1:19">
      <c r="A259" t="s">
        <v>2</v>
      </c>
      <c r="B259">
        <v>507</v>
      </c>
      <c r="C259" t="s">
        <v>3</v>
      </c>
      <c r="D259">
        <v>79421</v>
      </c>
      <c r="E259" t="s">
        <v>4</v>
      </c>
      <c r="F259">
        <v>0.84315799999999996</v>
      </c>
      <c r="G259" t="s">
        <v>5</v>
      </c>
      <c r="H259">
        <v>126</v>
      </c>
      <c r="I259" t="s">
        <v>6</v>
      </c>
      <c r="J259">
        <v>808</v>
      </c>
      <c r="K259" t="s">
        <v>7</v>
      </c>
      <c r="L259">
        <v>1309</v>
      </c>
      <c r="M259" t="s">
        <v>8</v>
      </c>
      <c r="N259">
        <v>0</v>
      </c>
      <c r="O259" t="s">
        <v>9</v>
      </c>
      <c r="P259" t="s">
        <v>10</v>
      </c>
      <c r="Q259">
        <v>0</v>
      </c>
      <c r="R259" t="s">
        <v>11</v>
      </c>
      <c r="S259">
        <v>36</v>
      </c>
    </row>
    <row r="260" spans="1:19">
      <c r="A260" t="s">
        <v>2</v>
      </c>
      <c r="B260">
        <v>507</v>
      </c>
      <c r="C260" t="s">
        <v>3</v>
      </c>
      <c r="D260">
        <v>79423</v>
      </c>
      <c r="E260" t="s">
        <v>4</v>
      </c>
      <c r="F260">
        <v>0.84315399999999996</v>
      </c>
      <c r="G260" t="s">
        <v>5</v>
      </c>
      <c r="H260">
        <v>2</v>
      </c>
      <c r="I260" t="s">
        <v>6</v>
      </c>
      <c r="J260">
        <v>-498</v>
      </c>
      <c r="K260" t="s">
        <v>7</v>
      </c>
      <c r="L260">
        <v>3</v>
      </c>
      <c r="M260" t="s">
        <v>8</v>
      </c>
      <c r="N260">
        <v>0</v>
      </c>
      <c r="O260" t="s">
        <v>9</v>
      </c>
      <c r="P260" t="s">
        <v>10</v>
      </c>
      <c r="Q260">
        <v>0</v>
      </c>
      <c r="R260" t="s">
        <v>11</v>
      </c>
      <c r="S260">
        <v>32</v>
      </c>
    </row>
    <row r="261" spans="1:19">
      <c r="A261" t="s">
        <v>2</v>
      </c>
      <c r="B261">
        <v>507</v>
      </c>
      <c r="C261" t="s">
        <v>3</v>
      </c>
      <c r="D261">
        <v>79426</v>
      </c>
      <c r="E261" t="s">
        <v>4</v>
      </c>
      <c r="F261">
        <v>0.84314800000000001</v>
      </c>
      <c r="G261" t="s">
        <v>5</v>
      </c>
      <c r="H261">
        <v>3</v>
      </c>
      <c r="I261" t="s">
        <v>6</v>
      </c>
      <c r="J261">
        <v>-496</v>
      </c>
      <c r="K261" t="s">
        <v>7</v>
      </c>
      <c r="L261">
        <v>5</v>
      </c>
      <c r="M261" t="s">
        <v>8</v>
      </c>
      <c r="N261">
        <v>0</v>
      </c>
      <c r="O261" t="s">
        <v>9</v>
      </c>
      <c r="P261" t="s">
        <v>10</v>
      </c>
      <c r="Q261">
        <v>0</v>
      </c>
      <c r="R261" t="s">
        <v>11</v>
      </c>
      <c r="S261">
        <v>39</v>
      </c>
    </row>
    <row r="262" spans="1:19">
      <c r="A262" t="s">
        <v>2</v>
      </c>
      <c r="B262">
        <v>507</v>
      </c>
      <c r="C262" t="s">
        <v>3</v>
      </c>
      <c r="D262">
        <v>79494</v>
      </c>
      <c r="E262" t="s">
        <v>4</v>
      </c>
      <c r="F262">
        <v>0.84301199999999998</v>
      </c>
      <c r="G262" t="s">
        <v>5</v>
      </c>
      <c r="H262">
        <v>68</v>
      </c>
      <c r="I262" t="s">
        <v>6</v>
      </c>
      <c r="J262">
        <v>322</v>
      </c>
      <c r="K262" t="s">
        <v>7</v>
      </c>
      <c r="L262">
        <v>823</v>
      </c>
      <c r="M262" t="s">
        <v>8</v>
      </c>
      <c r="N262">
        <v>0</v>
      </c>
      <c r="O262" t="s">
        <v>9</v>
      </c>
      <c r="P262" t="s">
        <v>10</v>
      </c>
      <c r="Q262">
        <v>0</v>
      </c>
      <c r="R262" t="s">
        <v>11</v>
      </c>
      <c r="S262">
        <v>42</v>
      </c>
    </row>
    <row r="263" spans="1:19">
      <c r="A263" t="s">
        <v>2</v>
      </c>
      <c r="B263">
        <v>507</v>
      </c>
      <c r="C263" t="s">
        <v>3</v>
      </c>
      <c r="D263">
        <v>79520</v>
      </c>
      <c r="E263" t="s">
        <v>4</v>
      </c>
      <c r="F263">
        <v>0.84296000000000004</v>
      </c>
      <c r="G263" t="s">
        <v>5</v>
      </c>
      <c r="H263">
        <v>26</v>
      </c>
      <c r="I263" t="s">
        <v>6</v>
      </c>
      <c r="J263">
        <v>-208</v>
      </c>
      <c r="K263" t="s">
        <v>7</v>
      </c>
      <c r="L263">
        <v>293</v>
      </c>
      <c r="M263" t="s">
        <v>8</v>
      </c>
      <c r="N263">
        <v>0</v>
      </c>
      <c r="O263" t="s">
        <v>9</v>
      </c>
      <c r="P263" t="s">
        <v>10</v>
      </c>
      <c r="Q263">
        <v>0</v>
      </c>
      <c r="R263" t="s">
        <v>11</v>
      </c>
      <c r="S263">
        <v>40</v>
      </c>
    </row>
    <row r="264" spans="1:19">
      <c r="A264" t="s">
        <v>2</v>
      </c>
      <c r="B264">
        <v>507</v>
      </c>
      <c r="C264" t="s">
        <v>3</v>
      </c>
      <c r="D264">
        <v>79524</v>
      </c>
      <c r="E264" t="s">
        <v>4</v>
      </c>
      <c r="F264">
        <v>0.84295200000000003</v>
      </c>
      <c r="G264" t="s">
        <v>5</v>
      </c>
      <c r="H264">
        <v>4</v>
      </c>
      <c r="I264" t="s">
        <v>6</v>
      </c>
      <c r="J264">
        <v>-478</v>
      </c>
      <c r="K264" t="s">
        <v>7</v>
      </c>
      <c r="L264">
        <v>23</v>
      </c>
      <c r="M264" t="s">
        <v>8</v>
      </c>
      <c r="N264">
        <v>0</v>
      </c>
      <c r="O264" t="s">
        <v>9</v>
      </c>
      <c r="P264" t="s">
        <v>10</v>
      </c>
      <c r="Q264">
        <v>0</v>
      </c>
      <c r="R264" t="s">
        <v>11</v>
      </c>
      <c r="S264">
        <v>39</v>
      </c>
    </row>
    <row r="265" spans="1:19">
      <c r="A265" t="s">
        <v>2</v>
      </c>
      <c r="B265">
        <v>507</v>
      </c>
      <c r="C265" t="s">
        <v>3</v>
      </c>
      <c r="D265">
        <v>79526</v>
      </c>
      <c r="E265" t="s">
        <v>4</v>
      </c>
      <c r="F265">
        <v>0.84294800000000003</v>
      </c>
      <c r="G265" t="s">
        <v>5</v>
      </c>
      <c r="H265">
        <v>2</v>
      </c>
      <c r="I265" t="s">
        <v>6</v>
      </c>
      <c r="J265">
        <v>-498</v>
      </c>
      <c r="K265" t="s">
        <v>7</v>
      </c>
      <c r="L265">
        <v>3</v>
      </c>
      <c r="M265" t="s">
        <v>8</v>
      </c>
      <c r="N265">
        <v>0</v>
      </c>
      <c r="O265" t="s">
        <v>9</v>
      </c>
      <c r="P265" t="s">
        <v>10</v>
      </c>
      <c r="Q265">
        <v>0</v>
      </c>
      <c r="R265" t="s">
        <v>11</v>
      </c>
      <c r="S265">
        <v>38</v>
      </c>
    </row>
    <row r="266" spans="1:19">
      <c r="A266" t="s">
        <v>2</v>
      </c>
      <c r="B266">
        <v>507</v>
      </c>
      <c r="C266" t="s">
        <v>3</v>
      </c>
      <c r="D266">
        <v>79645</v>
      </c>
      <c r="E266" t="s">
        <v>4</v>
      </c>
      <c r="F266">
        <v>0.84270999999999996</v>
      </c>
      <c r="G266" t="s">
        <v>5</v>
      </c>
      <c r="H266">
        <v>119</v>
      </c>
      <c r="I266" t="s">
        <v>6</v>
      </c>
      <c r="J266">
        <v>1543</v>
      </c>
      <c r="K266" t="s">
        <v>7</v>
      </c>
      <c r="L266">
        <v>2044</v>
      </c>
      <c r="M266" t="s">
        <v>8</v>
      </c>
      <c r="N266">
        <v>0</v>
      </c>
      <c r="O266" t="s">
        <v>9</v>
      </c>
      <c r="P266" t="s">
        <v>10</v>
      </c>
      <c r="Q266">
        <v>0</v>
      </c>
      <c r="R266" t="s">
        <v>11</v>
      </c>
      <c r="S266">
        <v>41</v>
      </c>
    </row>
    <row r="267" spans="1:19">
      <c r="A267" t="s">
        <v>2</v>
      </c>
      <c r="B267">
        <v>507</v>
      </c>
      <c r="C267" t="s">
        <v>3</v>
      </c>
      <c r="D267">
        <v>79794</v>
      </c>
      <c r="E267" t="s">
        <v>4</v>
      </c>
      <c r="F267">
        <v>0.84241200000000005</v>
      </c>
      <c r="G267" t="s">
        <v>5</v>
      </c>
      <c r="H267">
        <v>149</v>
      </c>
      <c r="I267" t="s">
        <v>6</v>
      </c>
      <c r="J267">
        <v>1591</v>
      </c>
      <c r="K267" t="s">
        <v>7</v>
      </c>
      <c r="L267">
        <v>2092</v>
      </c>
      <c r="M267" t="s">
        <v>8</v>
      </c>
      <c r="N267">
        <v>0</v>
      </c>
      <c r="O267" t="s">
        <v>9</v>
      </c>
      <c r="P267" t="s">
        <v>10</v>
      </c>
      <c r="Q267">
        <v>0</v>
      </c>
      <c r="R267" t="s">
        <v>11</v>
      </c>
      <c r="S267">
        <v>41</v>
      </c>
    </row>
    <row r="268" spans="1:19">
      <c r="A268" t="s">
        <v>2</v>
      </c>
      <c r="B268">
        <v>507</v>
      </c>
      <c r="C268" t="s">
        <v>3</v>
      </c>
      <c r="D268">
        <v>79805</v>
      </c>
      <c r="E268" t="s">
        <v>4</v>
      </c>
      <c r="F268">
        <v>0.84238999999999997</v>
      </c>
      <c r="G268" t="s">
        <v>5</v>
      </c>
      <c r="H268">
        <v>11</v>
      </c>
      <c r="I268" t="s">
        <v>6</v>
      </c>
      <c r="J268">
        <v>-364</v>
      </c>
      <c r="K268" t="s">
        <v>7</v>
      </c>
      <c r="L268">
        <v>137</v>
      </c>
      <c r="M268" t="s">
        <v>8</v>
      </c>
      <c r="N268">
        <v>0</v>
      </c>
      <c r="O268" t="s">
        <v>9</v>
      </c>
      <c r="P268" t="s">
        <v>10</v>
      </c>
      <c r="Q268">
        <v>0</v>
      </c>
      <c r="R268" t="s">
        <v>11</v>
      </c>
      <c r="S268">
        <v>40</v>
      </c>
    </row>
    <row r="269" spans="1:19">
      <c r="A269" t="s">
        <v>2</v>
      </c>
      <c r="B269">
        <v>507</v>
      </c>
      <c r="C269" t="s">
        <v>3</v>
      </c>
      <c r="D269">
        <v>79823</v>
      </c>
      <c r="E269" t="s">
        <v>4</v>
      </c>
      <c r="F269">
        <v>0.84235400000000005</v>
      </c>
      <c r="G269" t="s">
        <v>5</v>
      </c>
      <c r="H269">
        <v>18</v>
      </c>
      <c r="I269" t="s">
        <v>6</v>
      </c>
      <c r="J269">
        <v>-423</v>
      </c>
      <c r="K269" t="s">
        <v>7</v>
      </c>
      <c r="L269">
        <v>78</v>
      </c>
      <c r="M269" t="s">
        <v>8</v>
      </c>
      <c r="N269">
        <v>0</v>
      </c>
      <c r="O269" t="s">
        <v>9</v>
      </c>
      <c r="P269" t="s">
        <v>10</v>
      </c>
      <c r="Q269">
        <v>0</v>
      </c>
      <c r="R269" t="s">
        <v>11</v>
      </c>
      <c r="S269">
        <v>40</v>
      </c>
    </row>
    <row r="270" spans="1:19">
      <c r="A270" t="s">
        <v>2</v>
      </c>
      <c r="B270">
        <v>507</v>
      </c>
      <c r="C270" t="s">
        <v>3</v>
      </c>
      <c r="D270">
        <v>79845</v>
      </c>
      <c r="E270" t="s">
        <v>4</v>
      </c>
      <c r="F270">
        <v>0.84231</v>
      </c>
      <c r="G270" t="s">
        <v>5</v>
      </c>
      <c r="H270">
        <v>22</v>
      </c>
      <c r="I270" t="s">
        <v>6</v>
      </c>
      <c r="J270">
        <v>-362</v>
      </c>
      <c r="K270" t="s">
        <v>7</v>
      </c>
      <c r="L270">
        <v>139</v>
      </c>
      <c r="M270" t="s">
        <v>8</v>
      </c>
      <c r="N270">
        <v>0</v>
      </c>
      <c r="O270" t="s">
        <v>9</v>
      </c>
      <c r="P270" t="s">
        <v>10</v>
      </c>
      <c r="Q270">
        <v>0</v>
      </c>
      <c r="R270" t="s">
        <v>11</v>
      </c>
      <c r="S270">
        <v>40</v>
      </c>
    </row>
    <row r="271" spans="1:19">
      <c r="A271" t="s">
        <v>2</v>
      </c>
      <c r="B271">
        <v>507</v>
      </c>
      <c r="C271" t="s">
        <v>3</v>
      </c>
      <c r="D271">
        <v>79859</v>
      </c>
      <c r="E271" t="s">
        <v>4</v>
      </c>
      <c r="F271">
        <v>0.84228199999999998</v>
      </c>
      <c r="G271" t="s">
        <v>5</v>
      </c>
      <c r="H271">
        <v>14</v>
      </c>
      <c r="I271" t="s">
        <v>6</v>
      </c>
      <c r="J271">
        <v>-449</v>
      </c>
      <c r="K271" t="s">
        <v>7</v>
      </c>
      <c r="L271">
        <v>52</v>
      </c>
      <c r="M271" t="s">
        <v>8</v>
      </c>
      <c r="N271">
        <v>0</v>
      </c>
      <c r="O271" t="s">
        <v>9</v>
      </c>
      <c r="P271" t="s">
        <v>10</v>
      </c>
      <c r="Q271">
        <v>0</v>
      </c>
      <c r="R271" t="s">
        <v>11</v>
      </c>
      <c r="S271">
        <v>39</v>
      </c>
    </row>
    <row r="272" spans="1:19">
      <c r="A272" t="s">
        <v>2</v>
      </c>
      <c r="B272">
        <v>507</v>
      </c>
      <c r="C272" t="s">
        <v>3</v>
      </c>
      <c r="D272">
        <v>79863</v>
      </c>
      <c r="E272" t="s">
        <v>4</v>
      </c>
      <c r="F272">
        <v>0.84227399999999997</v>
      </c>
      <c r="G272" t="s">
        <v>5</v>
      </c>
      <c r="H272">
        <v>4</v>
      </c>
      <c r="I272" t="s">
        <v>6</v>
      </c>
      <c r="J272">
        <v>-493</v>
      </c>
      <c r="K272" t="s">
        <v>7</v>
      </c>
      <c r="L272">
        <v>8</v>
      </c>
      <c r="M272" t="s">
        <v>8</v>
      </c>
      <c r="N272">
        <v>0</v>
      </c>
      <c r="O272" t="s">
        <v>9</v>
      </c>
      <c r="P272" t="s">
        <v>10</v>
      </c>
      <c r="Q272">
        <v>0</v>
      </c>
      <c r="R272" t="s">
        <v>11</v>
      </c>
      <c r="S272">
        <v>39</v>
      </c>
    </row>
    <row r="273" spans="1:19">
      <c r="A273" t="s">
        <v>2</v>
      </c>
      <c r="B273">
        <v>507</v>
      </c>
      <c r="C273" t="s">
        <v>3</v>
      </c>
      <c r="D273">
        <v>79865</v>
      </c>
      <c r="E273" t="s">
        <v>4</v>
      </c>
      <c r="F273">
        <v>0.84226999999999996</v>
      </c>
      <c r="G273" t="s">
        <v>5</v>
      </c>
      <c r="H273">
        <v>2</v>
      </c>
      <c r="I273" t="s">
        <v>6</v>
      </c>
      <c r="J273">
        <v>-498</v>
      </c>
      <c r="K273" t="s">
        <v>7</v>
      </c>
      <c r="L273">
        <v>3</v>
      </c>
      <c r="M273" t="s">
        <v>8</v>
      </c>
      <c r="N273">
        <v>0</v>
      </c>
      <c r="O273" t="s">
        <v>9</v>
      </c>
      <c r="P273" t="s">
        <v>10</v>
      </c>
      <c r="Q273">
        <v>0</v>
      </c>
      <c r="R273" t="s">
        <v>11</v>
      </c>
      <c r="S273">
        <v>37</v>
      </c>
    </row>
    <row r="274" spans="1:19">
      <c r="A274" t="s">
        <v>2</v>
      </c>
      <c r="B274">
        <v>507</v>
      </c>
      <c r="C274" t="s">
        <v>3</v>
      </c>
      <c r="D274">
        <v>79885</v>
      </c>
      <c r="E274" t="s">
        <v>4</v>
      </c>
      <c r="F274">
        <v>0.84223000000000003</v>
      </c>
      <c r="G274" t="s">
        <v>5</v>
      </c>
      <c r="H274">
        <v>20</v>
      </c>
      <c r="I274" t="s">
        <v>6</v>
      </c>
      <c r="J274">
        <v>-346</v>
      </c>
      <c r="K274" t="s">
        <v>7</v>
      </c>
      <c r="L274">
        <v>155</v>
      </c>
      <c r="M274" t="s">
        <v>8</v>
      </c>
      <c r="N274">
        <v>0</v>
      </c>
      <c r="O274" t="s">
        <v>9</v>
      </c>
      <c r="P274" t="s">
        <v>10</v>
      </c>
      <c r="Q274">
        <v>0</v>
      </c>
      <c r="R274" t="s">
        <v>11</v>
      </c>
      <c r="S274">
        <v>41</v>
      </c>
    </row>
    <row r="275" spans="1:19">
      <c r="A275" t="s">
        <v>2</v>
      </c>
      <c r="B275">
        <v>507</v>
      </c>
      <c r="C275" t="s">
        <v>3</v>
      </c>
      <c r="D275">
        <v>79887</v>
      </c>
      <c r="E275" t="s">
        <v>4</v>
      </c>
      <c r="F275">
        <v>0.84222600000000003</v>
      </c>
      <c r="G275" t="s">
        <v>5</v>
      </c>
      <c r="H275">
        <v>2</v>
      </c>
      <c r="I275" t="s">
        <v>6</v>
      </c>
      <c r="J275">
        <v>-498</v>
      </c>
      <c r="K275" t="s">
        <v>7</v>
      </c>
      <c r="L275">
        <v>3</v>
      </c>
      <c r="M275" t="s">
        <v>8</v>
      </c>
      <c r="N275">
        <v>0</v>
      </c>
      <c r="O275" t="s">
        <v>9</v>
      </c>
      <c r="P275" t="s">
        <v>10</v>
      </c>
      <c r="Q275">
        <v>0</v>
      </c>
      <c r="R275" t="s">
        <v>11</v>
      </c>
      <c r="S275">
        <v>35</v>
      </c>
    </row>
    <row r="276" spans="1:19">
      <c r="A276" t="s">
        <v>2</v>
      </c>
      <c r="B276">
        <v>507</v>
      </c>
      <c r="C276" t="s">
        <v>3</v>
      </c>
      <c r="D276">
        <v>79930</v>
      </c>
      <c r="E276" t="s">
        <v>4</v>
      </c>
      <c r="F276">
        <v>0.84214</v>
      </c>
      <c r="G276" t="s">
        <v>5</v>
      </c>
      <c r="H276">
        <v>43</v>
      </c>
      <c r="I276" t="s">
        <v>6</v>
      </c>
      <c r="J276">
        <v>41</v>
      </c>
      <c r="K276" t="s">
        <v>7</v>
      </c>
      <c r="L276">
        <v>542</v>
      </c>
      <c r="M276" t="s">
        <v>8</v>
      </c>
      <c r="N276">
        <v>0</v>
      </c>
      <c r="O276" t="s">
        <v>9</v>
      </c>
      <c r="P276" t="s">
        <v>10</v>
      </c>
      <c r="Q276">
        <v>0</v>
      </c>
      <c r="R276" t="s">
        <v>11</v>
      </c>
      <c r="S276">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F18" sqref="F18"/>
    </sheetView>
  </sheetViews>
  <sheetFormatPr baseColWidth="10" defaultRowHeight="15" x14ac:dyDescent="0"/>
  <sheetData>
    <row r="1" spans="1:12">
      <c r="A1" t="s">
        <v>17</v>
      </c>
    </row>
    <row r="2" spans="1:12">
      <c r="B2" t="s">
        <v>44</v>
      </c>
    </row>
    <row r="3" spans="1:12">
      <c r="C3" t="s">
        <v>41</v>
      </c>
    </row>
    <row r="4" spans="1:12">
      <c r="C4" t="s">
        <v>42</v>
      </c>
    </row>
    <row r="5" spans="1:12">
      <c r="C5" t="s">
        <v>43</v>
      </c>
    </row>
    <row r="6" spans="1:12">
      <c r="G6" t="s">
        <v>53</v>
      </c>
      <c r="H6" t="s">
        <v>5</v>
      </c>
      <c r="I6" t="s">
        <v>50</v>
      </c>
      <c r="J6" t="s">
        <v>52</v>
      </c>
      <c r="L6" t="s">
        <v>19</v>
      </c>
    </row>
    <row r="7" spans="1:12" s="1" customFormat="1">
      <c r="A7" s="1" t="s">
        <v>0</v>
      </c>
      <c r="H7" s="4">
        <v>113.35227272727273</v>
      </c>
      <c r="I7" s="2">
        <f>H7/'turn 4'!G4</f>
        <v>2.6986841548422982</v>
      </c>
      <c r="J7" s="4">
        <f>H7*50</f>
        <v>5667.6136363636369</v>
      </c>
    </row>
    <row r="8" spans="1:12" s="1" customFormat="1">
      <c r="A8" s="1" t="s">
        <v>45</v>
      </c>
      <c r="H8" s="4">
        <v>144.93063583815029</v>
      </c>
      <c r="I8" s="2">
        <f>H8/'turn 4'!G6</f>
        <v>1.3803856736744704</v>
      </c>
      <c r="J8" s="4">
        <f t="shared" ref="J8:J17" si="0">H8*50</f>
        <v>7246.5317919075151</v>
      </c>
    </row>
    <row r="9" spans="1:12" s="1" customFormat="1">
      <c r="A9" s="1" t="s">
        <v>46</v>
      </c>
      <c r="H9" s="4">
        <v>268.14893617021278</v>
      </c>
      <c r="I9" s="2">
        <f>H9/'turn 4'!G8</f>
        <v>1.0889979358128472</v>
      </c>
      <c r="J9" s="4">
        <f t="shared" si="0"/>
        <v>13407.446808510638</v>
      </c>
    </row>
    <row r="10" spans="1:12" s="1" customFormat="1">
      <c r="A10" s="1" t="s">
        <v>47</v>
      </c>
      <c r="H10" s="4">
        <v>842.32203389830511</v>
      </c>
      <c r="I10" s="2">
        <f>H10/'turn 4'!G9</f>
        <v>2.1189851725188298</v>
      </c>
      <c r="J10" s="4">
        <f t="shared" si="0"/>
        <v>42116.101694915254</v>
      </c>
    </row>
    <row r="11" spans="1:12" s="1" customFormat="1">
      <c r="A11" s="1" t="s">
        <v>51</v>
      </c>
      <c r="G11" s="4">
        <v>1585.3797509991252</v>
      </c>
      <c r="H11" s="4">
        <v>1242.5365853658536</v>
      </c>
      <c r="I11" s="2"/>
      <c r="J11" s="4">
        <f t="shared" si="0"/>
        <v>62126.829268292684</v>
      </c>
    </row>
    <row r="12" spans="1:12" s="1" customFormat="1">
      <c r="A12" s="1" t="s">
        <v>48</v>
      </c>
      <c r="G12" s="4">
        <v>1542.7307316394613</v>
      </c>
      <c r="H12" s="4">
        <v>1655.6</v>
      </c>
      <c r="I12" s="2">
        <f>H12/'turn 4'!G10</f>
        <v>3.8877314547484314</v>
      </c>
      <c r="J12" s="4">
        <f t="shared" si="0"/>
        <v>82780</v>
      </c>
    </row>
    <row r="13" spans="1:12" s="1" customFormat="1">
      <c r="A13" s="1" t="s">
        <v>22</v>
      </c>
      <c r="G13" s="4">
        <v>1239.9340739336212</v>
      </c>
      <c r="H13" s="4">
        <v>475.34259259259261</v>
      </c>
      <c r="I13" s="2"/>
      <c r="J13" s="4">
        <f t="shared" si="0"/>
        <v>23767.129629629631</v>
      </c>
    </row>
    <row r="14" spans="1:12" s="1" customFormat="1">
      <c r="A14" s="1" t="s">
        <v>54</v>
      </c>
      <c r="G14" s="4">
        <v>1280.8905256463083</v>
      </c>
      <c r="H14" s="4">
        <v>760.03125</v>
      </c>
      <c r="I14" s="2"/>
      <c r="J14" s="4">
        <f t="shared" si="0"/>
        <v>38001.5625</v>
      </c>
    </row>
    <row r="15" spans="1:12" s="1" customFormat="1">
      <c r="A15" s="1" t="s">
        <v>56</v>
      </c>
      <c r="G15" s="4">
        <v>2173.9521196247752</v>
      </c>
      <c r="H15" s="4">
        <v>2398.15</v>
      </c>
      <c r="I15" s="2"/>
      <c r="J15" s="4">
        <f t="shared" si="0"/>
        <v>119907.5</v>
      </c>
    </row>
    <row r="16" spans="1:12" s="1" customFormat="1">
      <c r="A16" s="1" t="s">
        <v>55</v>
      </c>
      <c r="G16" s="4">
        <v>1457.6883294383374</v>
      </c>
      <c r="H16" s="4">
        <v>1233.1395348837209</v>
      </c>
      <c r="I16" s="2"/>
      <c r="J16" s="4">
        <f t="shared" si="0"/>
        <v>61656.976744186046</v>
      </c>
    </row>
    <row r="17" spans="1:10" s="1" customFormat="1">
      <c r="A17" s="1" t="s">
        <v>49</v>
      </c>
      <c r="G17" s="4">
        <v>1659.3754215938568</v>
      </c>
      <c r="H17" s="4">
        <v>1256.3513513513512</v>
      </c>
      <c r="I17" s="2">
        <f>H17/'turn 4'!G9</f>
        <v>3.1605369180083902</v>
      </c>
      <c r="J17" s="4">
        <f t="shared" si="0"/>
        <v>62817.567567567559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C13" sqref="C13:E27"/>
    </sheetView>
  </sheetViews>
  <sheetFormatPr baseColWidth="10" defaultRowHeight="15" x14ac:dyDescent="0"/>
  <cols>
    <col min="17" max="17" width="11.83203125" bestFit="1" customWidth="1"/>
  </cols>
  <sheetData>
    <row r="1" spans="1:23">
      <c r="A1" t="s">
        <v>17</v>
      </c>
    </row>
    <row r="2" spans="1:23">
      <c r="B2" t="s">
        <v>293</v>
      </c>
    </row>
    <row r="3" spans="1:23">
      <c r="C3" t="s">
        <v>294</v>
      </c>
    </row>
    <row r="4" spans="1:23">
      <c r="C4" t="s">
        <v>295</v>
      </c>
      <c r="I4" t="s">
        <v>314</v>
      </c>
    </row>
    <row r="5" spans="1:23">
      <c r="B5" t="s">
        <v>296</v>
      </c>
      <c r="I5" t="s">
        <v>315</v>
      </c>
    </row>
    <row r="6" spans="1:23">
      <c r="C6" t="s">
        <v>290</v>
      </c>
      <c r="I6" t="s">
        <v>316</v>
      </c>
    </row>
    <row r="7" spans="1:23">
      <c r="C7" t="s">
        <v>291</v>
      </c>
      <c r="I7" t="s">
        <v>317</v>
      </c>
    </row>
    <row r="8" spans="1:23">
      <c r="C8" t="s">
        <v>292</v>
      </c>
    </row>
    <row r="9" spans="1:23">
      <c r="B9" t="s">
        <v>297</v>
      </c>
    </row>
    <row r="13" spans="1:23">
      <c r="C13" s="45" t="s">
        <v>308</v>
      </c>
      <c r="D13" s="45"/>
      <c r="E13" s="45"/>
      <c r="G13" s="45" t="s">
        <v>311</v>
      </c>
      <c r="H13" s="45"/>
      <c r="I13" s="45"/>
      <c r="O13" s="45" t="s">
        <v>324</v>
      </c>
      <c r="P13" s="45"/>
      <c r="Q13" s="45"/>
    </row>
    <row r="14" spans="1:23">
      <c r="C14" t="s">
        <v>299</v>
      </c>
      <c r="D14" t="s">
        <v>298</v>
      </c>
      <c r="E14" t="s">
        <v>300</v>
      </c>
      <c r="O14" t="s">
        <v>299</v>
      </c>
      <c r="P14" t="s">
        <v>298</v>
      </c>
      <c r="Q14" t="s">
        <v>300</v>
      </c>
      <c r="T14" t="s">
        <v>63</v>
      </c>
      <c r="U14" t="s">
        <v>64</v>
      </c>
      <c r="V14" t="s">
        <v>57</v>
      </c>
      <c r="W14" t="s">
        <v>53</v>
      </c>
    </row>
    <row r="15" spans="1:23" s="1" customFormat="1">
      <c r="A15" s="1" t="s">
        <v>307</v>
      </c>
      <c r="C15" s="27">
        <v>53</v>
      </c>
      <c r="D15" s="6">
        <v>83</v>
      </c>
      <c r="E15" s="6">
        <v>138</v>
      </c>
      <c r="G15" s="4">
        <f>C15-AVERAGE('turn 6'!$H7:$H8)</f>
        <v>-76.141454282711521</v>
      </c>
      <c r="H15" s="4">
        <f>D15-AVERAGE('turn 6'!$H7:$H8)</f>
        <v>-46.141454282711521</v>
      </c>
      <c r="I15" s="4">
        <f>E15-AVERAGE('turn 6'!$H7:$H8)</f>
        <v>8.8585457172884787</v>
      </c>
      <c r="O15" s="33">
        <v>0.7416666666666667</v>
      </c>
      <c r="P15" s="33">
        <v>0.93611111111111101</v>
      </c>
      <c r="Q15" s="34">
        <v>36893.106249999997</v>
      </c>
      <c r="R15" s="4"/>
      <c r="S15" s="4"/>
      <c r="T15" s="4">
        <v>2984.6724137931033</v>
      </c>
      <c r="U15" s="6">
        <v>3392.9794117647057</v>
      </c>
      <c r="V15" s="5">
        <f>T15-'turn 6'!J7</f>
        <v>-2682.9412225705337</v>
      </c>
    </row>
    <row r="16" spans="1:23" s="1" customFormat="1">
      <c r="A16" s="1" t="s">
        <v>301</v>
      </c>
      <c r="C16" s="27">
        <v>101</v>
      </c>
      <c r="D16" s="6">
        <v>166</v>
      </c>
      <c r="E16" s="6">
        <v>341</v>
      </c>
      <c r="G16" s="4">
        <f>C16-'turn 6'!$H9</f>
        <v>-167.14893617021278</v>
      </c>
      <c r="H16" s="4">
        <f>D16-'turn 6'!$H9</f>
        <v>-102.14893617021278</v>
      </c>
      <c r="I16" s="4">
        <f>E16-'turn 6'!$H9</f>
        <v>72.851063829787222</v>
      </c>
      <c r="O16" s="33">
        <v>0.59097222222222223</v>
      </c>
      <c r="P16" s="33">
        <v>0.77916666666666667</v>
      </c>
      <c r="Q16" s="34">
        <v>36892.951388888891</v>
      </c>
      <c r="R16" s="4"/>
      <c r="S16" s="4"/>
      <c r="T16" s="4">
        <v>5767.0274725274721</v>
      </c>
      <c r="U16" s="6">
        <v>5890.5614035087719</v>
      </c>
      <c r="V16" s="5">
        <f>T16-'turn 6'!J9</f>
        <v>-7640.4193359831661</v>
      </c>
    </row>
    <row r="17" spans="1:23" s="1" customFormat="1">
      <c r="A17" s="1" t="s">
        <v>325</v>
      </c>
      <c r="C17" s="27">
        <v>125</v>
      </c>
      <c r="D17" s="6">
        <v>410</v>
      </c>
      <c r="E17" s="6">
        <v>385</v>
      </c>
      <c r="G17" s="4"/>
      <c r="H17" s="4"/>
      <c r="I17" s="4"/>
      <c r="O17" s="33"/>
      <c r="P17" s="33"/>
      <c r="Q17" s="33"/>
      <c r="R17" s="4"/>
      <c r="S17" s="4"/>
      <c r="T17" s="4"/>
      <c r="U17" s="6"/>
      <c r="V17" s="5"/>
    </row>
    <row r="18" spans="1:23" s="1" customFormat="1">
      <c r="A18" s="1" t="s">
        <v>47</v>
      </c>
      <c r="C18" s="27">
        <v>248</v>
      </c>
      <c r="D18" s="6">
        <v>423</v>
      </c>
      <c r="E18" s="6">
        <v>511</v>
      </c>
      <c r="G18" s="4">
        <f>C18-'turn 6'!$H10</f>
        <v>-594.32203389830511</v>
      </c>
      <c r="H18" s="4">
        <f>D18-'turn 6'!$H10</f>
        <v>-419.32203389830511</v>
      </c>
      <c r="I18" s="4">
        <f>E18-'turn 6'!$H10</f>
        <v>-331.32203389830511</v>
      </c>
      <c r="O18" s="33">
        <f>O15-O16</f>
        <v>0.15069444444444446</v>
      </c>
      <c r="P18" s="33">
        <f>P15-P16</f>
        <v>0.15694444444444433</v>
      </c>
      <c r="Q18" s="33">
        <f>Q15-Q16</f>
        <v>0.15486111110658385</v>
      </c>
      <c r="R18" s="4"/>
      <c r="S18" s="4"/>
      <c r="T18" s="4"/>
      <c r="U18" s="6">
        <v>10494.54109589041</v>
      </c>
      <c r="V18" s="5">
        <f>T18-'turn 6'!J10</f>
        <v>-42116.101694915254</v>
      </c>
    </row>
    <row r="19" spans="1:23" s="1" customFormat="1">
      <c r="A19" s="1" t="s">
        <v>322</v>
      </c>
      <c r="C19" s="27">
        <v>289</v>
      </c>
      <c r="D19" s="6">
        <v>651</v>
      </c>
      <c r="E19" s="6">
        <v>516</v>
      </c>
      <c r="G19" s="4"/>
      <c r="H19" s="4"/>
      <c r="I19" s="4"/>
      <c r="P19" s="4"/>
      <c r="Q19" s="4"/>
      <c r="R19" s="4"/>
      <c r="S19" s="4"/>
      <c r="T19" s="4"/>
      <c r="U19" s="6">
        <v>16847.016216216216</v>
      </c>
      <c r="V19" s="5">
        <f>T19-'turn 6'!J11</f>
        <v>-62126.829268292684</v>
      </c>
    </row>
    <row r="20" spans="1:23" s="1" customFormat="1">
      <c r="A20" s="1" t="s">
        <v>309</v>
      </c>
      <c r="C20" s="27">
        <v>348</v>
      </c>
      <c r="D20" s="6">
        <v>752</v>
      </c>
      <c r="E20" s="6">
        <v>398</v>
      </c>
      <c r="G20" s="4">
        <f>C20-'turn 6'!$H11</f>
        <v>-894.53658536585363</v>
      </c>
      <c r="H20" s="4">
        <f>D20-'turn 6'!$H11</f>
        <v>-490.53658536585363</v>
      </c>
      <c r="I20" s="4">
        <f>E20-'turn 6'!$H11</f>
        <v>-844.53658536585363</v>
      </c>
      <c r="P20" s="4"/>
      <c r="Q20" s="4"/>
      <c r="R20" s="4"/>
      <c r="S20" s="4"/>
      <c r="T20" s="4"/>
      <c r="U20" s="6"/>
      <c r="V20" s="5"/>
    </row>
    <row r="21" spans="1:23" s="1" customFormat="1">
      <c r="A21" s="1" t="s">
        <v>48</v>
      </c>
      <c r="C21" s="30">
        <v>459</v>
      </c>
      <c r="D21" s="6">
        <v>413</v>
      </c>
      <c r="E21" s="6">
        <v>409</v>
      </c>
      <c r="G21" s="4">
        <f>C21-'turn 6'!$H12</f>
        <v>-1196.5999999999999</v>
      </c>
      <c r="H21" s="4">
        <f>D21-'turn 6'!$H12</f>
        <v>-1242.5999999999999</v>
      </c>
      <c r="I21" s="4">
        <f>E21-'turn 6'!$H12</f>
        <v>-1246.5999999999999</v>
      </c>
      <c r="P21" s="4"/>
      <c r="Q21" s="4"/>
      <c r="R21" s="4"/>
      <c r="S21" s="4"/>
      <c r="T21" s="4"/>
      <c r="U21" s="6"/>
      <c r="V21" s="5"/>
    </row>
    <row r="22" spans="1:23" s="1" customFormat="1">
      <c r="A22" s="1" t="s">
        <v>321</v>
      </c>
      <c r="C22" s="27">
        <v>395</v>
      </c>
      <c r="D22" s="6">
        <v>600</v>
      </c>
      <c r="E22" s="6">
        <v>339</v>
      </c>
      <c r="G22" s="4"/>
      <c r="H22" s="4"/>
      <c r="I22" s="4"/>
      <c r="P22" s="4"/>
      <c r="Q22" s="4"/>
      <c r="R22" s="4"/>
      <c r="S22" s="4"/>
      <c r="T22" s="4"/>
      <c r="U22" s="6"/>
      <c r="V22" s="5"/>
    </row>
    <row r="23" spans="1:23" s="1" customFormat="1">
      <c r="A23" s="1" t="s">
        <v>319</v>
      </c>
      <c r="C23" s="27">
        <v>376</v>
      </c>
      <c r="D23" s="32">
        <v>787</v>
      </c>
      <c r="E23" s="6">
        <v>404</v>
      </c>
      <c r="G23" s="4">
        <f>C23-AVERAGE('turn 6'!$H14:$H15)</f>
        <v>-1203.090625</v>
      </c>
      <c r="H23" s="4">
        <f>D23-AVERAGE('turn 6'!$H14:$H15)</f>
        <v>-792.09062500000005</v>
      </c>
      <c r="I23" s="4">
        <f>E23-AVERAGE('turn 6'!$H14:$H15)</f>
        <v>-1175.090625</v>
      </c>
      <c r="P23" s="4"/>
      <c r="Q23" s="4"/>
      <c r="R23" s="4"/>
      <c r="S23" s="4"/>
      <c r="T23" s="4"/>
      <c r="U23" s="6">
        <v>14788.142131979695</v>
      </c>
      <c r="V23" s="5">
        <f>T23-'turn 6'!J13</f>
        <v>-23767.129629629631</v>
      </c>
    </row>
    <row r="24" spans="1:23" s="1" customFormat="1">
      <c r="A24" s="1" t="s">
        <v>320</v>
      </c>
      <c r="C24" s="27">
        <v>362</v>
      </c>
      <c r="D24" s="6">
        <v>676</v>
      </c>
      <c r="E24" s="32">
        <v>528</v>
      </c>
      <c r="G24" s="4"/>
      <c r="H24" s="4"/>
      <c r="I24" s="4"/>
      <c r="P24" s="4"/>
      <c r="Q24" s="4"/>
      <c r="R24" s="4"/>
      <c r="S24" s="4"/>
      <c r="T24" s="4"/>
      <c r="U24" s="6"/>
      <c r="V24" s="5"/>
    </row>
    <row r="25" spans="1:23" s="1" customFormat="1">
      <c r="A25" s="1" t="s">
        <v>323</v>
      </c>
      <c r="C25" s="27">
        <v>405</v>
      </c>
      <c r="D25" s="6">
        <v>598</v>
      </c>
      <c r="E25" s="6">
        <v>373</v>
      </c>
      <c r="G25" s="4"/>
      <c r="H25" s="4"/>
      <c r="I25" s="4"/>
      <c r="P25" s="4"/>
      <c r="Q25" s="4"/>
      <c r="R25" s="4"/>
      <c r="S25" s="4"/>
      <c r="T25" s="4"/>
      <c r="U25" s="6"/>
      <c r="V25" s="5"/>
    </row>
    <row r="26" spans="1:23" s="1" customFormat="1">
      <c r="A26" s="1" t="s">
        <v>49</v>
      </c>
      <c r="C26" s="28">
        <v>338</v>
      </c>
      <c r="D26" s="6">
        <v>678</v>
      </c>
      <c r="E26" s="6">
        <v>307</v>
      </c>
      <c r="G26" s="4">
        <f>C26-AVERAGE('turn 6'!$H16:$H17)</f>
        <v>-906.74544311753607</v>
      </c>
      <c r="H26" s="4">
        <f>D26-AVERAGE('turn 6'!$H16:$H17)</f>
        <v>-566.74544311753607</v>
      </c>
      <c r="I26" s="4">
        <f>E26-AVERAGE('turn 6'!$H16:$H17)</f>
        <v>-937.74544311753607</v>
      </c>
      <c r="P26" s="4"/>
      <c r="Q26" s="4"/>
      <c r="R26" s="4"/>
      <c r="S26" s="4"/>
      <c r="T26" s="4"/>
      <c r="U26" s="6">
        <v>18392.064285714285</v>
      </c>
      <c r="V26" s="5">
        <f>T26-'turn 6'!J16</f>
        <v>-61656.976744186046</v>
      </c>
      <c r="W26" s="4">
        <v>20763.34605532316</v>
      </c>
    </row>
    <row r="27" spans="1:23">
      <c r="C27" s="30" t="s">
        <v>310</v>
      </c>
    </row>
    <row r="29" spans="1:23">
      <c r="A29" t="s">
        <v>2</v>
      </c>
      <c r="B29" t="s">
        <v>318</v>
      </c>
      <c r="C29" t="s">
        <v>302</v>
      </c>
      <c r="D29">
        <v>0.42847099999999999</v>
      </c>
      <c r="E29" t="s">
        <v>303</v>
      </c>
      <c r="F29">
        <v>2096</v>
      </c>
      <c r="G29" t="s">
        <v>304</v>
      </c>
      <c r="H29">
        <v>36178</v>
      </c>
      <c r="I29" t="s">
        <v>312</v>
      </c>
      <c r="J29">
        <v>36678</v>
      </c>
      <c r="K29" t="s">
        <v>313</v>
      </c>
      <c r="L29">
        <v>0</v>
      </c>
      <c r="M29" t="s">
        <v>305</v>
      </c>
      <c r="N29">
        <v>0</v>
      </c>
      <c r="O29" t="s">
        <v>306</v>
      </c>
      <c r="P29">
        <v>45</v>
      </c>
    </row>
  </sheetData>
  <mergeCells count="3">
    <mergeCell ref="C13:E13"/>
    <mergeCell ref="G13:I13"/>
    <mergeCell ref="O13:Q1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workbookViewId="0">
      <selection activeCell="J37" sqref="J37"/>
    </sheetView>
  </sheetViews>
  <sheetFormatPr baseColWidth="10" defaultRowHeight="15" x14ac:dyDescent="0"/>
  <cols>
    <col min="3" max="4" width="11.5" bestFit="1" customWidth="1"/>
    <col min="17" max="17" width="11.83203125" bestFit="1" customWidth="1"/>
  </cols>
  <sheetData>
    <row r="1" spans="1:19">
      <c r="A1" t="s">
        <v>17</v>
      </c>
    </row>
    <row r="2" spans="1:19">
      <c r="A2" t="s">
        <v>332</v>
      </c>
      <c r="B2" t="s">
        <v>1204</v>
      </c>
      <c r="J2" t="s">
        <v>112</v>
      </c>
      <c r="K2" s="48" t="s">
        <v>1215</v>
      </c>
    </row>
    <row r="3" spans="1:19">
      <c r="C3" t="s">
        <v>1205</v>
      </c>
      <c r="J3" t="s">
        <v>1214</v>
      </c>
      <c r="K3" s="48" t="s">
        <v>1222</v>
      </c>
    </row>
    <row r="4" spans="1:19">
      <c r="C4" t="s">
        <v>1206</v>
      </c>
    </row>
    <row r="5" spans="1:19">
      <c r="C5" t="s">
        <v>1207</v>
      </c>
    </row>
    <row r="6" spans="1:19">
      <c r="D6" t="s">
        <v>1208</v>
      </c>
    </row>
    <row r="7" spans="1:19">
      <c r="D7" t="s">
        <v>1209</v>
      </c>
    </row>
    <row r="8" spans="1:19">
      <c r="K8" s="48" t="s">
        <v>1224</v>
      </c>
    </row>
    <row r="9" spans="1:19">
      <c r="A9" t="s">
        <v>333</v>
      </c>
      <c r="B9" t="s">
        <v>1216</v>
      </c>
      <c r="K9" t="s">
        <v>1225</v>
      </c>
    </row>
    <row r="10" spans="1:19">
      <c r="B10" t="s">
        <v>1217</v>
      </c>
      <c r="K10" t="s">
        <v>1226</v>
      </c>
    </row>
    <row r="11" spans="1:19">
      <c r="K11" t="s">
        <v>1227</v>
      </c>
    </row>
    <row r="12" spans="1:19">
      <c r="A12" t="s">
        <v>1218</v>
      </c>
      <c r="B12" t="s">
        <v>1219</v>
      </c>
    </row>
    <row r="13" spans="1:19">
      <c r="A13" t="s">
        <v>398</v>
      </c>
      <c r="B13" t="s">
        <v>1220</v>
      </c>
    </row>
    <row r="15" spans="1:19">
      <c r="C15" s="45" t="s">
        <v>1228</v>
      </c>
      <c r="D15" s="45"/>
      <c r="E15" s="45"/>
      <c r="G15" s="45" t="s">
        <v>1210</v>
      </c>
      <c r="H15" s="45"/>
      <c r="I15" s="45"/>
    </row>
    <row r="16" spans="1:19">
      <c r="C16" t="s">
        <v>299</v>
      </c>
      <c r="D16" t="s">
        <v>298</v>
      </c>
      <c r="E16" t="s">
        <v>300</v>
      </c>
      <c r="S16" t="s">
        <v>1223</v>
      </c>
    </row>
    <row r="17" spans="1:20" s="1" customFormat="1">
      <c r="A17" s="1" t="s">
        <v>307</v>
      </c>
      <c r="C17" s="6">
        <v>53</v>
      </c>
      <c r="D17" s="6">
        <v>83</v>
      </c>
      <c r="E17" s="6">
        <v>148</v>
      </c>
      <c r="G17" s="4">
        <f>C17-'turn 7'!C15</f>
        <v>0</v>
      </c>
      <c r="H17" s="4">
        <f>D17-'turn 7'!D15</f>
        <v>0</v>
      </c>
      <c r="I17" s="4">
        <f>E17-'turn 7'!E15</f>
        <v>10</v>
      </c>
      <c r="R17" s="4"/>
      <c r="S17" s="6">
        <v>3392.9794117647057</v>
      </c>
    </row>
    <row r="18" spans="1:20" s="1" customFormat="1">
      <c r="A18" s="1" t="s">
        <v>301</v>
      </c>
      <c r="C18" s="6">
        <v>107</v>
      </c>
      <c r="D18" s="6">
        <v>196</v>
      </c>
      <c r="E18" s="6">
        <v>364</v>
      </c>
      <c r="G18" s="4">
        <f>C18-'turn 7'!C16</f>
        <v>6</v>
      </c>
      <c r="H18" s="4">
        <f>D18-'turn 7'!D16</f>
        <v>30</v>
      </c>
      <c r="I18" s="4">
        <f>E18-'turn 7'!E16</f>
        <v>23</v>
      </c>
      <c r="R18" s="4"/>
      <c r="S18" s="6">
        <v>5890.5614035087719</v>
      </c>
    </row>
    <row r="19" spans="1:20" s="1" customFormat="1">
      <c r="A19" s="1" t="s">
        <v>325</v>
      </c>
      <c r="C19" s="6"/>
      <c r="D19" s="6"/>
      <c r="E19" s="6"/>
      <c r="G19" s="4">
        <f>C19-'turn 7'!C17</f>
        <v>-125</v>
      </c>
      <c r="H19" s="4">
        <f>D19-'turn 7'!D17</f>
        <v>-410</v>
      </c>
      <c r="I19" s="4">
        <f>E19-'turn 7'!E17</f>
        <v>-385</v>
      </c>
      <c r="R19" s="4"/>
      <c r="S19" s="6"/>
    </row>
    <row r="20" spans="1:20" s="1" customFormat="1">
      <c r="A20" s="1" t="s">
        <v>47</v>
      </c>
      <c r="C20" s="6">
        <v>218</v>
      </c>
      <c r="D20" s="6">
        <v>483</v>
      </c>
      <c r="E20" s="6">
        <v>720</v>
      </c>
      <c r="G20" s="4">
        <f>C20-'turn 7'!C18</f>
        <v>-30</v>
      </c>
      <c r="H20" s="4">
        <f>D20-'turn 7'!D18</f>
        <v>60</v>
      </c>
      <c r="I20" s="4">
        <f>E20-'turn 7'!E18</f>
        <v>209</v>
      </c>
      <c r="R20" s="4"/>
      <c r="S20" s="6">
        <v>10494.54109589041</v>
      </c>
    </row>
    <row r="21" spans="1:20" s="1" customFormat="1">
      <c r="A21" s="1" t="s">
        <v>322</v>
      </c>
      <c r="C21" s="6"/>
      <c r="D21" s="6"/>
      <c r="E21" s="6"/>
      <c r="G21" s="4">
        <f>C21-'turn 7'!C19</f>
        <v>-289</v>
      </c>
      <c r="H21" s="4">
        <f>D21-'turn 7'!D19</f>
        <v>-651</v>
      </c>
      <c r="I21" s="4">
        <f>E21-'turn 7'!E19</f>
        <v>-516</v>
      </c>
      <c r="R21" s="4"/>
      <c r="S21" s="6">
        <v>16847.016216216216</v>
      </c>
    </row>
    <row r="22" spans="1:20" s="1" customFormat="1">
      <c r="A22" s="1" t="s">
        <v>309</v>
      </c>
      <c r="C22" s="6">
        <v>413</v>
      </c>
      <c r="D22" s="6">
        <v>692</v>
      </c>
      <c r="E22" s="6">
        <v>859</v>
      </c>
      <c r="G22" s="4">
        <f>C22-'turn 7'!C20</f>
        <v>65</v>
      </c>
      <c r="H22" s="4">
        <f>D22-'turn 7'!D20</f>
        <v>-60</v>
      </c>
      <c r="I22" s="4">
        <f>E22-'turn 7'!E20</f>
        <v>461</v>
      </c>
      <c r="R22" s="4"/>
      <c r="S22" s="6"/>
    </row>
    <row r="23" spans="1:20" s="1" customFormat="1">
      <c r="A23" s="1" t="s">
        <v>48</v>
      </c>
      <c r="C23" s="6">
        <v>767</v>
      </c>
      <c r="D23" s="6">
        <v>1037</v>
      </c>
      <c r="E23" s="6">
        <v>952</v>
      </c>
      <c r="G23" s="4">
        <f>C23-'turn 7'!C21</f>
        <v>308</v>
      </c>
      <c r="H23" s="4">
        <f>D23-'turn 7'!D21</f>
        <v>624</v>
      </c>
      <c r="I23" s="4">
        <f>E23-'turn 7'!E21</f>
        <v>543</v>
      </c>
      <c r="R23" s="4"/>
      <c r="S23" s="6"/>
    </row>
    <row r="24" spans="1:20" s="1" customFormat="1">
      <c r="A24" s="1" t="s">
        <v>321</v>
      </c>
      <c r="C24" s="6">
        <v>898</v>
      </c>
      <c r="D24" s="6">
        <v>1056</v>
      </c>
      <c r="E24" s="6">
        <v>959</v>
      </c>
      <c r="G24" s="4">
        <f>C24-'turn 7'!C22</f>
        <v>503</v>
      </c>
      <c r="H24" s="4">
        <f>D24-'turn 7'!D22</f>
        <v>456</v>
      </c>
      <c r="I24" s="4">
        <f>E24-'turn 7'!E22</f>
        <v>620</v>
      </c>
      <c r="R24" s="4"/>
      <c r="S24" s="6"/>
    </row>
    <row r="25" spans="1:20" s="1" customFormat="1">
      <c r="A25" s="1" t="s">
        <v>319</v>
      </c>
      <c r="C25" s="6">
        <v>757</v>
      </c>
      <c r="D25" s="6">
        <v>1840</v>
      </c>
      <c r="E25" s="6">
        <v>1037</v>
      </c>
      <c r="G25" s="4">
        <f>C25-'turn 7'!C23</f>
        <v>381</v>
      </c>
      <c r="H25" s="4">
        <f>D25-'turn 7'!D23</f>
        <v>1053</v>
      </c>
      <c r="I25" s="4">
        <f>E25-'turn 7'!E23</f>
        <v>633</v>
      </c>
      <c r="R25" s="4"/>
      <c r="S25" s="6">
        <v>14788.142131979695</v>
      </c>
    </row>
    <row r="26" spans="1:20" s="1" customFormat="1">
      <c r="A26" s="1" t="s">
        <v>320</v>
      </c>
      <c r="C26" s="32">
        <v>1335</v>
      </c>
      <c r="D26" s="32">
        <v>2120</v>
      </c>
      <c r="E26" s="32">
        <v>1926</v>
      </c>
      <c r="G26" s="4">
        <f>C26-'turn 7'!C24</f>
        <v>973</v>
      </c>
      <c r="H26" s="4">
        <f>D26-'turn 7'!D24</f>
        <v>1444</v>
      </c>
      <c r="I26" s="4">
        <f>E26-'turn 7'!E24</f>
        <v>1398</v>
      </c>
      <c r="R26" s="4"/>
      <c r="S26" s="6"/>
    </row>
    <row r="27" spans="1:20" s="1" customFormat="1">
      <c r="A27" s="1" t="s">
        <v>323</v>
      </c>
      <c r="C27" s="6">
        <v>1313</v>
      </c>
      <c r="D27" s="6">
        <v>2036</v>
      </c>
      <c r="E27" s="6">
        <v>1391</v>
      </c>
      <c r="G27" s="4">
        <f>C27-'turn 7'!C25</f>
        <v>908</v>
      </c>
      <c r="H27" s="4">
        <f>D27-'turn 7'!D25</f>
        <v>1438</v>
      </c>
      <c r="I27" s="4">
        <f>E27-'turn 7'!E25</f>
        <v>1018</v>
      </c>
      <c r="R27" s="4"/>
      <c r="S27" s="6"/>
    </row>
    <row r="28" spans="1:20" s="1" customFormat="1">
      <c r="A28" s="1" t="s">
        <v>49</v>
      </c>
      <c r="C28" s="6">
        <v>908</v>
      </c>
      <c r="D28" s="6">
        <v>1759</v>
      </c>
      <c r="E28" s="6"/>
      <c r="G28" s="4">
        <f>C28-'turn 7'!C26</f>
        <v>570</v>
      </c>
      <c r="H28" s="4">
        <f>D28-'turn 7'!D26</f>
        <v>1081</v>
      </c>
      <c r="I28" s="4">
        <f>E28-'turn 7'!E26</f>
        <v>-307</v>
      </c>
      <c r="R28" s="4"/>
      <c r="S28" s="6">
        <v>18392.064285714285</v>
      </c>
    </row>
    <row r="29" spans="1:20">
      <c r="C29" s="30" t="s">
        <v>310</v>
      </c>
    </row>
    <row r="31" spans="1:20">
      <c r="A31" t="s">
        <v>2</v>
      </c>
      <c r="B31" t="s">
        <v>1231</v>
      </c>
      <c r="C31" t="s">
        <v>302</v>
      </c>
      <c r="D31">
        <v>0.143293</v>
      </c>
      <c r="E31" t="s">
        <v>303</v>
      </c>
      <c r="F31">
        <v>821</v>
      </c>
      <c r="G31" t="s">
        <v>304</v>
      </c>
      <c r="H31">
        <v>13080</v>
      </c>
      <c r="I31" t="s">
        <v>312</v>
      </c>
      <c r="J31">
        <v>13580</v>
      </c>
      <c r="K31" t="s">
        <v>313</v>
      </c>
      <c r="L31">
        <v>0</v>
      </c>
      <c r="M31" t="s">
        <v>342</v>
      </c>
      <c r="N31">
        <v>0</v>
      </c>
      <c r="O31" t="s">
        <v>305</v>
      </c>
      <c r="P31">
        <v>30</v>
      </c>
      <c r="Q31" t="s">
        <v>402</v>
      </c>
      <c r="R31">
        <v>0</v>
      </c>
      <c r="S31" t="s">
        <v>306</v>
      </c>
      <c r="T31">
        <v>22</v>
      </c>
    </row>
    <row r="38" spans="12:14">
      <c r="L38">
        <f>1200/25</f>
        <v>48</v>
      </c>
    </row>
    <row r="39" spans="12:14">
      <c r="L39">
        <f>L38/3</f>
        <v>16</v>
      </c>
    </row>
    <row r="41" spans="12:14">
      <c r="L41" t="s">
        <v>1276</v>
      </c>
      <c r="N41">
        <f>240/48</f>
        <v>5</v>
      </c>
    </row>
    <row r="42" spans="12:14">
      <c r="L42" t="s">
        <v>1277</v>
      </c>
    </row>
    <row r="43" spans="12:14">
      <c r="L43" t="s">
        <v>1278</v>
      </c>
    </row>
  </sheetData>
  <mergeCells count="2">
    <mergeCell ref="C15:E15"/>
    <mergeCell ref="G15:I15"/>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9"/>
  <sheetViews>
    <sheetView workbookViewId="0">
      <selection activeCell="D8" sqref="D8"/>
    </sheetView>
  </sheetViews>
  <sheetFormatPr baseColWidth="10" defaultRowHeight="15" x14ac:dyDescent="0"/>
  <cols>
    <col min="11" max="17" width="10.83203125" customWidth="1"/>
    <col min="18" max="19" width="10.83203125" hidden="1" customWidth="1"/>
    <col min="21" max="21" width="11.83203125" bestFit="1" customWidth="1"/>
  </cols>
  <sheetData>
    <row r="1" spans="1:23">
      <c r="A1" t="s">
        <v>17</v>
      </c>
    </row>
    <row r="2" spans="1:23">
      <c r="B2" t="s">
        <v>36</v>
      </c>
    </row>
    <row r="3" spans="1:23">
      <c r="B3" t="s">
        <v>37</v>
      </c>
    </row>
    <row r="4" spans="1:23">
      <c r="C4" t="s">
        <v>39</v>
      </c>
      <c r="H4" t="s">
        <v>67</v>
      </c>
    </row>
    <row r="5" spans="1:23">
      <c r="C5" t="s">
        <v>38</v>
      </c>
      <c r="H5" t="s">
        <v>68</v>
      </c>
    </row>
    <row r="6" spans="1:23">
      <c r="C6" t="s">
        <v>40</v>
      </c>
    </row>
    <row r="7" spans="1:23">
      <c r="B7" t="s">
        <v>66</v>
      </c>
    </row>
    <row r="8" spans="1:23">
      <c r="G8" t="s">
        <v>59</v>
      </c>
      <c r="H8" t="s">
        <v>58</v>
      </c>
      <c r="I8" t="s">
        <v>65</v>
      </c>
      <c r="J8" t="s">
        <v>60</v>
      </c>
      <c r="L8" t="s">
        <v>19</v>
      </c>
      <c r="P8" t="s">
        <v>61</v>
      </c>
      <c r="Q8" t="s">
        <v>62</v>
      </c>
      <c r="T8" t="s">
        <v>63</v>
      </c>
      <c r="U8" t="s">
        <v>64</v>
      </c>
      <c r="V8" t="s">
        <v>57</v>
      </c>
      <c r="W8" t="s">
        <v>53</v>
      </c>
    </row>
    <row r="9" spans="1:23" s="1" customFormat="1">
      <c r="A9" s="1" t="s">
        <v>0</v>
      </c>
      <c r="G9" s="6">
        <v>58.491176470588236</v>
      </c>
      <c r="H9" s="4">
        <v>49.366995073891623</v>
      </c>
      <c r="I9" s="4">
        <f>G9-'turn 6'!H7</f>
        <v>-54.861096256684498</v>
      </c>
      <c r="J9" s="5">
        <f>G9-H9</f>
        <v>9.1241813966966134</v>
      </c>
      <c r="P9" s="3">
        <f>U9/G9</f>
        <v>58.008397445567454</v>
      </c>
      <c r="Q9" s="4">
        <f>T9/H9</f>
        <v>60.458863443596265</v>
      </c>
      <c r="R9" s="4"/>
      <c r="S9" s="4"/>
      <c r="T9" s="4">
        <v>2984.6724137931033</v>
      </c>
      <c r="U9" s="6">
        <v>3392.9794117647057</v>
      </c>
      <c r="V9" s="5">
        <f>T9-'turn 6'!J7</f>
        <v>-2682.9412225705337</v>
      </c>
    </row>
    <row r="10" spans="1:23" s="1" customFormat="1">
      <c r="A10" s="1" t="s">
        <v>45</v>
      </c>
      <c r="G10" s="6">
        <v>53.541755888650961</v>
      </c>
      <c r="H10" s="4">
        <v>67.247311827956992</v>
      </c>
      <c r="I10" s="4">
        <f>G10-'turn 6'!H8</f>
        <v>-91.388879949499341</v>
      </c>
      <c r="J10" s="5">
        <f t="shared" ref="J10:J19" si="0">G10-H10</f>
        <v>-13.705555939306031</v>
      </c>
      <c r="P10" s="3">
        <f t="shared" ref="P10:P19" si="1">U10/G10</f>
        <v>58.452207646776515</v>
      </c>
      <c r="Q10" s="4">
        <f t="shared" ref="Q10:Q11" si="2">T10/H10</f>
        <v>57.708106811640548</v>
      </c>
      <c r="R10" s="4"/>
      <c r="S10" s="4"/>
      <c r="T10" s="4">
        <v>3880.7150537634407</v>
      </c>
      <c r="U10" s="6">
        <v>3129.6338329764453</v>
      </c>
      <c r="V10" s="5">
        <f>T10-'turn 6'!J8</f>
        <v>-3365.8167381440744</v>
      </c>
    </row>
    <row r="11" spans="1:23" s="1" customFormat="1">
      <c r="A11" s="1" t="s">
        <v>46</v>
      </c>
      <c r="G11" s="6">
        <v>97.927734375</v>
      </c>
      <c r="H11" s="4">
        <v>91.811111111111117</v>
      </c>
      <c r="I11" s="4">
        <f>G11-'turn 6'!H9</f>
        <v>-170.22120179521278</v>
      </c>
      <c r="J11" s="5">
        <f t="shared" si="0"/>
        <v>6.1166232638888829</v>
      </c>
      <c r="P11" s="3">
        <f t="shared" si="1"/>
        <v>60.152125862033373</v>
      </c>
      <c r="Q11" s="4">
        <f t="shared" si="2"/>
        <v>62.814047262189575</v>
      </c>
      <c r="R11" s="4"/>
      <c r="S11" s="4"/>
      <c r="T11" s="4">
        <v>5767.0274725274721</v>
      </c>
      <c r="U11" s="6">
        <v>5890.5614035087719</v>
      </c>
      <c r="V11" s="5">
        <f>T11-'turn 6'!J9</f>
        <v>-7640.4193359831661</v>
      </c>
    </row>
    <row r="12" spans="1:23" s="1" customFormat="1">
      <c r="A12" s="1" t="s">
        <v>47</v>
      </c>
      <c r="G12" s="6">
        <v>177.80479452054794</v>
      </c>
      <c r="H12" s="4"/>
      <c r="I12" s="4">
        <f>G12-'turn 6'!H10</f>
        <v>-664.51723937775716</v>
      </c>
      <c r="J12" s="5">
        <f t="shared" si="0"/>
        <v>177.80479452054794</v>
      </c>
      <c r="P12" s="3">
        <f t="shared" si="1"/>
        <v>59.022824014330013</v>
      </c>
      <c r="Q12" s="4"/>
      <c r="R12" s="4"/>
      <c r="S12" s="4"/>
      <c r="T12" s="4"/>
      <c r="U12" s="6">
        <v>10494.54109589041</v>
      </c>
      <c r="V12" s="5">
        <f>T12-'turn 6'!J10</f>
        <v>-42116.101694915254</v>
      </c>
    </row>
    <row r="13" spans="1:23" s="1" customFormat="1">
      <c r="A13" s="1" t="s">
        <v>51</v>
      </c>
      <c r="G13" s="6">
        <v>273.55135135135134</v>
      </c>
      <c r="H13" s="4"/>
      <c r="I13" s="4">
        <f>G13-'turn 6'!H11</f>
        <v>-968.98523401450234</v>
      </c>
      <c r="J13" s="5">
        <f t="shared" si="0"/>
        <v>273.55135135135134</v>
      </c>
      <c r="P13" s="3">
        <f t="shared" si="1"/>
        <v>61.586302290197011</v>
      </c>
      <c r="Q13" s="4"/>
      <c r="R13" s="4"/>
      <c r="S13" s="4"/>
      <c r="T13" s="4"/>
      <c r="U13" s="6">
        <v>16847.016216216216</v>
      </c>
      <c r="V13" s="5">
        <f>T13-'turn 6'!J11</f>
        <v>-62126.829268292684</v>
      </c>
    </row>
    <row r="14" spans="1:23" s="1" customFormat="1">
      <c r="A14" s="1" t="s">
        <v>48</v>
      </c>
      <c r="G14" s="6">
        <v>243.3560975609756</v>
      </c>
      <c r="H14" s="4"/>
      <c r="I14" s="4">
        <f>G14-'turn 6'!H12</f>
        <v>-1412.2439024390244</v>
      </c>
      <c r="J14" s="5">
        <f t="shared" si="0"/>
        <v>243.3560975609756</v>
      </c>
      <c r="P14" s="3">
        <f t="shared" si="1"/>
        <v>60.68371151379089</v>
      </c>
      <c r="Q14" s="4"/>
      <c r="R14" s="4"/>
      <c r="S14" s="4"/>
      <c r="T14" s="4"/>
      <c r="U14" s="6">
        <v>14767.751219512194</v>
      </c>
      <c r="V14" s="5">
        <f>T14-'turn 6'!J12</f>
        <v>-82780</v>
      </c>
    </row>
    <row r="15" spans="1:23" s="1" customFormat="1">
      <c r="A15" s="1" t="s">
        <v>22</v>
      </c>
      <c r="G15" s="6">
        <v>250.10659898477158</v>
      </c>
      <c r="H15" s="4"/>
      <c r="I15" s="4">
        <f>G15-'turn 6'!H13</f>
        <v>-225.23599360782103</v>
      </c>
      <c r="J15" s="5">
        <f t="shared" si="0"/>
        <v>250.10659898477158</v>
      </c>
      <c r="P15" s="3">
        <f t="shared" si="1"/>
        <v>59.127356863063461</v>
      </c>
      <c r="Q15" s="4"/>
      <c r="R15" s="4"/>
      <c r="S15" s="4"/>
      <c r="T15" s="4"/>
      <c r="U15" s="6">
        <v>14788.142131979695</v>
      </c>
      <c r="V15" s="5">
        <f>T15-'turn 6'!J13</f>
        <v>-23767.129629629631</v>
      </c>
    </row>
    <row r="16" spans="1:23" s="1" customFormat="1">
      <c r="A16" s="1" t="s">
        <v>54</v>
      </c>
      <c r="G16" s="6">
        <v>295.07558139534882</v>
      </c>
      <c r="H16" s="4"/>
      <c r="I16" s="4">
        <f>G16-'turn 6'!H14</f>
        <v>-464.95566860465118</v>
      </c>
      <c r="J16" s="5">
        <f t="shared" si="0"/>
        <v>295.07558139534882</v>
      </c>
      <c r="P16" s="3">
        <f t="shared" si="1"/>
        <v>56.997832640435057</v>
      </c>
      <c r="Q16" s="4"/>
      <c r="R16" s="4"/>
      <c r="S16" s="4"/>
      <c r="T16" s="4"/>
      <c r="U16" s="6">
        <v>16818.668604651164</v>
      </c>
      <c r="V16" s="5">
        <f>T16-'turn 6'!J14</f>
        <v>-38001.5625</v>
      </c>
    </row>
    <row r="17" spans="1:23" s="1" customFormat="1">
      <c r="A17" s="1" t="s">
        <v>56</v>
      </c>
      <c r="G17" s="6">
        <v>331.05298013245033</v>
      </c>
      <c r="H17" s="4"/>
      <c r="I17" s="4">
        <f>G17-'turn 6'!H15</f>
        <v>-2067.0970198675495</v>
      </c>
      <c r="J17" s="5">
        <f t="shared" si="0"/>
        <v>331.05298013245033</v>
      </c>
      <c r="P17" s="3">
        <f t="shared" si="1"/>
        <v>56.822000840184842</v>
      </c>
      <c r="Q17" s="4"/>
      <c r="R17" s="4"/>
      <c r="S17" s="4"/>
      <c r="T17" s="4"/>
      <c r="U17" s="6">
        <v>18811.092715231789</v>
      </c>
      <c r="V17" s="5">
        <f>T17-'turn 6'!J15</f>
        <v>-119907.5</v>
      </c>
    </row>
    <row r="18" spans="1:23" s="1" customFormat="1">
      <c r="A18" s="1" t="s">
        <v>55</v>
      </c>
      <c r="G18" s="6">
        <v>353.34285714285716</v>
      </c>
      <c r="H18" s="4"/>
      <c r="I18" s="4">
        <f>G18-'turn 6'!H16</f>
        <v>-879.79667774086374</v>
      </c>
      <c r="J18" s="5">
        <f t="shared" si="0"/>
        <v>353.34285714285716</v>
      </c>
      <c r="P18" s="3">
        <f t="shared" si="1"/>
        <v>52.051609121047946</v>
      </c>
      <c r="Q18" s="4"/>
      <c r="R18" s="4"/>
      <c r="S18" s="4"/>
      <c r="T18" s="4"/>
      <c r="U18" s="6">
        <v>18392.064285714285</v>
      </c>
      <c r="V18" s="5">
        <f>T18-'turn 6'!J16</f>
        <v>-61656.976744186046</v>
      </c>
      <c r="W18" s="4">
        <v>20763.34605532316</v>
      </c>
    </row>
    <row r="19" spans="1:23" s="1" customFormat="1">
      <c r="A19" s="1" t="s">
        <v>49</v>
      </c>
      <c r="G19" s="6">
        <f>AVERAGE(H21:H159)</f>
        <v>362.62589928057554</v>
      </c>
      <c r="H19" s="4"/>
      <c r="I19" s="4">
        <f>G19-'turn 6'!H17</f>
        <v>-893.72545207077565</v>
      </c>
      <c r="J19" s="5">
        <f t="shared" si="0"/>
        <v>362.62589928057554</v>
      </c>
      <c r="P19" s="3">
        <f t="shared" si="1"/>
        <v>57.502866779089381</v>
      </c>
      <c r="Q19" s="4"/>
      <c r="R19" s="4"/>
      <c r="S19" s="4"/>
      <c r="T19" s="4"/>
      <c r="U19" s="6">
        <f>AVERAGE(T21:T159)</f>
        <v>20852.028776978419</v>
      </c>
      <c r="V19" s="5">
        <f>T19-'turn 6'!J17</f>
        <v>-62817.567567567559</v>
      </c>
    </row>
    <row r="20" spans="1:23">
      <c r="T20">
        <f>H20*Q20</f>
        <v>0</v>
      </c>
    </row>
    <row r="21" spans="1:23">
      <c r="A21" t="s">
        <v>2</v>
      </c>
      <c r="B21">
        <v>4073</v>
      </c>
      <c r="C21" t="s">
        <v>3</v>
      </c>
      <c r="D21">
        <v>650302</v>
      </c>
      <c r="E21" t="s">
        <v>4</v>
      </c>
      <c r="F21">
        <v>0.1</v>
      </c>
      <c r="G21" t="s">
        <v>5</v>
      </c>
      <c r="H21">
        <v>1020</v>
      </c>
      <c r="I21" t="s">
        <v>6</v>
      </c>
      <c r="J21">
        <v>1023540</v>
      </c>
      <c r="K21" t="s">
        <v>7</v>
      </c>
      <c r="L21">
        <v>16057</v>
      </c>
      <c r="M21" t="s">
        <v>8</v>
      </c>
      <c r="N21">
        <v>0</v>
      </c>
      <c r="O21" t="s">
        <v>9</v>
      </c>
      <c r="P21" t="s">
        <v>10</v>
      </c>
      <c r="Q21">
        <v>62</v>
      </c>
      <c r="R21" t="s">
        <v>11</v>
      </c>
      <c r="S21">
        <v>31</v>
      </c>
      <c r="T21">
        <f t="shared" ref="T21:T84" si="3">H21*Q21</f>
        <v>63240</v>
      </c>
    </row>
    <row r="22" spans="1:23">
      <c r="A22" t="s">
        <v>2</v>
      </c>
      <c r="B22">
        <v>4073</v>
      </c>
      <c r="C22" t="s">
        <v>3</v>
      </c>
      <c r="D22">
        <v>651207</v>
      </c>
      <c r="E22" t="s">
        <v>4</v>
      </c>
      <c r="F22">
        <v>0.1</v>
      </c>
      <c r="G22" t="s">
        <v>5</v>
      </c>
      <c r="H22">
        <v>905</v>
      </c>
      <c r="I22" t="s">
        <v>6</v>
      </c>
      <c r="J22">
        <v>856370</v>
      </c>
      <c r="K22" t="s">
        <v>7</v>
      </c>
      <c r="L22">
        <v>14445</v>
      </c>
      <c r="M22" t="s">
        <v>8</v>
      </c>
      <c r="N22">
        <v>0</v>
      </c>
      <c r="O22" t="s">
        <v>9</v>
      </c>
      <c r="P22" t="s">
        <v>10</v>
      </c>
      <c r="Q22">
        <v>58</v>
      </c>
      <c r="R22" t="s">
        <v>11</v>
      </c>
      <c r="S22">
        <v>31</v>
      </c>
      <c r="T22">
        <f t="shared" si="3"/>
        <v>52490</v>
      </c>
    </row>
    <row r="23" spans="1:23">
      <c r="A23" t="s">
        <v>2</v>
      </c>
      <c r="B23">
        <v>4073</v>
      </c>
      <c r="C23" t="s">
        <v>3</v>
      </c>
      <c r="D23">
        <v>651902</v>
      </c>
      <c r="E23" t="s">
        <v>4</v>
      </c>
      <c r="F23">
        <v>0.1</v>
      </c>
      <c r="G23" t="s">
        <v>5</v>
      </c>
      <c r="H23">
        <v>695</v>
      </c>
      <c r="I23" t="s">
        <v>6</v>
      </c>
      <c r="J23">
        <v>350545</v>
      </c>
      <c r="K23" t="s">
        <v>7</v>
      </c>
      <c r="L23">
        <v>10450</v>
      </c>
      <c r="M23" t="s">
        <v>8</v>
      </c>
      <c r="N23">
        <v>0</v>
      </c>
      <c r="O23" t="s">
        <v>9</v>
      </c>
      <c r="P23" t="s">
        <v>10</v>
      </c>
      <c r="Q23">
        <v>34</v>
      </c>
      <c r="R23" t="s">
        <v>11</v>
      </c>
      <c r="S23">
        <v>31</v>
      </c>
      <c r="T23">
        <f t="shared" si="3"/>
        <v>23630</v>
      </c>
    </row>
    <row r="24" spans="1:23">
      <c r="A24" t="s">
        <v>2</v>
      </c>
      <c r="B24">
        <v>4073</v>
      </c>
      <c r="C24" t="s">
        <v>3</v>
      </c>
      <c r="D24">
        <v>652909</v>
      </c>
      <c r="E24" t="s">
        <v>4</v>
      </c>
      <c r="F24">
        <v>0.1</v>
      </c>
      <c r="G24" t="s">
        <v>5</v>
      </c>
      <c r="H24">
        <v>1007</v>
      </c>
      <c r="I24" t="s">
        <v>6</v>
      </c>
      <c r="J24">
        <v>615350</v>
      </c>
      <c r="K24" t="s">
        <v>7</v>
      </c>
      <c r="L24">
        <v>15738</v>
      </c>
      <c r="M24" t="s">
        <v>8</v>
      </c>
      <c r="N24">
        <v>0</v>
      </c>
      <c r="O24" t="s">
        <v>9</v>
      </c>
      <c r="P24" t="s">
        <v>10</v>
      </c>
      <c r="Q24">
        <v>39</v>
      </c>
      <c r="R24" t="s">
        <v>11</v>
      </c>
      <c r="S24">
        <v>31</v>
      </c>
      <c r="T24">
        <f t="shared" si="3"/>
        <v>39273</v>
      </c>
    </row>
    <row r="25" spans="1:23">
      <c r="A25" t="s">
        <v>2</v>
      </c>
      <c r="B25">
        <v>4073</v>
      </c>
      <c r="C25" t="s">
        <v>3</v>
      </c>
      <c r="D25">
        <v>652910</v>
      </c>
      <c r="E25" t="s">
        <v>4</v>
      </c>
      <c r="F25">
        <v>0.1</v>
      </c>
      <c r="G25" t="s">
        <v>5</v>
      </c>
      <c r="H25">
        <v>1</v>
      </c>
      <c r="I25" t="s">
        <v>6</v>
      </c>
      <c r="J25">
        <v>-500</v>
      </c>
      <c r="K25" t="s">
        <v>7</v>
      </c>
      <c r="L25">
        <v>1</v>
      </c>
      <c r="M25" t="s">
        <v>8</v>
      </c>
      <c r="N25">
        <v>0</v>
      </c>
      <c r="O25" t="s">
        <v>9</v>
      </c>
      <c r="P25" t="s">
        <v>10</v>
      </c>
      <c r="Q25">
        <v>40</v>
      </c>
      <c r="R25" t="s">
        <v>11</v>
      </c>
      <c r="S25">
        <v>26</v>
      </c>
      <c r="T25">
        <f t="shared" si="3"/>
        <v>40</v>
      </c>
    </row>
    <row r="26" spans="1:23">
      <c r="A26" t="s">
        <v>2</v>
      </c>
      <c r="B26">
        <v>4073</v>
      </c>
      <c r="C26" t="s">
        <v>3</v>
      </c>
      <c r="D26">
        <v>653876</v>
      </c>
      <c r="E26" t="s">
        <v>4</v>
      </c>
      <c r="F26">
        <v>0.1</v>
      </c>
      <c r="G26" t="s">
        <v>5</v>
      </c>
      <c r="H26">
        <v>966</v>
      </c>
      <c r="I26" t="s">
        <v>6</v>
      </c>
      <c r="J26">
        <v>863535</v>
      </c>
      <c r="K26" t="s">
        <v>7</v>
      </c>
      <c r="L26">
        <v>15343</v>
      </c>
      <c r="M26" t="s">
        <v>8</v>
      </c>
      <c r="N26">
        <v>0</v>
      </c>
      <c r="O26" t="s">
        <v>9</v>
      </c>
      <c r="P26" t="s">
        <v>10</v>
      </c>
      <c r="Q26">
        <v>57</v>
      </c>
      <c r="R26" t="s">
        <v>11</v>
      </c>
      <c r="S26">
        <v>31</v>
      </c>
      <c r="T26">
        <f t="shared" si="3"/>
        <v>55062</v>
      </c>
    </row>
    <row r="27" spans="1:23">
      <c r="A27" t="s">
        <v>2</v>
      </c>
      <c r="B27">
        <v>4073</v>
      </c>
      <c r="C27" t="s">
        <v>3</v>
      </c>
      <c r="D27">
        <v>653889</v>
      </c>
      <c r="E27" t="s">
        <v>4</v>
      </c>
      <c r="F27">
        <v>0.1</v>
      </c>
      <c r="G27" t="s">
        <v>5</v>
      </c>
      <c r="H27">
        <v>13</v>
      </c>
      <c r="I27" t="s">
        <v>6</v>
      </c>
      <c r="J27">
        <v>2755</v>
      </c>
      <c r="K27" t="s">
        <v>7</v>
      </c>
      <c r="L27">
        <v>38</v>
      </c>
      <c r="M27" t="s">
        <v>8</v>
      </c>
      <c r="N27">
        <v>0</v>
      </c>
      <c r="O27" t="s">
        <v>9</v>
      </c>
      <c r="P27" t="s">
        <v>10</v>
      </c>
      <c r="Q27">
        <v>87</v>
      </c>
      <c r="R27" t="s">
        <v>11</v>
      </c>
      <c r="S27">
        <v>31</v>
      </c>
      <c r="T27">
        <f t="shared" si="3"/>
        <v>1131</v>
      </c>
    </row>
    <row r="28" spans="1:23">
      <c r="A28" t="s">
        <v>2</v>
      </c>
      <c r="B28">
        <v>4073</v>
      </c>
      <c r="C28" t="s">
        <v>3</v>
      </c>
      <c r="D28">
        <v>654165</v>
      </c>
      <c r="E28" t="s">
        <v>4</v>
      </c>
      <c r="F28">
        <v>0.1</v>
      </c>
      <c r="G28" t="s">
        <v>5</v>
      </c>
      <c r="H28">
        <v>276</v>
      </c>
      <c r="I28" t="s">
        <v>6</v>
      </c>
      <c r="J28">
        <v>384835</v>
      </c>
      <c r="K28" t="s">
        <v>7</v>
      </c>
      <c r="L28">
        <v>4035</v>
      </c>
      <c r="M28" t="s">
        <v>8</v>
      </c>
      <c r="N28">
        <v>0</v>
      </c>
      <c r="O28" t="s">
        <v>9</v>
      </c>
      <c r="P28" t="s">
        <v>10</v>
      </c>
      <c r="Q28">
        <v>94</v>
      </c>
      <c r="R28" t="s">
        <v>11</v>
      </c>
      <c r="S28">
        <v>31</v>
      </c>
      <c r="T28">
        <f t="shared" si="3"/>
        <v>25944</v>
      </c>
    </row>
    <row r="29" spans="1:23">
      <c r="A29" t="s">
        <v>2</v>
      </c>
      <c r="B29">
        <v>4073</v>
      </c>
      <c r="C29" t="s">
        <v>3</v>
      </c>
      <c r="D29">
        <v>654167</v>
      </c>
      <c r="E29" t="s">
        <v>4</v>
      </c>
      <c r="F29">
        <v>0.1</v>
      </c>
      <c r="G29" t="s">
        <v>5</v>
      </c>
      <c r="H29">
        <v>2</v>
      </c>
      <c r="I29" t="s">
        <v>6</v>
      </c>
      <c r="J29">
        <v>-300</v>
      </c>
      <c r="K29" t="s">
        <v>7</v>
      </c>
      <c r="L29">
        <v>3</v>
      </c>
      <c r="M29" t="s">
        <v>8</v>
      </c>
      <c r="N29">
        <v>0</v>
      </c>
      <c r="O29" t="s">
        <v>9</v>
      </c>
      <c r="P29" t="s">
        <v>10</v>
      </c>
      <c r="Q29">
        <v>100</v>
      </c>
      <c r="R29" t="s">
        <v>11</v>
      </c>
      <c r="S29">
        <v>28</v>
      </c>
      <c r="T29">
        <f t="shared" si="3"/>
        <v>200</v>
      </c>
    </row>
    <row r="30" spans="1:23">
      <c r="A30" t="s">
        <v>2</v>
      </c>
      <c r="B30">
        <v>4073</v>
      </c>
      <c r="C30" t="s">
        <v>3</v>
      </c>
      <c r="D30">
        <v>655060</v>
      </c>
      <c r="E30" t="s">
        <v>4</v>
      </c>
      <c r="F30">
        <v>0.1</v>
      </c>
      <c r="G30" t="s">
        <v>5</v>
      </c>
      <c r="H30">
        <v>893</v>
      </c>
      <c r="I30" t="s">
        <v>6</v>
      </c>
      <c r="J30">
        <v>1167005</v>
      </c>
      <c r="K30" t="s">
        <v>7</v>
      </c>
      <c r="L30">
        <v>13699</v>
      </c>
      <c r="M30" t="s">
        <v>8</v>
      </c>
      <c r="N30">
        <v>0</v>
      </c>
      <c r="O30" t="s">
        <v>9</v>
      </c>
      <c r="P30" t="s">
        <v>10</v>
      </c>
      <c r="Q30">
        <v>86</v>
      </c>
      <c r="R30" t="s">
        <v>11</v>
      </c>
      <c r="S30">
        <v>31</v>
      </c>
      <c r="T30">
        <f t="shared" si="3"/>
        <v>76798</v>
      </c>
    </row>
    <row r="31" spans="1:23">
      <c r="A31" t="s">
        <v>2</v>
      </c>
      <c r="B31">
        <v>4073</v>
      </c>
      <c r="C31" t="s">
        <v>3</v>
      </c>
      <c r="D31">
        <v>655271</v>
      </c>
      <c r="E31" t="s">
        <v>4</v>
      </c>
      <c r="F31">
        <v>0.1</v>
      </c>
      <c r="G31" t="s">
        <v>5</v>
      </c>
      <c r="H31">
        <v>211</v>
      </c>
      <c r="I31" t="s">
        <v>6</v>
      </c>
      <c r="J31">
        <v>191085</v>
      </c>
      <c r="K31" t="s">
        <v>7</v>
      </c>
      <c r="L31">
        <v>2678</v>
      </c>
      <c r="M31" t="s">
        <v>8</v>
      </c>
      <c r="N31">
        <v>0</v>
      </c>
      <c r="O31" t="s">
        <v>9</v>
      </c>
      <c r="P31" t="s">
        <v>10</v>
      </c>
      <c r="Q31">
        <v>72</v>
      </c>
      <c r="R31" t="s">
        <v>11</v>
      </c>
      <c r="S31">
        <v>32</v>
      </c>
      <c r="T31">
        <f t="shared" si="3"/>
        <v>15192</v>
      </c>
    </row>
    <row r="32" spans="1:23">
      <c r="A32" t="s">
        <v>2</v>
      </c>
      <c r="B32">
        <v>4073</v>
      </c>
      <c r="C32" t="s">
        <v>3</v>
      </c>
      <c r="D32">
        <v>655277</v>
      </c>
      <c r="E32" t="s">
        <v>4</v>
      </c>
      <c r="F32">
        <v>0.1</v>
      </c>
      <c r="G32" t="s">
        <v>5</v>
      </c>
      <c r="H32">
        <v>6</v>
      </c>
      <c r="I32" t="s">
        <v>6</v>
      </c>
      <c r="J32">
        <v>140</v>
      </c>
      <c r="K32" t="s">
        <v>7</v>
      </c>
      <c r="L32">
        <v>13</v>
      </c>
      <c r="M32" t="s">
        <v>8</v>
      </c>
      <c r="N32">
        <v>0</v>
      </c>
      <c r="O32" t="s">
        <v>9</v>
      </c>
      <c r="P32" t="s">
        <v>10</v>
      </c>
      <c r="Q32">
        <v>52</v>
      </c>
      <c r="R32" t="s">
        <v>11</v>
      </c>
      <c r="S32">
        <v>31</v>
      </c>
      <c r="T32">
        <f t="shared" si="3"/>
        <v>312</v>
      </c>
    </row>
    <row r="33" spans="1:20">
      <c r="A33" t="s">
        <v>2</v>
      </c>
      <c r="B33">
        <v>4073</v>
      </c>
      <c r="C33" t="s">
        <v>3</v>
      </c>
      <c r="D33">
        <v>655690</v>
      </c>
      <c r="E33" t="s">
        <v>4</v>
      </c>
      <c r="F33">
        <v>0.1</v>
      </c>
      <c r="G33" t="s">
        <v>5</v>
      </c>
      <c r="H33">
        <v>413</v>
      </c>
      <c r="I33" t="s">
        <v>6</v>
      </c>
      <c r="J33">
        <v>300255</v>
      </c>
      <c r="K33" t="s">
        <v>7</v>
      </c>
      <c r="L33">
        <v>5099</v>
      </c>
      <c r="M33" t="s">
        <v>8</v>
      </c>
      <c r="N33">
        <v>0</v>
      </c>
      <c r="O33" t="s">
        <v>9</v>
      </c>
      <c r="P33" t="s">
        <v>10</v>
      </c>
      <c r="Q33">
        <v>59</v>
      </c>
      <c r="R33" t="s">
        <v>11</v>
      </c>
      <c r="S33">
        <v>31</v>
      </c>
      <c r="T33">
        <f t="shared" si="3"/>
        <v>24367</v>
      </c>
    </row>
    <row r="34" spans="1:20">
      <c r="A34" t="s">
        <v>2</v>
      </c>
      <c r="B34">
        <v>4073</v>
      </c>
      <c r="C34" t="s">
        <v>3</v>
      </c>
      <c r="D34">
        <v>655691</v>
      </c>
      <c r="E34" t="s">
        <v>4</v>
      </c>
      <c r="F34">
        <v>0.1</v>
      </c>
      <c r="G34" t="s">
        <v>5</v>
      </c>
      <c r="H34">
        <v>1</v>
      </c>
      <c r="I34" t="s">
        <v>6</v>
      </c>
      <c r="J34">
        <v>-500</v>
      </c>
      <c r="K34" t="s">
        <v>7</v>
      </c>
      <c r="L34">
        <v>1</v>
      </c>
      <c r="M34" t="s">
        <v>8</v>
      </c>
      <c r="N34">
        <v>0</v>
      </c>
      <c r="O34" t="s">
        <v>9</v>
      </c>
      <c r="P34" t="s">
        <v>10</v>
      </c>
      <c r="Q34">
        <v>85</v>
      </c>
      <c r="R34" t="s">
        <v>11</v>
      </c>
      <c r="S34">
        <v>26</v>
      </c>
      <c r="T34">
        <f t="shared" si="3"/>
        <v>85</v>
      </c>
    </row>
    <row r="35" spans="1:20">
      <c r="A35" t="s">
        <v>2</v>
      </c>
      <c r="B35">
        <v>4073</v>
      </c>
      <c r="C35" t="s">
        <v>3</v>
      </c>
      <c r="D35">
        <v>655915</v>
      </c>
      <c r="E35" t="s">
        <v>4</v>
      </c>
      <c r="F35">
        <v>0.1</v>
      </c>
      <c r="G35" t="s">
        <v>5</v>
      </c>
      <c r="H35">
        <v>224</v>
      </c>
      <c r="I35" t="s">
        <v>6</v>
      </c>
      <c r="J35">
        <v>310585</v>
      </c>
      <c r="K35" t="s">
        <v>7</v>
      </c>
      <c r="L35">
        <v>3438</v>
      </c>
      <c r="M35" t="s">
        <v>8</v>
      </c>
      <c r="N35">
        <v>0</v>
      </c>
      <c r="O35" t="s">
        <v>9</v>
      </c>
      <c r="P35" t="s">
        <v>10</v>
      </c>
      <c r="Q35">
        <v>90</v>
      </c>
      <c r="R35" t="s">
        <v>11</v>
      </c>
      <c r="S35">
        <v>31</v>
      </c>
      <c r="T35">
        <f t="shared" si="3"/>
        <v>20160</v>
      </c>
    </row>
    <row r="36" spans="1:20">
      <c r="A36" t="s">
        <v>2</v>
      </c>
      <c r="B36">
        <v>4073</v>
      </c>
      <c r="C36" t="s">
        <v>3</v>
      </c>
      <c r="D36">
        <v>655920</v>
      </c>
      <c r="E36" t="s">
        <v>4</v>
      </c>
      <c r="F36">
        <v>0.1</v>
      </c>
      <c r="G36" t="s">
        <v>5</v>
      </c>
      <c r="H36">
        <v>5</v>
      </c>
      <c r="I36" t="s">
        <v>6</v>
      </c>
      <c r="J36">
        <v>600</v>
      </c>
      <c r="K36" t="s">
        <v>7</v>
      </c>
      <c r="L36">
        <v>12</v>
      </c>
      <c r="M36" t="s">
        <v>8</v>
      </c>
      <c r="N36">
        <v>0</v>
      </c>
      <c r="O36" t="s">
        <v>9</v>
      </c>
      <c r="P36" t="s">
        <v>10</v>
      </c>
      <c r="Q36">
        <v>100</v>
      </c>
      <c r="R36" t="s">
        <v>11</v>
      </c>
      <c r="S36">
        <v>30</v>
      </c>
      <c r="T36">
        <f t="shared" si="3"/>
        <v>500</v>
      </c>
    </row>
    <row r="37" spans="1:20">
      <c r="A37" t="s">
        <v>2</v>
      </c>
      <c r="B37">
        <v>4073</v>
      </c>
      <c r="C37" t="s">
        <v>3</v>
      </c>
      <c r="D37">
        <v>655924</v>
      </c>
      <c r="E37" t="s">
        <v>4</v>
      </c>
      <c r="F37">
        <v>0.1</v>
      </c>
      <c r="G37" t="s">
        <v>5</v>
      </c>
      <c r="H37">
        <v>4</v>
      </c>
      <c r="I37" t="s">
        <v>6</v>
      </c>
      <c r="J37">
        <v>400</v>
      </c>
      <c r="K37" t="s">
        <v>7</v>
      </c>
      <c r="L37">
        <v>10</v>
      </c>
      <c r="M37" t="s">
        <v>8</v>
      </c>
      <c r="N37">
        <v>0</v>
      </c>
      <c r="O37" t="s">
        <v>9</v>
      </c>
      <c r="P37" t="s">
        <v>10</v>
      </c>
      <c r="Q37">
        <v>100</v>
      </c>
      <c r="R37" t="s">
        <v>11</v>
      </c>
      <c r="S37">
        <v>29</v>
      </c>
      <c r="T37">
        <f t="shared" si="3"/>
        <v>400</v>
      </c>
    </row>
    <row r="38" spans="1:20">
      <c r="A38" t="s">
        <v>2</v>
      </c>
      <c r="B38">
        <v>4073</v>
      </c>
      <c r="C38" t="s">
        <v>3</v>
      </c>
      <c r="D38">
        <v>656300</v>
      </c>
      <c r="E38" t="s">
        <v>4</v>
      </c>
      <c r="F38">
        <v>0.1</v>
      </c>
      <c r="G38" t="s">
        <v>5</v>
      </c>
      <c r="H38">
        <v>376</v>
      </c>
      <c r="I38" t="s">
        <v>6</v>
      </c>
      <c r="J38">
        <v>553430</v>
      </c>
      <c r="K38" t="s">
        <v>7</v>
      </c>
      <c r="L38">
        <v>5670</v>
      </c>
      <c r="M38" t="s">
        <v>8</v>
      </c>
      <c r="N38">
        <v>0</v>
      </c>
      <c r="O38" t="s">
        <v>9</v>
      </c>
      <c r="P38" t="s">
        <v>10</v>
      </c>
      <c r="Q38">
        <v>97</v>
      </c>
      <c r="R38" t="s">
        <v>11</v>
      </c>
      <c r="S38">
        <v>31</v>
      </c>
      <c r="T38">
        <f t="shared" si="3"/>
        <v>36472</v>
      </c>
    </row>
    <row r="39" spans="1:20">
      <c r="A39" t="s">
        <v>2</v>
      </c>
      <c r="B39">
        <v>4073</v>
      </c>
      <c r="C39" t="s">
        <v>3</v>
      </c>
      <c r="D39">
        <v>656427</v>
      </c>
      <c r="E39" t="s">
        <v>4</v>
      </c>
      <c r="F39">
        <v>0.1</v>
      </c>
      <c r="G39" t="s">
        <v>5</v>
      </c>
      <c r="H39">
        <v>127</v>
      </c>
      <c r="I39" t="s">
        <v>6</v>
      </c>
      <c r="J39">
        <v>99435</v>
      </c>
      <c r="K39" t="s">
        <v>7</v>
      </c>
      <c r="L39">
        <v>1180</v>
      </c>
      <c r="M39" t="s">
        <v>8</v>
      </c>
      <c r="N39">
        <v>0</v>
      </c>
      <c r="O39" t="s">
        <v>9</v>
      </c>
      <c r="P39" t="s">
        <v>10</v>
      </c>
      <c r="Q39">
        <v>85</v>
      </c>
      <c r="R39" t="s">
        <v>11</v>
      </c>
      <c r="S39">
        <v>31</v>
      </c>
      <c r="T39">
        <f t="shared" si="3"/>
        <v>10795</v>
      </c>
    </row>
    <row r="40" spans="1:20">
      <c r="A40" t="s">
        <v>2</v>
      </c>
      <c r="B40">
        <v>4073</v>
      </c>
      <c r="C40" t="s">
        <v>3</v>
      </c>
      <c r="D40">
        <v>656428</v>
      </c>
      <c r="E40" t="s">
        <v>4</v>
      </c>
      <c r="F40">
        <v>0.1</v>
      </c>
      <c r="G40" t="s">
        <v>5</v>
      </c>
      <c r="H40">
        <v>1</v>
      </c>
      <c r="I40" t="s">
        <v>6</v>
      </c>
      <c r="J40">
        <v>-500</v>
      </c>
      <c r="K40" t="s">
        <v>7</v>
      </c>
      <c r="L40">
        <v>1</v>
      </c>
      <c r="M40" t="s">
        <v>8</v>
      </c>
      <c r="N40">
        <v>0</v>
      </c>
      <c r="O40" t="s">
        <v>9</v>
      </c>
      <c r="P40" t="s">
        <v>10</v>
      </c>
      <c r="Q40">
        <v>90</v>
      </c>
      <c r="R40" t="s">
        <v>11</v>
      </c>
      <c r="S40">
        <v>22</v>
      </c>
      <c r="T40">
        <f t="shared" si="3"/>
        <v>90</v>
      </c>
    </row>
    <row r="41" spans="1:20">
      <c r="A41" t="s">
        <v>2</v>
      </c>
      <c r="B41">
        <v>4073</v>
      </c>
      <c r="C41" t="s">
        <v>3</v>
      </c>
      <c r="D41">
        <v>656690</v>
      </c>
      <c r="E41" t="s">
        <v>4</v>
      </c>
      <c r="F41">
        <v>0.1</v>
      </c>
      <c r="G41" t="s">
        <v>5</v>
      </c>
      <c r="H41">
        <v>262</v>
      </c>
      <c r="I41" t="s">
        <v>6</v>
      </c>
      <c r="J41">
        <v>332140</v>
      </c>
      <c r="K41" t="s">
        <v>7</v>
      </c>
      <c r="L41">
        <v>3652</v>
      </c>
      <c r="M41" t="s">
        <v>8</v>
      </c>
      <c r="N41">
        <v>0</v>
      </c>
      <c r="O41" t="s">
        <v>9</v>
      </c>
      <c r="P41" t="s">
        <v>10</v>
      </c>
      <c r="Q41">
        <v>90</v>
      </c>
      <c r="R41" t="s">
        <v>11</v>
      </c>
      <c r="S41">
        <v>31</v>
      </c>
      <c r="T41">
        <f t="shared" si="3"/>
        <v>23580</v>
      </c>
    </row>
    <row r="42" spans="1:20">
      <c r="A42" t="s">
        <v>2</v>
      </c>
      <c r="B42">
        <v>4073</v>
      </c>
      <c r="C42" t="s">
        <v>3</v>
      </c>
      <c r="D42">
        <v>656701</v>
      </c>
      <c r="E42" t="s">
        <v>4</v>
      </c>
      <c r="F42">
        <v>0.1</v>
      </c>
      <c r="G42" t="s">
        <v>5</v>
      </c>
      <c r="H42">
        <v>11</v>
      </c>
      <c r="I42" t="s">
        <v>6</v>
      </c>
      <c r="J42">
        <v>2740</v>
      </c>
      <c r="K42" t="s">
        <v>7</v>
      </c>
      <c r="L42">
        <v>37</v>
      </c>
      <c r="M42" t="s">
        <v>8</v>
      </c>
      <c r="N42">
        <v>0</v>
      </c>
      <c r="O42" t="s">
        <v>9</v>
      </c>
      <c r="P42" t="s">
        <v>10</v>
      </c>
      <c r="Q42">
        <v>90</v>
      </c>
      <c r="R42" t="s">
        <v>11</v>
      </c>
      <c r="S42">
        <v>31</v>
      </c>
      <c r="T42">
        <f t="shared" si="3"/>
        <v>990</v>
      </c>
    </row>
    <row r="43" spans="1:20">
      <c r="A43" t="s">
        <v>2</v>
      </c>
      <c r="B43">
        <v>4073</v>
      </c>
      <c r="C43" t="s">
        <v>3</v>
      </c>
      <c r="D43">
        <v>656745</v>
      </c>
      <c r="E43" t="s">
        <v>4</v>
      </c>
      <c r="F43">
        <v>0.1</v>
      </c>
      <c r="G43" t="s">
        <v>5</v>
      </c>
      <c r="H43">
        <v>44</v>
      </c>
      <c r="I43" t="s">
        <v>6</v>
      </c>
      <c r="J43">
        <v>25055</v>
      </c>
      <c r="K43" t="s">
        <v>7</v>
      </c>
      <c r="L43">
        <v>296</v>
      </c>
      <c r="M43" t="s">
        <v>8</v>
      </c>
      <c r="N43">
        <v>0</v>
      </c>
      <c r="O43" t="s">
        <v>9</v>
      </c>
      <c r="P43" t="s">
        <v>10</v>
      </c>
      <c r="Q43">
        <v>85</v>
      </c>
      <c r="R43" t="s">
        <v>11</v>
      </c>
      <c r="S43">
        <v>31</v>
      </c>
      <c r="T43">
        <f t="shared" si="3"/>
        <v>3740</v>
      </c>
    </row>
    <row r="44" spans="1:20">
      <c r="A44" t="s">
        <v>2</v>
      </c>
      <c r="B44">
        <v>4073</v>
      </c>
      <c r="C44" t="s">
        <v>3</v>
      </c>
      <c r="D44">
        <v>657025</v>
      </c>
      <c r="E44" t="s">
        <v>4</v>
      </c>
      <c r="F44">
        <v>0.1</v>
      </c>
      <c r="G44" t="s">
        <v>5</v>
      </c>
      <c r="H44">
        <v>280</v>
      </c>
      <c r="I44" t="s">
        <v>6</v>
      </c>
      <c r="J44">
        <v>298470</v>
      </c>
      <c r="K44" t="s">
        <v>7</v>
      </c>
      <c r="L44">
        <v>3418</v>
      </c>
      <c r="M44" t="s">
        <v>8</v>
      </c>
      <c r="N44">
        <v>0</v>
      </c>
      <c r="O44" t="s">
        <v>9</v>
      </c>
      <c r="P44" t="s">
        <v>10</v>
      </c>
      <c r="Q44">
        <v>87</v>
      </c>
      <c r="R44" t="s">
        <v>11</v>
      </c>
      <c r="S44">
        <v>31</v>
      </c>
      <c r="T44">
        <f t="shared" si="3"/>
        <v>24360</v>
      </c>
    </row>
    <row r="45" spans="1:20">
      <c r="A45" t="s">
        <v>2</v>
      </c>
      <c r="B45">
        <v>4073</v>
      </c>
      <c r="C45" t="s">
        <v>3</v>
      </c>
      <c r="D45">
        <v>657026</v>
      </c>
      <c r="E45" t="s">
        <v>4</v>
      </c>
      <c r="F45">
        <v>0.1</v>
      </c>
      <c r="G45" t="s">
        <v>5</v>
      </c>
      <c r="H45">
        <v>1</v>
      </c>
      <c r="I45" t="s">
        <v>6</v>
      </c>
      <c r="J45">
        <v>-500</v>
      </c>
      <c r="K45" t="s">
        <v>7</v>
      </c>
      <c r="L45">
        <v>1</v>
      </c>
      <c r="M45" t="s">
        <v>8</v>
      </c>
      <c r="N45">
        <v>0</v>
      </c>
      <c r="O45" t="s">
        <v>9</v>
      </c>
      <c r="P45" t="s">
        <v>10</v>
      </c>
      <c r="Q45">
        <v>90</v>
      </c>
      <c r="R45" t="s">
        <v>11</v>
      </c>
      <c r="S45">
        <v>26</v>
      </c>
      <c r="T45">
        <f t="shared" si="3"/>
        <v>90</v>
      </c>
    </row>
    <row r="46" spans="1:20">
      <c r="A46" t="s">
        <v>2</v>
      </c>
      <c r="B46">
        <v>4073</v>
      </c>
      <c r="C46" t="s">
        <v>3</v>
      </c>
      <c r="D46">
        <v>657027</v>
      </c>
      <c r="E46" t="s">
        <v>4</v>
      </c>
      <c r="F46">
        <v>0.1</v>
      </c>
      <c r="G46" t="s">
        <v>5</v>
      </c>
      <c r="H46">
        <v>1</v>
      </c>
      <c r="I46" t="s">
        <v>6</v>
      </c>
      <c r="J46">
        <v>-500</v>
      </c>
      <c r="K46" t="s">
        <v>7</v>
      </c>
      <c r="L46">
        <v>1</v>
      </c>
      <c r="M46" t="s">
        <v>8</v>
      </c>
      <c r="N46">
        <v>0</v>
      </c>
      <c r="O46" t="s">
        <v>9</v>
      </c>
      <c r="P46" t="s">
        <v>10</v>
      </c>
      <c r="Q46">
        <v>90</v>
      </c>
      <c r="R46" t="s">
        <v>11</v>
      </c>
      <c r="S46">
        <v>26</v>
      </c>
      <c r="T46">
        <f t="shared" si="3"/>
        <v>90</v>
      </c>
    </row>
    <row r="47" spans="1:20">
      <c r="A47" t="s">
        <v>2</v>
      </c>
      <c r="B47">
        <v>4073</v>
      </c>
      <c r="C47" t="s">
        <v>3</v>
      </c>
      <c r="D47">
        <v>657698</v>
      </c>
      <c r="E47" t="s">
        <v>4</v>
      </c>
      <c r="F47">
        <v>0.1</v>
      </c>
      <c r="G47" t="s">
        <v>5</v>
      </c>
      <c r="H47">
        <v>671</v>
      </c>
      <c r="I47" t="s">
        <v>6</v>
      </c>
      <c r="J47">
        <v>773340</v>
      </c>
      <c r="K47" t="s">
        <v>7</v>
      </c>
      <c r="L47">
        <v>8338</v>
      </c>
      <c r="M47" t="s">
        <v>8</v>
      </c>
      <c r="N47">
        <v>0</v>
      </c>
      <c r="O47" t="s">
        <v>9</v>
      </c>
      <c r="P47" t="s">
        <v>10</v>
      </c>
      <c r="Q47">
        <v>92</v>
      </c>
      <c r="R47" t="s">
        <v>11</v>
      </c>
      <c r="S47">
        <v>31</v>
      </c>
      <c r="T47">
        <f t="shared" si="3"/>
        <v>61732</v>
      </c>
    </row>
    <row r="48" spans="1:20">
      <c r="A48" t="s">
        <v>2</v>
      </c>
      <c r="B48">
        <v>4073</v>
      </c>
      <c r="C48" t="s">
        <v>3</v>
      </c>
      <c r="D48">
        <v>657985</v>
      </c>
      <c r="E48" t="s">
        <v>4</v>
      </c>
      <c r="F48">
        <v>0.1</v>
      </c>
      <c r="G48" t="s">
        <v>5</v>
      </c>
      <c r="H48">
        <v>287</v>
      </c>
      <c r="I48" t="s">
        <v>6</v>
      </c>
      <c r="J48">
        <v>323240</v>
      </c>
      <c r="K48" t="s">
        <v>7</v>
      </c>
      <c r="L48">
        <v>3730</v>
      </c>
      <c r="M48" t="s">
        <v>8</v>
      </c>
      <c r="N48">
        <v>0</v>
      </c>
      <c r="O48" t="s">
        <v>9</v>
      </c>
      <c r="P48" t="s">
        <v>10</v>
      </c>
      <c r="Q48">
        <v>83</v>
      </c>
      <c r="R48" t="s">
        <v>11</v>
      </c>
      <c r="S48">
        <v>31</v>
      </c>
      <c r="T48">
        <f t="shared" si="3"/>
        <v>23821</v>
      </c>
    </row>
    <row r="49" spans="1:20">
      <c r="A49" t="s">
        <v>2</v>
      </c>
      <c r="B49">
        <v>4073</v>
      </c>
      <c r="C49" t="s">
        <v>3</v>
      </c>
      <c r="D49">
        <v>657999</v>
      </c>
      <c r="E49" t="s">
        <v>4</v>
      </c>
      <c r="F49">
        <v>0.1</v>
      </c>
      <c r="G49" t="s">
        <v>5</v>
      </c>
      <c r="H49">
        <v>14</v>
      </c>
      <c r="I49" t="s">
        <v>6</v>
      </c>
      <c r="J49">
        <v>5530</v>
      </c>
      <c r="K49" t="s">
        <v>7</v>
      </c>
      <c r="L49">
        <v>68</v>
      </c>
      <c r="M49" t="s">
        <v>8</v>
      </c>
      <c r="N49">
        <v>0</v>
      </c>
      <c r="O49" t="s">
        <v>9</v>
      </c>
      <c r="P49" t="s">
        <v>10</v>
      </c>
      <c r="Q49">
        <v>90</v>
      </c>
      <c r="R49" t="s">
        <v>11</v>
      </c>
      <c r="S49">
        <v>31</v>
      </c>
      <c r="T49">
        <f t="shared" si="3"/>
        <v>1260</v>
      </c>
    </row>
    <row r="50" spans="1:20">
      <c r="A50" t="s">
        <v>2</v>
      </c>
      <c r="B50">
        <v>4073</v>
      </c>
      <c r="C50" t="s">
        <v>3</v>
      </c>
      <c r="D50">
        <v>658006</v>
      </c>
      <c r="E50" t="s">
        <v>4</v>
      </c>
      <c r="F50">
        <v>0.1</v>
      </c>
      <c r="G50" t="s">
        <v>5</v>
      </c>
      <c r="H50">
        <v>7</v>
      </c>
      <c r="I50" t="s">
        <v>6</v>
      </c>
      <c r="J50">
        <v>1390</v>
      </c>
      <c r="K50" t="s">
        <v>7</v>
      </c>
      <c r="L50">
        <v>22</v>
      </c>
      <c r="M50" t="s">
        <v>8</v>
      </c>
      <c r="N50">
        <v>0</v>
      </c>
      <c r="O50" t="s">
        <v>9</v>
      </c>
      <c r="P50" t="s">
        <v>10</v>
      </c>
      <c r="Q50">
        <v>89</v>
      </c>
      <c r="R50" t="s">
        <v>11</v>
      </c>
      <c r="S50">
        <v>31</v>
      </c>
      <c r="T50">
        <f t="shared" si="3"/>
        <v>623</v>
      </c>
    </row>
    <row r="51" spans="1:20">
      <c r="A51" t="s">
        <v>2</v>
      </c>
      <c r="B51">
        <v>4073</v>
      </c>
      <c r="C51" t="s">
        <v>3</v>
      </c>
      <c r="D51">
        <v>658652</v>
      </c>
      <c r="E51" t="s">
        <v>4</v>
      </c>
      <c r="F51">
        <v>0.1</v>
      </c>
      <c r="G51" t="s">
        <v>5</v>
      </c>
      <c r="H51">
        <v>646</v>
      </c>
      <c r="I51" t="s">
        <v>6</v>
      </c>
      <c r="J51">
        <v>476835</v>
      </c>
      <c r="K51" t="s">
        <v>7</v>
      </c>
      <c r="L51">
        <v>8428</v>
      </c>
      <c r="M51" t="s">
        <v>8</v>
      </c>
      <c r="N51">
        <v>0</v>
      </c>
      <c r="O51" t="s">
        <v>9</v>
      </c>
      <c r="P51" t="s">
        <v>10</v>
      </c>
      <c r="Q51">
        <v>57</v>
      </c>
      <c r="R51" t="s">
        <v>11</v>
      </c>
      <c r="S51">
        <v>31</v>
      </c>
      <c r="T51">
        <f t="shared" si="3"/>
        <v>36822</v>
      </c>
    </row>
    <row r="52" spans="1:20">
      <c r="A52" t="s">
        <v>2</v>
      </c>
      <c r="B52">
        <v>4073</v>
      </c>
      <c r="C52" t="s">
        <v>3</v>
      </c>
      <c r="D52">
        <v>658774</v>
      </c>
      <c r="E52" t="s">
        <v>4</v>
      </c>
      <c r="F52">
        <v>0.1</v>
      </c>
      <c r="G52" t="s">
        <v>5</v>
      </c>
      <c r="H52">
        <v>122</v>
      </c>
      <c r="I52" t="s">
        <v>6</v>
      </c>
      <c r="J52">
        <v>69895</v>
      </c>
      <c r="K52" t="s">
        <v>7</v>
      </c>
      <c r="L52">
        <v>1727</v>
      </c>
      <c r="M52" t="s">
        <v>8</v>
      </c>
      <c r="N52">
        <v>0</v>
      </c>
      <c r="O52" t="s">
        <v>9</v>
      </c>
      <c r="P52" t="s">
        <v>10</v>
      </c>
      <c r="Q52">
        <v>41</v>
      </c>
      <c r="R52" t="s">
        <v>11</v>
      </c>
      <c r="S52">
        <v>31</v>
      </c>
      <c r="T52">
        <f t="shared" si="3"/>
        <v>5002</v>
      </c>
    </row>
    <row r="53" spans="1:20">
      <c r="A53" t="s">
        <v>2</v>
      </c>
      <c r="B53">
        <v>4073</v>
      </c>
      <c r="C53" t="s">
        <v>3</v>
      </c>
      <c r="D53">
        <v>659834</v>
      </c>
      <c r="E53" t="s">
        <v>4</v>
      </c>
      <c r="F53">
        <v>0.1</v>
      </c>
      <c r="G53" t="s">
        <v>5</v>
      </c>
      <c r="H53">
        <v>1060</v>
      </c>
      <c r="I53" t="s">
        <v>6</v>
      </c>
      <c r="J53">
        <v>768620</v>
      </c>
      <c r="K53" t="s">
        <v>7</v>
      </c>
      <c r="L53">
        <v>15419</v>
      </c>
      <c r="M53" t="s">
        <v>8</v>
      </c>
      <c r="N53">
        <v>0</v>
      </c>
      <c r="O53" t="s">
        <v>9</v>
      </c>
      <c r="P53" t="s">
        <v>10</v>
      </c>
      <c r="Q53">
        <v>49</v>
      </c>
      <c r="R53" t="s">
        <v>11</v>
      </c>
      <c r="S53">
        <v>31</v>
      </c>
      <c r="T53">
        <f t="shared" si="3"/>
        <v>51940</v>
      </c>
    </row>
    <row r="54" spans="1:20">
      <c r="A54" t="s">
        <v>2</v>
      </c>
      <c r="B54">
        <v>4073</v>
      </c>
      <c r="C54" t="s">
        <v>3</v>
      </c>
      <c r="D54">
        <v>660181</v>
      </c>
      <c r="E54" t="s">
        <v>4</v>
      </c>
      <c r="F54">
        <v>0.1</v>
      </c>
      <c r="G54" t="s">
        <v>5</v>
      </c>
      <c r="H54">
        <v>347</v>
      </c>
      <c r="I54" t="s">
        <v>6</v>
      </c>
      <c r="J54">
        <v>286385</v>
      </c>
      <c r="K54" t="s">
        <v>7</v>
      </c>
      <c r="L54">
        <v>4708</v>
      </c>
      <c r="M54" t="s">
        <v>8</v>
      </c>
      <c r="N54">
        <v>0</v>
      </c>
      <c r="O54" t="s">
        <v>9</v>
      </c>
      <c r="P54" t="s">
        <v>10</v>
      </c>
      <c r="Q54">
        <v>62</v>
      </c>
      <c r="R54" t="s">
        <v>11</v>
      </c>
      <c r="S54">
        <v>31</v>
      </c>
      <c r="T54">
        <f t="shared" si="3"/>
        <v>21514</v>
      </c>
    </row>
    <row r="55" spans="1:20">
      <c r="A55" t="s">
        <v>2</v>
      </c>
      <c r="B55">
        <v>4073</v>
      </c>
      <c r="C55" t="s">
        <v>3</v>
      </c>
      <c r="D55">
        <v>660225</v>
      </c>
      <c r="E55" t="s">
        <v>4</v>
      </c>
      <c r="F55">
        <v>0.1</v>
      </c>
      <c r="G55" t="s">
        <v>5</v>
      </c>
      <c r="H55">
        <v>44</v>
      </c>
      <c r="I55" t="s">
        <v>6</v>
      </c>
      <c r="J55">
        <v>36790</v>
      </c>
      <c r="K55" t="s">
        <v>7</v>
      </c>
      <c r="L55">
        <v>408</v>
      </c>
      <c r="M55" t="s">
        <v>8</v>
      </c>
      <c r="N55">
        <v>0</v>
      </c>
      <c r="O55" t="s">
        <v>9</v>
      </c>
      <c r="P55" t="s">
        <v>10</v>
      </c>
      <c r="Q55">
        <v>92</v>
      </c>
      <c r="R55" t="s">
        <v>11</v>
      </c>
      <c r="S55">
        <v>31</v>
      </c>
      <c r="T55">
        <f t="shared" si="3"/>
        <v>4048</v>
      </c>
    </row>
    <row r="56" spans="1:20">
      <c r="A56" t="s">
        <v>2</v>
      </c>
      <c r="B56">
        <v>4073</v>
      </c>
      <c r="C56" t="s">
        <v>3</v>
      </c>
      <c r="D56">
        <v>660226</v>
      </c>
      <c r="E56" t="s">
        <v>4</v>
      </c>
      <c r="F56">
        <v>0.1</v>
      </c>
      <c r="G56" t="s">
        <v>5</v>
      </c>
      <c r="H56">
        <v>1</v>
      </c>
      <c r="I56" t="s">
        <v>6</v>
      </c>
      <c r="J56">
        <v>-500</v>
      </c>
      <c r="K56" t="s">
        <v>7</v>
      </c>
      <c r="L56">
        <v>1</v>
      </c>
      <c r="M56" t="s">
        <v>8</v>
      </c>
      <c r="N56">
        <v>0</v>
      </c>
      <c r="O56" t="s">
        <v>9</v>
      </c>
      <c r="P56" t="s">
        <v>10</v>
      </c>
      <c r="Q56">
        <v>95</v>
      </c>
      <c r="R56" t="s">
        <v>11</v>
      </c>
      <c r="S56">
        <v>26</v>
      </c>
      <c r="T56">
        <f t="shared" si="3"/>
        <v>95</v>
      </c>
    </row>
    <row r="57" spans="1:20">
      <c r="A57" t="s">
        <v>2</v>
      </c>
      <c r="B57">
        <v>4073</v>
      </c>
      <c r="C57" t="s">
        <v>3</v>
      </c>
      <c r="D57">
        <v>660239</v>
      </c>
      <c r="E57" t="s">
        <v>4</v>
      </c>
      <c r="F57">
        <v>0.1</v>
      </c>
      <c r="G57" t="s">
        <v>5</v>
      </c>
      <c r="H57">
        <v>13</v>
      </c>
      <c r="I57" t="s">
        <v>6</v>
      </c>
      <c r="J57">
        <v>5345</v>
      </c>
      <c r="K57" t="s">
        <v>7</v>
      </c>
      <c r="L57">
        <v>61</v>
      </c>
      <c r="M57" t="s">
        <v>8</v>
      </c>
      <c r="N57">
        <v>0</v>
      </c>
      <c r="O57" t="s">
        <v>9</v>
      </c>
      <c r="P57" t="s">
        <v>10</v>
      </c>
      <c r="Q57">
        <v>98</v>
      </c>
      <c r="R57" t="s">
        <v>11</v>
      </c>
      <c r="S57">
        <v>31</v>
      </c>
      <c r="T57">
        <f t="shared" si="3"/>
        <v>1274</v>
      </c>
    </row>
    <row r="58" spans="1:20">
      <c r="A58" t="s">
        <v>2</v>
      </c>
      <c r="B58">
        <v>4073</v>
      </c>
      <c r="C58" t="s">
        <v>3</v>
      </c>
      <c r="D58">
        <v>660240</v>
      </c>
      <c r="E58" t="s">
        <v>4</v>
      </c>
      <c r="F58">
        <v>0.1</v>
      </c>
      <c r="G58" t="s">
        <v>5</v>
      </c>
      <c r="H58">
        <v>1</v>
      </c>
      <c r="I58" t="s">
        <v>6</v>
      </c>
      <c r="J58">
        <v>-500</v>
      </c>
      <c r="K58" t="s">
        <v>7</v>
      </c>
      <c r="L58">
        <v>1</v>
      </c>
      <c r="M58" t="s">
        <v>8</v>
      </c>
      <c r="N58">
        <v>0</v>
      </c>
      <c r="O58" t="s">
        <v>9</v>
      </c>
      <c r="P58" t="s">
        <v>10</v>
      </c>
      <c r="Q58">
        <v>100</v>
      </c>
      <c r="R58" t="s">
        <v>11</v>
      </c>
      <c r="S58">
        <v>23</v>
      </c>
      <c r="T58">
        <f t="shared" si="3"/>
        <v>100</v>
      </c>
    </row>
    <row r="59" spans="1:20">
      <c r="A59" t="s">
        <v>2</v>
      </c>
      <c r="B59">
        <v>4073</v>
      </c>
      <c r="C59" t="s">
        <v>3</v>
      </c>
      <c r="D59">
        <v>660445</v>
      </c>
      <c r="E59" t="s">
        <v>4</v>
      </c>
      <c r="F59">
        <v>0.1</v>
      </c>
      <c r="G59" t="s">
        <v>5</v>
      </c>
      <c r="H59">
        <v>205</v>
      </c>
      <c r="I59" t="s">
        <v>6</v>
      </c>
      <c r="J59">
        <v>256570</v>
      </c>
      <c r="K59" t="s">
        <v>7</v>
      </c>
      <c r="L59">
        <v>2993</v>
      </c>
      <c r="M59" t="s">
        <v>8</v>
      </c>
      <c r="N59">
        <v>0</v>
      </c>
      <c r="O59" t="s">
        <v>9</v>
      </c>
      <c r="P59" t="s">
        <v>10</v>
      </c>
      <c r="Q59">
        <v>85</v>
      </c>
      <c r="R59" t="s">
        <v>11</v>
      </c>
      <c r="S59">
        <v>31</v>
      </c>
      <c r="T59">
        <f t="shared" si="3"/>
        <v>17425</v>
      </c>
    </row>
    <row r="60" spans="1:20">
      <c r="A60" t="s">
        <v>2</v>
      </c>
      <c r="B60">
        <v>4073</v>
      </c>
      <c r="C60" t="s">
        <v>3</v>
      </c>
      <c r="D60">
        <v>660640</v>
      </c>
      <c r="E60" t="s">
        <v>4</v>
      </c>
      <c r="F60">
        <v>0.1</v>
      </c>
      <c r="G60" t="s">
        <v>5</v>
      </c>
      <c r="H60">
        <v>195</v>
      </c>
      <c r="I60" t="s">
        <v>6</v>
      </c>
      <c r="J60">
        <v>156210</v>
      </c>
      <c r="K60" t="s">
        <v>7</v>
      </c>
      <c r="L60">
        <v>2266</v>
      </c>
      <c r="M60" t="s">
        <v>8</v>
      </c>
      <c r="N60">
        <v>0</v>
      </c>
      <c r="O60" t="s">
        <v>9</v>
      </c>
      <c r="P60" t="s">
        <v>10</v>
      </c>
      <c r="Q60">
        <v>66</v>
      </c>
      <c r="R60" t="s">
        <v>11</v>
      </c>
      <c r="S60">
        <v>31</v>
      </c>
      <c r="T60">
        <f t="shared" si="3"/>
        <v>12870</v>
      </c>
    </row>
    <row r="61" spans="1:20">
      <c r="A61" t="s">
        <v>2</v>
      </c>
      <c r="B61">
        <v>4073</v>
      </c>
      <c r="C61" t="s">
        <v>3</v>
      </c>
      <c r="D61">
        <v>661068</v>
      </c>
      <c r="E61" t="s">
        <v>4</v>
      </c>
      <c r="F61">
        <v>0.1</v>
      </c>
      <c r="G61" t="s">
        <v>5</v>
      </c>
      <c r="H61">
        <v>428</v>
      </c>
      <c r="I61" t="s">
        <v>6</v>
      </c>
      <c r="J61">
        <v>181570</v>
      </c>
      <c r="K61" t="s">
        <v>7</v>
      </c>
      <c r="L61">
        <v>4183</v>
      </c>
      <c r="M61" t="s">
        <v>8</v>
      </c>
      <c r="N61">
        <v>0</v>
      </c>
      <c r="O61" t="s">
        <v>9</v>
      </c>
      <c r="P61" t="s">
        <v>10</v>
      </c>
      <c r="Q61">
        <v>40</v>
      </c>
      <c r="R61" t="s">
        <v>11</v>
      </c>
      <c r="S61">
        <v>31</v>
      </c>
      <c r="T61">
        <f t="shared" si="3"/>
        <v>17120</v>
      </c>
    </row>
    <row r="62" spans="1:20">
      <c r="A62" t="s">
        <v>2</v>
      </c>
      <c r="B62">
        <v>4073</v>
      </c>
      <c r="C62" t="s">
        <v>3</v>
      </c>
      <c r="D62">
        <v>661841</v>
      </c>
      <c r="E62" t="s">
        <v>4</v>
      </c>
      <c r="F62">
        <v>0.1</v>
      </c>
      <c r="G62" t="s">
        <v>5</v>
      </c>
      <c r="H62">
        <v>773</v>
      </c>
      <c r="I62" t="s">
        <v>6</v>
      </c>
      <c r="J62">
        <v>224340</v>
      </c>
      <c r="K62" t="s">
        <v>7</v>
      </c>
      <c r="L62">
        <v>10127</v>
      </c>
      <c r="M62" t="s">
        <v>8</v>
      </c>
      <c r="N62">
        <v>0</v>
      </c>
      <c r="O62" t="s">
        <v>9</v>
      </c>
      <c r="P62" t="s">
        <v>10</v>
      </c>
      <c r="Q62">
        <v>21</v>
      </c>
      <c r="R62" t="s">
        <v>11</v>
      </c>
      <c r="S62">
        <v>31</v>
      </c>
      <c r="T62">
        <f t="shared" si="3"/>
        <v>16233</v>
      </c>
    </row>
    <row r="63" spans="1:20">
      <c r="A63" t="s">
        <v>2</v>
      </c>
      <c r="B63">
        <v>4073</v>
      </c>
      <c r="C63" t="s">
        <v>3</v>
      </c>
      <c r="D63">
        <v>661904</v>
      </c>
      <c r="E63" t="s">
        <v>4</v>
      </c>
      <c r="F63">
        <v>0.1</v>
      </c>
      <c r="G63" t="s">
        <v>5</v>
      </c>
      <c r="H63">
        <v>63</v>
      </c>
      <c r="I63" t="s">
        <v>6</v>
      </c>
      <c r="J63">
        <v>5800</v>
      </c>
      <c r="K63" t="s">
        <v>7</v>
      </c>
      <c r="L63">
        <v>314</v>
      </c>
      <c r="M63" t="s">
        <v>8</v>
      </c>
      <c r="N63">
        <v>0</v>
      </c>
      <c r="O63" t="s">
        <v>9</v>
      </c>
      <c r="P63" t="s">
        <v>10</v>
      </c>
      <c r="Q63">
        <v>20</v>
      </c>
      <c r="R63" t="s">
        <v>11</v>
      </c>
      <c r="S63">
        <v>32</v>
      </c>
      <c r="T63">
        <f t="shared" si="3"/>
        <v>1260</v>
      </c>
    </row>
    <row r="64" spans="1:20">
      <c r="A64" t="s">
        <v>2</v>
      </c>
      <c r="B64">
        <v>4073</v>
      </c>
      <c r="C64" t="s">
        <v>3</v>
      </c>
      <c r="D64">
        <v>662190</v>
      </c>
      <c r="E64" t="s">
        <v>4</v>
      </c>
      <c r="F64">
        <v>0.1</v>
      </c>
      <c r="G64" t="s">
        <v>5</v>
      </c>
      <c r="H64">
        <v>286</v>
      </c>
      <c r="I64" t="s">
        <v>6</v>
      </c>
      <c r="J64">
        <v>153410</v>
      </c>
      <c r="K64" t="s">
        <v>7</v>
      </c>
      <c r="L64">
        <v>3682</v>
      </c>
      <c r="M64" t="s">
        <v>8</v>
      </c>
      <c r="N64">
        <v>0</v>
      </c>
      <c r="O64" t="s">
        <v>9</v>
      </c>
      <c r="P64" t="s">
        <v>10</v>
      </c>
      <c r="Q64">
        <v>42</v>
      </c>
      <c r="R64" t="s">
        <v>11</v>
      </c>
      <c r="S64">
        <v>31</v>
      </c>
      <c r="T64">
        <f t="shared" si="3"/>
        <v>12012</v>
      </c>
    </row>
    <row r="65" spans="1:20">
      <c r="A65" t="s">
        <v>2</v>
      </c>
      <c r="B65">
        <v>4073</v>
      </c>
      <c r="C65" t="s">
        <v>3</v>
      </c>
      <c r="D65">
        <v>662712</v>
      </c>
      <c r="E65" t="s">
        <v>4</v>
      </c>
      <c r="F65">
        <v>0.1</v>
      </c>
      <c r="G65" t="s">
        <v>5</v>
      </c>
      <c r="H65">
        <v>522</v>
      </c>
      <c r="I65" t="s">
        <v>6</v>
      </c>
      <c r="J65">
        <v>480250</v>
      </c>
      <c r="K65" t="s">
        <v>7</v>
      </c>
      <c r="L65">
        <v>7328</v>
      </c>
      <c r="M65" t="s">
        <v>8</v>
      </c>
      <c r="N65">
        <v>0</v>
      </c>
      <c r="O65" t="s">
        <v>9</v>
      </c>
      <c r="P65" t="s">
        <v>10</v>
      </c>
      <c r="Q65">
        <v>65</v>
      </c>
      <c r="R65" t="s">
        <v>11</v>
      </c>
      <c r="S65">
        <v>31</v>
      </c>
      <c r="T65">
        <f t="shared" si="3"/>
        <v>33930</v>
      </c>
    </row>
    <row r="66" spans="1:20">
      <c r="A66" t="s">
        <v>2</v>
      </c>
      <c r="B66">
        <v>4073</v>
      </c>
      <c r="C66" t="s">
        <v>3</v>
      </c>
      <c r="D66">
        <v>662824</v>
      </c>
      <c r="E66" t="s">
        <v>4</v>
      </c>
      <c r="F66">
        <v>0.1</v>
      </c>
      <c r="G66" t="s">
        <v>5</v>
      </c>
      <c r="H66">
        <v>112</v>
      </c>
      <c r="I66" t="s">
        <v>6</v>
      </c>
      <c r="J66">
        <v>113860</v>
      </c>
      <c r="K66" t="s">
        <v>7</v>
      </c>
      <c r="L66">
        <v>1198</v>
      </c>
      <c r="M66" t="s">
        <v>8</v>
      </c>
      <c r="N66">
        <v>0</v>
      </c>
      <c r="O66" t="s">
        <v>9</v>
      </c>
      <c r="P66" t="s">
        <v>10</v>
      </c>
      <c r="Q66">
        <v>95</v>
      </c>
      <c r="R66" t="s">
        <v>11</v>
      </c>
      <c r="S66">
        <v>32</v>
      </c>
      <c r="T66">
        <f t="shared" si="3"/>
        <v>10640</v>
      </c>
    </row>
    <row r="67" spans="1:20">
      <c r="A67" t="s">
        <v>2</v>
      </c>
      <c r="B67">
        <v>4073</v>
      </c>
      <c r="C67" t="s">
        <v>3</v>
      </c>
      <c r="D67">
        <v>663027</v>
      </c>
      <c r="E67" t="s">
        <v>4</v>
      </c>
      <c r="F67">
        <v>0.1</v>
      </c>
      <c r="G67" t="s">
        <v>5</v>
      </c>
      <c r="H67">
        <v>203</v>
      </c>
      <c r="I67" t="s">
        <v>6</v>
      </c>
      <c r="J67">
        <v>154435</v>
      </c>
      <c r="K67" t="s">
        <v>7</v>
      </c>
      <c r="L67">
        <v>1848</v>
      </c>
      <c r="M67" t="s">
        <v>8</v>
      </c>
      <c r="N67">
        <v>0</v>
      </c>
      <c r="O67" t="s">
        <v>9</v>
      </c>
      <c r="P67" t="s">
        <v>10</v>
      </c>
      <c r="Q67">
        <v>84</v>
      </c>
      <c r="R67" t="s">
        <v>11</v>
      </c>
      <c r="S67">
        <v>32</v>
      </c>
      <c r="T67">
        <f t="shared" si="3"/>
        <v>17052</v>
      </c>
    </row>
    <row r="68" spans="1:20">
      <c r="A68" t="s">
        <v>2</v>
      </c>
      <c r="B68">
        <v>4073</v>
      </c>
      <c r="C68" t="s">
        <v>3</v>
      </c>
      <c r="D68">
        <v>663443</v>
      </c>
      <c r="E68" t="s">
        <v>4</v>
      </c>
      <c r="F68">
        <v>0.1</v>
      </c>
      <c r="G68" t="s">
        <v>5</v>
      </c>
      <c r="H68">
        <v>416</v>
      </c>
      <c r="I68" t="s">
        <v>6</v>
      </c>
      <c r="J68">
        <v>591180</v>
      </c>
      <c r="K68" t="s">
        <v>7</v>
      </c>
      <c r="L68">
        <v>6523</v>
      </c>
      <c r="M68" t="s">
        <v>8</v>
      </c>
      <c r="N68">
        <v>0</v>
      </c>
      <c r="O68" t="s">
        <v>9</v>
      </c>
      <c r="P68" t="s">
        <v>10</v>
      </c>
      <c r="Q68">
        <v>90</v>
      </c>
      <c r="R68" t="s">
        <v>11</v>
      </c>
      <c r="S68">
        <v>31</v>
      </c>
      <c r="T68">
        <f t="shared" si="3"/>
        <v>37440</v>
      </c>
    </row>
    <row r="69" spans="1:20">
      <c r="A69" t="s">
        <v>2</v>
      </c>
      <c r="B69">
        <v>4073</v>
      </c>
      <c r="C69" t="s">
        <v>3</v>
      </c>
      <c r="D69">
        <v>663909</v>
      </c>
      <c r="E69" t="s">
        <v>4</v>
      </c>
      <c r="F69">
        <v>0.1</v>
      </c>
      <c r="G69" t="s">
        <v>5</v>
      </c>
      <c r="H69">
        <v>466</v>
      </c>
      <c r="I69" t="s">
        <v>6</v>
      </c>
      <c r="J69">
        <v>722365</v>
      </c>
      <c r="K69" t="s">
        <v>7</v>
      </c>
      <c r="L69">
        <v>7770</v>
      </c>
      <c r="M69" t="s">
        <v>8</v>
      </c>
      <c r="N69">
        <v>0</v>
      </c>
      <c r="O69" t="s">
        <v>9</v>
      </c>
      <c r="P69" t="s">
        <v>10</v>
      </c>
      <c r="Q69">
        <v>92</v>
      </c>
      <c r="R69" t="s">
        <v>11</v>
      </c>
      <c r="S69">
        <v>31</v>
      </c>
      <c r="T69">
        <f t="shared" si="3"/>
        <v>42872</v>
      </c>
    </row>
    <row r="70" spans="1:20">
      <c r="A70" t="s">
        <v>2</v>
      </c>
      <c r="B70">
        <v>4073</v>
      </c>
      <c r="C70" t="s">
        <v>3</v>
      </c>
      <c r="D70">
        <v>663911</v>
      </c>
      <c r="E70" t="s">
        <v>4</v>
      </c>
      <c r="F70">
        <v>0.1</v>
      </c>
      <c r="G70" t="s">
        <v>5</v>
      </c>
      <c r="H70">
        <v>2</v>
      </c>
      <c r="I70" t="s">
        <v>6</v>
      </c>
      <c r="J70">
        <v>-320</v>
      </c>
      <c r="K70" t="s">
        <v>7</v>
      </c>
      <c r="L70">
        <v>3</v>
      </c>
      <c r="M70" t="s">
        <v>8</v>
      </c>
      <c r="N70">
        <v>0</v>
      </c>
      <c r="O70" t="s">
        <v>9</v>
      </c>
      <c r="P70" t="s">
        <v>10</v>
      </c>
      <c r="Q70">
        <v>92</v>
      </c>
      <c r="R70" t="s">
        <v>11</v>
      </c>
      <c r="S70">
        <v>29</v>
      </c>
      <c r="T70">
        <f t="shared" si="3"/>
        <v>184</v>
      </c>
    </row>
    <row r="71" spans="1:20">
      <c r="A71" t="s">
        <v>2</v>
      </c>
      <c r="B71">
        <v>4073</v>
      </c>
      <c r="C71" t="s">
        <v>3</v>
      </c>
      <c r="D71">
        <v>664351</v>
      </c>
      <c r="E71" t="s">
        <v>4</v>
      </c>
      <c r="F71">
        <v>0.1</v>
      </c>
      <c r="G71" t="s">
        <v>5</v>
      </c>
      <c r="H71">
        <v>440</v>
      </c>
      <c r="I71" t="s">
        <v>6</v>
      </c>
      <c r="J71">
        <v>668815</v>
      </c>
      <c r="K71" t="s">
        <v>7</v>
      </c>
      <c r="L71">
        <v>7010</v>
      </c>
      <c r="M71" t="s">
        <v>8</v>
      </c>
      <c r="N71">
        <v>0</v>
      </c>
      <c r="O71" t="s">
        <v>9</v>
      </c>
      <c r="P71" t="s">
        <v>10</v>
      </c>
      <c r="Q71">
        <v>95</v>
      </c>
      <c r="R71" t="s">
        <v>11</v>
      </c>
      <c r="S71">
        <v>31</v>
      </c>
      <c r="T71">
        <f t="shared" si="3"/>
        <v>41800</v>
      </c>
    </row>
    <row r="72" spans="1:20">
      <c r="A72" t="s">
        <v>2</v>
      </c>
      <c r="B72">
        <v>4073</v>
      </c>
      <c r="C72" t="s">
        <v>3</v>
      </c>
      <c r="D72">
        <v>665836</v>
      </c>
      <c r="E72" t="s">
        <v>4</v>
      </c>
      <c r="F72">
        <v>0.1</v>
      </c>
      <c r="G72" t="s">
        <v>5</v>
      </c>
      <c r="H72">
        <v>1485</v>
      </c>
      <c r="I72" t="s">
        <v>6</v>
      </c>
      <c r="J72">
        <v>1636180</v>
      </c>
      <c r="K72" t="s">
        <v>7</v>
      </c>
      <c r="L72">
        <v>23217</v>
      </c>
      <c r="M72" t="s">
        <v>8</v>
      </c>
      <c r="N72">
        <v>0</v>
      </c>
      <c r="O72" t="s">
        <v>9</v>
      </c>
      <c r="P72" t="s">
        <v>10</v>
      </c>
      <c r="Q72">
        <v>67</v>
      </c>
      <c r="R72" t="s">
        <v>11</v>
      </c>
      <c r="S72">
        <v>31</v>
      </c>
      <c r="T72">
        <f t="shared" si="3"/>
        <v>99495</v>
      </c>
    </row>
    <row r="73" spans="1:20">
      <c r="A73" t="s">
        <v>2</v>
      </c>
      <c r="B73">
        <v>4073</v>
      </c>
      <c r="C73" t="s">
        <v>3</v>
      </c>
      <c r="D73">
        <v>665837</v>
      </c>
      <c r="E73" t="s">
        <v>4</v>
      </c>
      <c r="F73">
        <v>0.1</v>
      </c>
      <c r="G73" t="s">
        <v>5</v>
      </c>
      <c r="H73">
        <v>1</v>
      </c>
      <c r="I73" t="s">
        <v>6</v>
      </c>
      <c r="J73">
        <v>-500</v>
      </c>
      <c r="K73" t="s">
        <v>7</v>
      </c>
      <c r="L73">
        <v>1</v>
      </c>
      <c r="M73" t="s">
        <v>8</v>
      </c>
      <c r="N73">
        <v>0</v>
      </c>
      <c r="O73" t="s">
        <v>9</v>
      </c>
      <c r="P73" t="s">
        <v>10</v>
      </c>
      <c r="Q73">
        <v>25</v>
      </c>
      <c r="R73" t="s">
        <v>11</v>
      </c>
      <c r="S73">
        <v>26</v>
      </c>
      <c r="T73">
        <f t="shared" si="3"/>
        <v>25</v>
      </c>
    </row>
    <row r="74" spans="1:20">
      <c r="A74" t="s">
        <v>2</v>
      </c>
      <c r="B74">
        <v>4073</v>
      </c>
      <c r="C74" t="s">
        <v>3</v>
      </c>
      <c r="D74">
        <v>665843</v>
      </c>
      <c r="E74" t="s">
        <v>4</v>
      </c>
      <c r="F74">
        <v>0.1</v>
      </c>
      <c r="G74" t="s">
        <v>5</v>
      </c>
      <c r="H74">
        <v>6</v>
      </c>
      <c r="I74" t="s">
        <v>6</v>
      </c>
      <c r="J74">
        <v>-260</v>
      </c>
      <c r="K74" t="s">
        <v>7</v>
      </c>
      <c r="L74">
        <v>11</v>
      </c>
      <c r="M74" t="s">
        <v>8</v>
      </c>
      <c r="N74">
        <v>0</v>
      </c>
      <c r="O74" t="s">
        <v>9</v>
      </c>
      <c r="P74" t="s">
        <v>10</v>
      </c>
      <c r="Q74">
        <v>23</v>
      </c>
      <c r="R74" t="s">
        <v>11</v>
      </c>
      <c r="S74">
        <v>29</v>
      </c>
      <c r="T74">
        <f t="shared" si="3"/>
        <v>138</v>
      </c>
    </row>
    <row r="75" spans="1:20">
      <c r="A75" t="s">
        <v>2</v>
      </c>
      <c r="B75">
        <v>4073</v>
      </c>
      <c r="C75" t="s">
        <v>3</v>
      </c>
      <c r="D75">
        <v>666475</v>
      </c>
      <c r="E75" t="s">
        <v>4</v>
      </c>
      <c r="F75">
        <v>0.1</v>
      </c>
      <c r="G75" t="s">
        <v>5</v>
      </c>
      <c r="H75">
        <v>632</v>
      </c>
      <c r="I75" t="s">
        <v>6</v>
      </c>
      <c r="J75">
        <v>177795</v>
      </c>
      <c r="K75" t="s">
        <v>7</v>
      </c>
      <c r="L75">
        <v>7287</v>
      </c>
      <c r="M75" t="s">
        <v>8</v>
      </c>
      <c r="N75">
        <v>0</v>
      </c>
      <c r="O75" t="s">
        <v>9</v>
      </c>
      <c r="P75" t="s">
        <v>10</v>
      </c>
      <c r="Q75">
        <v>24</v>
      </c>
      <c r="R75" t="s">
        <v>11</v>
      </c>
      <c r="S75">
        <v>31</v>
      </c>
      <c r="T75">
        <f t="shared" si="3"/>
        <v>15168</v>
      </c>
    </row>
    <row r="76" spans="1:20">
      <c r="A76" t="s">
        <v>2</v>
      </c>
      <c r="B76">
        <v>4073</v>
      </c>
      <c r="C76" t="s">
        <v>3</v>
      </c>
      <c r="D76">
        <v>667600</v>
      </c>
      <c r="E76" t="s">
        <v>4</v>
      </c>
      <c r="F76">
        <v>0.1</v>
      </c>
      <c r="G76" t="s">
        <v>5</v>
      </c>
      <c r="H76">
        <v>1125</v>
      </c>
      <c r="I76" t="s">
        <v>6</v>
      </c>
      <c r="J76">
        <v>827290</v>
      </c>
      <c r="K76" t="s">
        <v>7</v>
      </c>
      <c r="L76">
        <v>17684</v>
      </c>
      <c r="M76" t="s">
        <v>8</v>
      </c>
      <c r="N76">
        <v>0</v>
      </c>
      <c r="O76" t="s">
        <v>9</v>
      </c>
      <c r="P76" t="s">
        <v>10</v>
      </c>
      <c r="Q76">
        <v>47</v>
      </c>
      <c r="R76" t="s">
        <v>11</v>
      </c>
      <c r="S76">
        <v>31</v>
      </c>
      <c r="T76">
        <f t="shared" si="3"/>
        <v>52875</v>
      </c>
    </row>
    <row r="77" spans="1:20">
      <c r="A77" t="s">
        <v>2</v>
      </c>
      <c r="B77">
        <v>4073</v>
      </c>
      <c r="C77" t="s">
        <v>3</v>
      </c>
      <c r="D77">
        <v>667736</v>
      </c>
      <c r="E77" t="s">
        <v>4</v>
      </c>
      <c r="F77">
        <v>0.1</v>
      </c>
      <c r="G77" t="s">
        <v>5</v>
      </c>
      <c r="H77">
        <v>136</v>
      </c>
      <c r="I77" t="s">
        <v>6</v>
      </c>
      <c r="J77">
        <v>97735</v>
      </c>
      <c r="K77" t="s">
        <v>7</v>
      </c>
      <c r="L77">
        <v>1806</v>
      </c>
      <c r="M77" t="s">
        <v>8</v>
      </c>
      <c r="N77">
        <v>0</v>
      </c>
      <c r="O77" t="s">
        <v>9</v>
      </c>
      <c r="P77" t="s">
        <v>10</v>
      </c>
      <c r="Q77">
        <v>53</v>
      </c>
      <c r="R77" t="s">
        <v>11</v>
      </c>
      <c r="S77">
        <v>32</v>
      </c>
      <c r="T77">
        <f t="shared" si="3"/>
        <v>7208</v>
      </c>
    </row>
    <row r="78" spans="1:20">
      <c r="A78" t="s">
        <v>2</v>
      </c>
      <c r="B78">
        <v>4073</v>
      </c>
      <c r="C78" t="s">
        <v>3</v>
      </c>
      <c r="D78">
        <v>667778</v>
      </c>
      <c r="E78" t="s">
        <v>4</v>
      </c>
      <c r="F78">
        <v>0.1</v>
      </c>
      <c r="G78" t="s">
        <v>5</v>
      </c>
      <c r="H78">
        <v>42</v>
      </c>
      <c r="I78" t="s">
        <v>6</v>
      </c>
      <c r="J78">
        <v>7215</v>
      </c>
      <c r="K78" t="s">
        <v>7</v>
      </c>
      <c r="L78">
        <v>156</v>
      </c>
      <c r="M78" t="s">
        <v>8</v>
      </c>
      <c r="N78">
        <v>0</v>
      </c>
      <c r="O78" t="s">
        <v>9</v>
      </c>
      <c r="P78" t="s">
        <v>10</v>
      </c>
      <c r="Q78">
        <v>50</v>
      </c>
      <c r="R78" t="s">
        <v>11</v>
      </c>
      <c r="S78">
        <v>31</v>
      </c>
      <c r="T78">
        <f t="shared" si="3"/>
        <v>2100</v>
      </c>
    </row>
    <row r="79" spans="1:20">
      <c r="A79" t="s">
        <v>2</v>
      </c>
      <c r="B79">
        <v>4073</v>
      </c>
      <c r="C79" t="s">
        <v>3</v>
      </c>
      <c r="D79">
        <v>667779</v>
      </c>
      <c r="E79" t="s">
        <v>4</v>
      </c>
      <c r="F79">
        <v>0.1</v>
      </c>
      <c r="G79" t="s">
        <v>5</v>
      </c>
      <c r="H79">
        <v>1</v>
      </c>
      <c r="I79" t="s">
        <v>6</v>
      </c>
      <c r="J79">
        <v>-500</v>
      </c>
      <c r="K79" t="s">
        <v>7</v>
      </c>
      <c r="L79">
        <v>1</v>
      </c>
      <c r="M79" t="s">
        <v>8</v>
      </c>
      <c r="N79">
        <v>0</v>
      </c>
      <c r="O79" t="s">
        <v>9</v>
      </c>
      <c r="P79" t="s">
        <v>10</v>
      </c>
      <c r="Q79">
        <v>45</v>
      </c>
      <c r="R79" t="s">
        <v>11</v>
      </c>
      <c r="S79">
        <v>24</v>
      </c>
      <c r="T79">
        <f t="shared" si="3"/>
        <v>45</v>
      </c>
    </row>
    <row r="80" spans="1:20">
      <c r="A80" t="s">
        <v>2</v>
      </c>
      <c r="B80">
        <v>4073</v>
      </c>
      <c r="C80" t="s">
        <v>3</v>
      </c>
      <c r="D80">
        <v>667956</v>
      </c>
      <c r="E80" t="s">
        <v>4</v>
      </c>
      <c r="F80">
        <v>0.1</v>
      </c>
      <c r="G80" t="s">
        <v>5</v>
      </c>
      <c r="H80">
        <v>177</v>
      </c>
      <c r="I80" t="s">
        <v>6</v>
      </c>
      <c r="J80">
        <v>74580</v>
      </c>
      <c r="K80" t="s">
        <v>7</v>
      </c>
      <c r="L80">
        <v>1606</v>
      </c>
      <c r="M80" t="s">
        <v>8</v>
      </c>
      <c r="N80">
        <v>0</v>
      </c>
      <c r="O80" t="s">
        <v>9</v>
      </c>
      <c r="P80" t="s">
        <v>10</v>
      </c>
      <c r="Q80">
        <v>46</v>
      </c>
      <c r="R80" t="s">
        <v>11</v>
      </c>
      <c r="S80">
        <v>32</v>
      </c>
      <c r="T80">
        <f t="shared" si="3"/>
        <v>8142</v>
      </c>
    </row>
    <row r="81" spans="1:20">
      <c r="A81" t="s">
        <v>2</v>
      </c>
      <c r="B81">
        <v>4073</v>
      </c>
      <c r="C81" t="s">
        <v>3</v>
      </c>
      <c r="D81">
        <v>667957</v>
      </c>
      <c r="E81" t="s">
        <v>4</v>
      </c>
      <c r="F81">
        <v>0.1</v>
      </c>
      <c r="G81" t="s">
        <v>5</v>
      </c>
      <c r="H81">
        <v>1</v>
      </c>
      <c r="I81" t="s">
        <v>6</v>
      </c>
      <c r="J81">
        <v>-500</v>
      </c>
      <c r="K81" t="s">
        <v>7</v>
      </c>
      <c r="L81">
        <v>1</v>
      </c>
      <c r="M81" t="s">
        <v>8</v>
      </c>
      <c r="N81">
        <v>0</v>
      </c>
      <c r="O81" t="s">
        <v>9</v>
      </c>
      <c r="P81" t="s">
        <v>10</v>
      </c>
      <c r="Q81">
        <v>50</v>
      </c>
      <c r="R81" t="s">
        <v>11</v>
      </c>
      <c r="S81">
        <v>26</v>
      </c>
      <c r="T81">
        <f t="shared" si="3"/>
        <v>50</v>
      </c>
    </row>
    <row r="82" spans="1:20">
      <c r="A82" t="s">
        <v>2</v>
      </c>
      <c r="B82">
        <v>4073</v>
      </c>
      <c r="C82" t="s">
        <v>3</v>
      </c>
      <c r="D82">
        <v>668605</v>
      </c>
      <c r="E82" t="s">
        <v>4</v>
      </c>
      <c r="F82">
        <v>0.1</v>
      </c>
      <c r="G82" t="s">
        <v>5</v>
      </c>
      <c r="H82">
        <v>648</v>
      </c>
      <c r="I82" t="s">
        <v>6</v>
      </c>
      <c r="J82">
        <v>251245</v>
      </c>
      <c r="K82" t="s">
        <v>7</v>
      </c>
      <c r="L82">
        <v>10026</v>
      </c>
      <c r="M82" t="s">
        <v>8</v>
      </c>
      <c r="N82">
        <v>0</v>
      </c>
      <c r="O82" t="s">
        <v>9</v>
      </c>
      <c r="P82" t="s">
        <v>10</v>
      </c>
      <c r="Q82">
        <v>25</v>
      </c>
      <c r="R82" t="s">
        <v>11</v>
      </c>
      <c r="S82">
        <v>31</v>
      </c>
      <c r="T82">
        <f t="shared" si="3"/>
        <v>16200</v>
      </c>
    </row>
    <row r="83" spans="1:20">
      <c r="A83" t="s">
        <v>2</v>
      </c>
      <c r="B83">
        <v>4073</v>
      </c>
      <c r="C83" t="s">
        <v>3</v>
      </c>
      <c r="D83">
        <v>669337</v>
      </c>
      <c r="E83" t="s">
        <v>4</v>
      </c>
      <c r="F83">
        <v>0.1</v>
      </c>
      <c r="G83" t="s">
        <v>5</v>
      </c>
      <c r="H83">
        <v>732</v>
      </c>
      <c r="I83" t="s">
        <v>6</v>
      </c>
      <c r="J83">
        <v>556360</v>
      </c>
      <c r="K83" t="s">
        <v>7</v>
      </c>
      <c r="L83">
        <v>12038</v>
      </c>
      <c r="M83" t="s">
        <v>8</v>
      </c>
      <c r="N83">
        <v>0</v>
      </c>
      <c r="O83" t="s">
        <v>9</v>
      </c>
      <c r="P83" t="s">
        <v>10</v>
      </c>
      <c r="Q83">
        <v>46</v>
      </c>
      <c r="R83" t="s">
        <v>11</v>
      </c>
      <c r="S83">
        <v>31</v>
      </c>
      <c r="T83">
        <f t="shared" si="3"/>
        <v>33672</v>
      </c>
    </row>
    <row r="84" spans="1:20">
      <c r="A84" t="s">
        <v>2</v>
      </c>
      <c r="B84">
        <v>4073</v>
      </c>
      <c r="C84" t="s">
        <v>3</v>
      </c>
      <c r="D84">
        <v>669358</v>
      </c>
      <c r="E84" t="s">
        <v>4</v>
      </c>
      <c r="F84">
        <v>0.1</v>
      </c>
      <c r="G84" t="s">
        <v>5</v>
      </c>
      <c r="H84">
        <v>21</v>
      </c>
      <c r="I84" t="s">
        <v>6</v>
      </c>
      <c r="J84">
        <v>2565</v>
      </c>
      <c r="K84" t="s">
        <v>7</v>
      </c>
      <c r="L84">
        <v>64</v>
      </c>
      <c r="M84" t="s">
        <v>8</v>
      </c>
      <c r="N84">
        <v>0</v>
      </c>
      <c r="O84" t="s">
        <v>9</v>
      </c>
      <c r="P84" t="s">
        <v>10</v>
      </c>
      <c r="Q84">
        <v>48</v>
      </c>
      <c r="R84" t="s">
        <v>11</v>
      </c>
      <c r="S84">
        <v>31</v>
      </c>
      <c r="T84">
        <f t="shared" si="3"/>
        <v>1008</v>
      </c>
    </row>
    <row r="85" spans="1:20">
      <c r="A85" t="s">
        <v>2</v>
      </c>
      <c r="B85">
        <v>4073</v>
      </c>
      <c r="C85" t="s">
        <v>3</v>
      </c>
      <c r="D85">
        <v>669361</v>
      </c>
      <c r="E85" t="s">
        <v>4</v>
      </c>
      <c r="F85">
        <v>0.1</v>
      </c>
      <c r="G85" t="s">
        <v>5</v>
      </c>
      <c r="H85">
        <v>3</v>
      </c>
      <c r="I85" t="s">
        <v>6</v>
      </c>
      <c r="J85">
        <v>-300</v>
      </c>
      <c r="K85" t="s">
        <v>7</v>
      </c>
      <c r="L85">
        <v>5</v>
      </c>
      <c r="M85" t="s">
        <v>8</v>
      </c>
      <c r="N85">
        <v>0</v>
      </c>
      <c r="O85" t="s">
        <v>9</v>
      </c>
      <c r="P85" t="s">
        <v>10</v>
      </c>
      <c r="Q85">
        <v>50</v>
      </c>
      <c r="R85" t="s">
        <v>11</v>
      </c>
      <c r="S85">
        <v>30</v>
      </c>
      <c r="T85">
        <f t="shared" ref="T85:T148" si="4">H85*Q85</f>
        <v>150</v>
      </c>
    </row>
    <row r="86" spans="1:20">
      <c r="A86" t="s">
        <v>2</v>
      </c>
      <c r="B86">
        <v>4073</v>
      </c>
      <c r="C86" t="s">
        <v>3</v>
      </c>
      <c r="D86">
        <v>670022</v>
      </c>
      <c r="E86" t="s">
        <v>4</v>
      </c>
      <c r="F86">
        <v>0.1</v>
      </c>
      <c r="G86" t="s">
        <v>5</v>
      </c>
      <c r="H86">
        <v>661</v>
      </c>
      <c r="I86" t="s">
        <v>6</v>
      </c>
      <c r="J86">
        <v>410080</v>
      </c>
      <c r="K86" t="s">
        <v>7</v>
      </c>
      <c r="L86">
        <v>9239</v>
      </c>
      <c r="M86" t="s">
        <v>8</v>
      </c>
      <c r="N86">
        <v>0</v>
      </c>
      <c r="O86" t="s">
        <v>9</v>
      </c>
      <c r="P86" t="s">
        <v>10</v>
      </c>
      <c r="Q86">
        <v>43</v>
      </c>
      <c r="R86" t="s">
        <v>11</v>
      </c>
      <c r="S86">
        <v>31</v>
      </c>
      <c r="T86">
        <f t="shared" si="4"/>
        <v>28423</v>
      </c>
    </row>
    <row r="87" spans="1:20">
      <c r="A87" t="s">
        <v>2</v>
      </c>
      <c r="B87">
        <v>4073</v>
      </c>
      <c r="C87" t="s">
        <v>3</v>
      </c>
      <c r="D87">
        <v>670023</v>
      </c>
      <c r="E87" t="s">
        <v>4</v>
      </c>
      <c r="F87">
        <v>0.1</v>
      </c>
      <c r="G87" t="s">
        <v>5</v>
      </c>
      <c r="H87">
        <v>1</v>
      </c>
      <c r="I87" t="s">
        <v>6</v>
      </c>
      <c r="J87">
        <v>-500</v>
      </c>
      <c r="K87" t="s">
        <v>7</v>
      </c>
      <c r="L87">
        <v>1</v>
      </c>
      <c r="M87" t="s">
        <v>8</v>
      </c>
      <c r="N87">
        <v>0</v>
      </c>
      <c r="O87" t="s">
        <v>9</v>
      </c>
      <c r="P87" t="s">
        <v>10</v>
      </c>
      <c r="Q87">
        <v>30</v>
      </c>
      <c r="R87" t="s">
        <v>11</v>
      </c>
      <c r="S87">
        <v>24</v>
      </c>
      <c r="T87">
        <f t="shared" si="4"/>
        <v>30</v>
      </c>
    </row>
    <row r="88" spans="1:20">
      <c r="A88" t="s">
        <v>2</v>
      </c>
      <c r="B88">
        <v>4073</v>
      </c>
      <c r="C88" t="s">
        <v>3</v>
      </c>
      <c r="D88">
        <v>670463</v>
      </c>
      <c r="E88" t="s">
        <v>4</v>
      </c>
      <c r="F88">
        <v>0.1</v>
      </c>
      <c r="G88" t="s">
        <v>5</v>
      </c>
      <c r="H88">
        <v>440</v>
      </c>
      <c r="I88" t="s">
        <v>6</v>
      </c>
      <c r="J88">
        <v>225605</v>
      </c>
      <c r="K88" t="s">
        <v>7</v>
      </c>
      <c r="L88">
        <v>7488</v>
      </c>
      <c r="M88" t="s">
        <v>8</v>
      </c>
      <c r="N88">
        <v>0</v>
      </c>
      <c r="O88" t="s">
        <v>9</v>
      </c>
      <c r="P88" t="s">
        <v>10</v>
      </c>
      <c r="Q88">
        <v>29</v>
      </c>
      <c r="R88" t="s">
        <v>11</v>
      </c>
      <c r="S88">
        <v>31</v>
      </c>
      <c r="T88">
        <f t="shared" si="4"/>
        <v>12760</v>
      </c>
    </row>
    <row r="89" spans="1:20">
      <c r="A89" t="s">
        <v>2</v>
      </c>
      <c r="B89">
        <v>4073</v>
      </c>
      <c r="C89" t="s">
        <v>3</v>
      </c>
      <c r="D89">
        <v>670464</v>
      </c>
      <c r="E89" t="s">
        <v>4</v>
      </c>
      <c r="F89">
        <v>0.1</v>
      </c>
      <c r="G89" t="s">
        <v>5</v>
      </c>
      <c r="H89">
        <v>1</v>
      </c>
      <c r="I89" t="s">
        <v>6</v>
      </c>
      <c r="J89">
        <v>-500</v>
      </c>
      <c r="K89" t="s">
        <v>7</v>
      </c>
      <c r="L89">
        <v>1</v>
      </c>
      <c r="M89" t="s">
        <v>8</v>
      </c>
      <c r="N89">
        <v>0</v>
      </c>
      <c r="O89" t="s">
        <v>9</v>
      </c>
      <c r="P89" t="s">
        <v>10</v>
      </c>
      <c r="Q89">
        <v>50</v>
      </c>
      <c r="R89" t="s">
        <v>11</v>
      </c>
      <c r="S89">
        <v>25</v>
      </c>
      <c r="T89">
        <f t="shared" si="4"/>
        <v>50</v>
      </c>
    </row>
    <row r="90" spans="1:20">
      <c r="A90" t="s">
        <v>2</v>
      </c>
      <c r="B90">
        <v>4073</v>
      </c>
      <c r="C90" t="s">
        <v>3</v>
      </c>
      <c r="D90">
        <v>672585</v>
      </c>
      <c r="E90" t="s">
        <v>4</v>
      </c>
      <c r="F90">
        <v>0.1</v>
      </c>
      <c r="G90" t="s">
        <v>5</v>
      </c>
      <c r="H90">
        <v>2121</v>
      </c>
      <c r="I90" t="s">
        <v>6</v>
      </c>
      <c r="J90">
        <v>2347975</v>
      </c>
      <c r="K90" t="s">
        <v>7</v>
      </c>
      <c r="L90">
        <v>32563</v>
      </c>
      <c r="M90" t="s">
        <v>8</v>
      </c>
      <c r="N90">
        <v>0</v>
      </c>
      <c r="O90" t="s">
        <v>9</v>
      </c>
      <c r="P90" t="s">
        <v>10</v>
      </c>
      <c r="Q90">
        <v>72</v>
      </c>
      <c r="R90" t="s">
        <v>11</v>
      </c>
      <c r="S90">
        <v>31</v>
      </c>
      <c r="T90">
        <f t="shared" si="4"/>
        <v>152712</v>
      </c>
    </row>
    <row r="91" spans="1:20">
      <c r="A91" t="s">
        <v>2</v>
      </c>
      <c r="B91">
        <v>4073</v>
      </c>
      <c r="C91" t="s">
        <v>3</v>
      </c>
      <c r="D91">
        <v>672586</v>
      </c>
      <c r="E91" t="s">
        <v>4</v>
      </c>
      <c r="F91">
        <v>0.1</v>
      </c>
      <c r="G91" t="s">
        <v>5</v>
      </c>
      <c r="H91">
        <v>1</v>
      </c>
      <c r="I91" t="s">
        <v>6</v>
      </c>
      <c r="J91">
        <v>-500</v>
      </c>
      <c r="K91" t="s">
        <v>7</v>
      </c>
      <c r="L91">
        <v>1</v>
      </c>
      <c r="M91" t="s">
        <v>8</v>
      </c>
      <c r="N91">
        <v>0</v>
      </c>
      <c r="O91" t="s">
        <v>9</v>
      </c>
      <c r="P91" t="s">
        <v>10</v>
      </c>
      <c r="Q91">
        <v>50</v>
      </c>
      <c r="R91" t="s">
        <v>11</v>
      </c>
      <c r="S91">
        <v>25</v>
      </c>
      <c r="T91">
        <f t="shared" si="4"/>
        <v>50</v>
      </c>
    </row>
    <row r="92" spans="1:20">
      <c r="A92" t="s">
        <v>2</v>
      </c>
      <c r="B92">
        <v>4073</v>
      </c>
      <c r="C92" t="s">
        <v>3</v>
      </c>
      <c r="D92">
        <v>672587</v>
      </c>
      <c r="E92" t="s">
        <v>4</v>
      </c>
      <c r="F92">
        <v>0.1</v>
      </c>
      <c r="G92" t="s">
        <v>5</v>
      </c>
      <c r="H92">
        <v>1</v>
      </c>
      <c r="I92" t="s">
        <v>6</v>
      </c>
      <c r="J92">
        <v>-500</v>
      </c>
      <c r="K92" t="s">
        <v>7</v>
      </c>
      <c r="L92">
        <v>1</v>
      </c>
      <c r="M92" t="s">
        <v>8</v>
      </c>
      <c r="N92">
        <v>0</v>
      </c>
      <c r="O92" t="s">
        <v>9</v>
      </c>
      <c r="P92" t="s">
        <v>10</v>
      </c>
      <c r="Q92">
        <v>50</v>
      </c>
      <c r="R92" t="s">
        <v>11</v>
      </c>
      <c r="S92">
        <v>25</v>
      </c>
      <c r="T92">
        <f t="shared" si="4"/>
        <v>50</v>
      </c>
    </row>
    <row r="93" spans="1:20">
      <c r="A93" t="s">
        <v>2</v>
      </c>
      <c r="B93">
        <v>4073</v>
      </c>
      <c r="C93" t="s">
        <v>3</v>
      </c>
      <c r="D93">
        <v>673128</v>
      </c>
      <c r="E93" t="s">
        <v>4</v>
      </c>
      <c r="F93">
        <v>0.1</v>
      </c>
      <c r="G93" t="s">
        <v>5</v>
      </c>
      <c r="H93">
        <v>541</v>
      </c>
      <c r="I93" t="s">
        <v>6</v>
      </c>
      <c r="J93">
        <v>463495</v>
      </c>
      <c r="K93" t="s">
        <v>7</v>
      </c>
      <c r="L93">
        <v>8279</v>
      </c>
      <c r="M93" t="s">
        <v>8</v>
      </c>
      <c r="N93">
        <v>0</v>
      </c>
      <c r="O93" t="s">
        <v>9</v>
      </c>
      <c r="P93" t="s">
        <v>10</v>
      </c>
      <c r="Q93">
        <v>55</v>
      </c>
      <c r="R93" t="s">
        <v>11</v>
      </c>
      <c r="S93">
        <v>31</v>
      </c>
      <c r="T93">
        <f t="shared" si="4"/>
        <v>29755</v>
      </c>
    </row>
    <row r="94" spans="1:20">
      <c r="A94" t="s">
        <v>2</v>
      </c>
      <c r="B94">
        <v>4073</v>
      </c>
      <c r="C94" t="s">
        <v>3</v>
      </c>
      <c r="D94">
        <v>673131</v>
      </c>
      <c r="E94" t="s">
        <v>4</v>
      </c>
      <c r="F94">
        <v>0.1</v>
      </c>
      <c r="G94" t="s">
        <v>5</v>
      </c>
      <c r="H94">
        <v>3</v>
      </c>
      <c r="I94" t="s">
        <v>6</v>
      </c>
      <c r="J94">
        <v>-340</v>
      </c>
      <c r="K94" t="s">
        <v>7</v>
      </c>
      <c r="L94">
        <v>5</v>
      </c>
      <c r="M94" t="s">
        <v>8</v>
      </c>
      <c r="N94">
        <v>0</v>
      </c>
      <c r="O94" t="s">
        <v>9</v>
      </c>
      <c r="P94" t="s">
        <v>10</v>
      </c>
      <c r="Q94">
        <v>40</v>
      </c>
      <c r="R94" t="s">
        <v>11</v>
      </c>
      <c r="S94">
        <v>30</v>
      </c>
      <c r="T94">
        <f t="shared" si="4"/>
        <v>120</v>
      </c>
    </row>
    <row r="95" spans="1:20">
      <c r="A95" t="s">
        <v>2</v>
      </c>
      <c r="B95">
        <v>4073</v>
      </c>
      <c r="C95" t="s">
        <v>3</v>
      </c>
      <c r="D95">
        <v>673132</v>
      </c>
      <c r="E95" t="s">
        <v>4</v>
      </c>
      <c r="F95">
        <v>0.1</v>
      </c>
      <c r="G95" t="s">
        <v>5</v>
      </c>
      <c r="H95">
        <v>1</v>
      </c>
      <c r="I95" t="s">
        <v>6</v>
      </c>
      <c r="J95">
        <v>-500</v>
      </c>
      <c r="K95" t="s">
        <v>7</v>
      </c>
      <c r="L95">
        <v>1</v>
      </c>
      <c r="M95" t="s">
        <v>8</v>
      </c>
      <c r="N95">
        <v>0</v>
      </c>
      <c r="O95" t="s">
        <v>9</v>
      </c>
      <c r="P95" t="s">
        <v>10</v>
      </c>
      <c r="Q95">
        <v>35</v>
      </c>
      <c r="R95" t="s">
        <v>11</v>
      </c>
      <c r="S95">
        <v>27</v>
      </c>
      <c r="T95">
        <f t="shared" si="4"/>
        <v>35</v>
      </c>
    </row>
    <row r="96" spans="1:20">
      <c r="A96" t="s">
        <v>2</v>
      </c>
      <c r="B96">
        <v>4073</v>
      </c>
      <c r="C96" t="s">
        <v>3</v>
      </c>
      <c r="D96">
        <v>673163</v>
      </c>
      <c r="E96" t="s">
        <v>4</v>
      </c>
      <c r="F96">
        <v>0.1</v>
      </c>
      <c r="G96" t="s">
        <v>5</v>
      </c>
      <c r="H96">
        <v>31</v>
      </c>
      <c r="I96" t="s">
        <v>6</v>
      </c>
      <c r="J96">
        <v>2805</v>
      </c>
      <c r="K96" t="s">
        <v>7</v>
      </c>
      <c r="L96">
        <v>122</v>
      </c>
      <c r="M96" t="s">
        <v>8</v>
      </c>
      <c r="N96">
        <v>0</v>
      </c>
      <c r="O96" t="s">
        <v>9</v>
      </c>
      <c r="P96" t="s">
        <v>10</v>
      </c>
      <c r="Q96">
        <v>27</v>
      </c>
      <c r="R96" t="s">
        <v>11</v>
      </c>
      <c r="S96">
        <v>29</v>
      </c>
      <c r="T96">
        <f t="shared" si="4"/>
        <v>837</v>
      </c>
    </row>
    <row r="97" spans="1:20">
      <c r="A97" t="s">
        <v>2</v>
      </c>
      <c r="B97">
        <v>4073</v>
      </c>
      <c r="C97" t="s">
        <v>3</v>
      </c>
      <c r="D97">
        <v>674236</v>
      </c>
      <c r="E97" t="s">
        <v>4</v>
      </c>
      <c r="F97">
        <v>0.1</v>
      </c>
      <c r="G97" t="s">
        <v>5</v>
      </c>
      <c r="H97">
        <v>1073</v>
      </c>
      <c r="I97" t="s">
        <v>6</v>
      </c>
      <c r="J97">
        <v>1001790</v>
      </c>
      <c r="K97" t="s">
        <v>7</v>
      </c>
      <c r="L97">
        <v>17565</v>
      </c>
      <c r="M97" t="s">
        <v>8</v>
      </c>
      <c r="N97">
        <v>0</v>
      </c>
      <c r="O97" t="s">
        <v>9</v>
      </c>
      <c r="P97" t="s">
        <v>10</v>
      </c>
      <c r="Q97">
        <v>57</v>
      </c>
      <c r="R97" t="s">
        <v>11</v>
      </c>
      <c r="S97">
        <v>31</v>
      </c>
      <c r="T97">
        <f t="shared" si="4"/>
        <v>61161</v>
      </c>
    </row>
    <row r="98" spans="1:20">
      <c r="A98" t="s">
        <v>2</v>
      </c>
      <c r="B98">
        <v>4073</v>
      </c>
      <c r="C98" t="s">
        <v>3</v>
      </c>
      <c r="D98">
        <v>674237</v>
      </c>
      <c r="E98" t="s">
        <v>4</v>
      </c>
      <c r="F98">
        <v>0.1</v>
      </c>
      <c r="G98" t="s">
        <v>5</v>
      </c>
      <c r="H98">
        <v>1</v>
      </c>
      <c r="I98" t="s">
        <v>6</v>
      </c>
      <c r="J98">
        <v>-500</v>
      </c>
      <c r="K98" t="s">
        <v>7</v>
      </c>
      <c r="L98">
        <v>1</v>
      </c>
      <c r="M98" t="s">
        <v>8</v>
      </c>
      <c r="N98">
        <v>0</v>
      </c>
      <c r="O98" t="s">
        <v>9</v>
      </c>
      <c r="P98" t="s">
        <v>10</v>
      </c>
      <c r="Q98">
        <v>90</v>
      </c>
      <c r="R98" t="s">
        <v>11</v>
      </c>
      <c r="S98">
        <v>26</v>
      </c>
      <c r="T98">
        <f t="shared" si="4"/>
        <v>90</v>
      </c>
    </row>
    <row r="99" spans="1:20">
      <c r="A99" t="s">
        <v>2</v>
      </c>
      <c r="B99">
        <v>4073</v>
      </c>
      <c r="C99" t="s">
        <v>3</v>
      </c>
      <c r="D99">
        <v>674346</v>
      </c>
      <c r="E99" t="s">
        <v>4</v>
      </c>
      <c r="F99">
        <v>0.1</v>
      </c>
      <c r="G99" t="s">
        <v>5</v>
      </c>
      <c r="H99">
        <v>109</v>
      </c>
      <c r="I99" t="s">
        <v>6</v>
      </c>
      <c r="J99">
        <v>156900</v>
      </c>
      <c r="K99" t="s">
        <v>7</v>
      </c>
      <c r="L99">
        <v>1609</v>
      </c>
      <c r="M99" t="s">
        <v>8</v>
      </c>
      <c r="N99">
        <v>0</v>
      </c>
      <c r="O99" t="s">
        <v>9</v>
      </c>
      <c r="P99" t="s">
        <v>10</v>
      </c>
      <c r="Q99">
        <v>97</v>
      </c>
      <c r="R99" t="s">
        <v>11</v>
      </c>
      <c r="S99">
        <v>31</v>
      </c>
      <c r="T99">
        <f t="shared" si="4"/>
        <v>10573</v>
      </c>
    </row>
    <row r="100" spans="1:20">
      <c r="A100" t="s">
        <v>2</v>
      </c>
      <c r="B100">
        <v>4073</v>
      </c>
      <c r="C100" t="s">
        <v>3</v>
      </c>
      <c r="D100">
        <v>674349</v>
      </c>
      <c r="E100" t="s">
        <v>4</v>
      </c>
      <c r="F100">
        <v>0.1</v>
      </c>
      <c r="G100" t="s">
        <v>5</v>
      </c>
      <c r="H100">
        <v>3</v>
      </c>
      <c r="I100" t="s">
        <v>6</v>
      </c>
      <c r="J100">
        <v>-100</v>
      </c>
      <c r="K100" t="s">
        <v>7</v>
      </c>
      <c r="L100">
        <v>5</v>
      </c>
      <c r="M100" t="s">
        <v>8</v>
      </c>
      <c r="N100">
        <v>0</v>
      </c>
      <c r="O100" t="s">
        <v>9</v>
      </c>
      <c r="P100" t="s">
        <v>10</v>
      </c>
      <c r="Q100">
        <v>100</v>
      </c>
      <c r="R100" t="s">
        <v>11</v>
      </c>
      <c r="S100">
        <v>30</v>
      </c>
      <c r="T100">
        <f t="shared" si="4"/>
        <v>300</v>
      </c>
    </row>
    <row r="101" spans="1:20">
      <c r="A101" t="s">
        <v>2</v>
      </c>
      <c r="B101">
        <v>4073</v>
      </c>
      <c r="C101" t="s">
        <v>3</v>
      </c>
      <c r="D101">
        <v>674354</v>
      </c>
      <c r="E101" t="s">
        <v>4</v>
      </c>
      <c r="F101">
        <v>0.1</v>
      </c>
      <c r="G101" t="s">
        <v>5</v>
      </c>
      <c r="H101">
        <v>5</v>
      </c>
      <c r="I101" t="s">
        <v>6</v>
      </c>
      <c r="J101">
        <v>900</v>
      </c>
      <c r="K101" t="s">
        <v>7</v>
      </c>
      <c r="L101">
        <v>15</v>
      </c>
      <c r="M101" t="s">
        <v>8</v>
      </c>
      <c r="N101">
        <v>0</v>
      </c>
      <c r="O101" t="s">
        <v>9</v>
      </c>
      <c r="P101" t="s">
        <v>10</v>
      </c>
      <c r="Q101">
        <v>100</v>
      </c>
      <c r="R101" t="s">
        <v>11</v>
      </c>
      <c r="S101">
        <v>30</v>
      </c>
      <c r="T101">
        <f t="shared" si="4"/>
        <v>500</v>
      </c>
    </row>
    <row r="102" spans="1:20">
      <c r="A102" t="s">
        <v>2</v>
      </c>
      <c r="B102">
        <v>4073</v>
      </c>
      <c r="C102" t="s">
        <v>3</v>
      </c>
      <c r="D102">
        <v>674471</v>
      </c>
      <c r="E102" t="s">
        <v>4</v>
      </c>
      <c r="F102">
        <v>0.1</v>
      </c>
      <c r="G102" t="s">
        <v>5</v>
      </c>
      <c r="H102">
        <v>117</v>
      </c>
      <c r="I102" t="s">
        <v>6</v>
      </c>
      <c r="J102">
        <v>152295</v>
      </c>
      <c r="K102" t="s">
        <v>7</v>
      </c>
      <c r="L102">
        <v>1598</v>
      </c>
      <c r="M102" t="s">
        <v>8</v>
      </c>
      <c r="N102">
        <v>0</v>
      </c>
      <c r="O102" t="s">
        <v>9</v>
      </c>
      <c r="P102" t="s">
        <v>10</v>
      </c>
      <c r="Q102">
        <v>96</v>
      </c>
      <c r="R102" t="s">
        <v>11</v>
      </c>
      <c r="S102">
        <v>31</v>
      </c>
      <c r="T102">
        <f t="shared" si="4"/>
        <v>11232</v>
      </c>
    </row>
    <row r="103" spans="1:20">
      <c r="A103" t="s">
        <v>2</v>
      </c>
      <c r="B103">
        <v>4073</v>
      </c>
      <c r="C103" t="s">
        <v>3</v>
      </c>
      <c r="D103">
        <v>674579</v>
      </c>
      <c r="E103" t="s">
        <v>4</v>
      </c>
      <c r="F103">
        <v>0.1</v>
      </c>
      <c r="G103" t="s">
        <v>5</v>
      </c>
      <c r="H103">
        <v>108</v>
      </c>
      <c r="I103" t="s">
        <v>6</v>
      </c>
      <c r="J103">
        <v>139550</v>
      </c>
      <c r="K103" t="s">
        <v>7</v>
      </c>
      <c r="L103">
        <v>1422</v>
      </c>
      <c r="M103" t="s">
        <v>8</v>
      </c>
      <c r="N103">
        <v>0</v>
      </c>
      <c r="O103" t="s">
        <v>9</v>
      </c>
      <c r="P103" t="s">
        <v>10</v>
      </c>
      <c r="Q103">
        <v>98</v>
      </c>
      <c r="R103" t="s">
        <v>11</v>
      </c>
      <c r="S103">
        <v>31</v>
      </c>
      <c r="T103">
        <f t="shared" si="4"/>
        <v>10584</v>
      </c>
    </row>
    <row r="104" spans="1:20">
      <c r="A104" t="s">
        <v>2</v>
      </c>
      <c r="B104">
        <v>4073</v>
      </c>
      <c r="C104" t="s">
        <v>3</v>
      </c>
      <c r="D104">
        <v>674690</v>
      </c>
      <c r="E104" t="s">
        <v>4</v>
      </c>
      <c r="F104">
        <v>0.1</v>
      </c>
      <c r="G104" t="s">
        <v>5</v>
      </c>
      <c r="H104">
        <v>111</v>
      </c>
      <c r="I104" t="s">
        <v>6</v>
      </c>
      <c r="J104">
        <v>150725</v>
      </c>
      <c r="K104" t="s">
        <v>7</v>
      </c>
      <c r="L104">
        <v>1642</v>
      </c>
      <c r="M104" t="s">
        <v>8</v>
      </c>
      <c r="N104">
        <v>0</v>
      </c>
      <c r="O104" t="s">
        <v>9</v>
      </c>
      <c r="P104" t="s">
        <v>10</v>
      </c>
      <c r="Q104">
        <v>91</v>
      </c>
      <c r="R104" t="s">
        <v>11</v>
      </c>
      <c r="S104">
        <v>31</v>
      </c>
      <c r="T104">
        <f t="shared" si="4"/>
        <v>10101</v>
      </c>
    </row>
    <row r="105" spans="1:20">
      <c r="A105" t="s">
        <v>2</v>
      </c>
      <c r="B105">
        <v>4073</v>
      </c>
      <c r="C105" t="s">
        <v>3</v>
      </c>
      <c r="D105">
        <v>674691</v>
      </c>
      <c r="E105" t="s">
        <v>4</v>
      </c>
      <c r="F105">
        <v>0.1</v>
      </c>
      <c r="G105" t="s">
        <v>5</v>
      </c>
      <c r="H105">
        <v>1</v>
      </c>
      <c r="I105" t="s">
        <v>6</v>
      </c>
      <c r="J105">
        <v>-500</v>
      </c>
      <c r="K105" t="s">
        <v>7</v>
      </c>
      <c r="L105">
        <v>1</v>
      </c>
      <c r="M105" t="s">
        <v>8</v>
      </c>
      <c r="N105">
        <v>0</v>
      </c>
      <c r="O105" t="s">
        <v>9</v>
      </c>
      <c r="P105" t="s">
        <v>10</v>
      </c>
      <c r="Q105">
        <v>90</v>
      </c>
      <c r="R105" t="s">
        <v>11</v>
      </c>
      <c r="S105">
        <v>26</v>
      </c>
      <c r="T105">
        <f t="shared" si="4"/>
        <v>90</v>
      </c>
    </row>
    <row r="106" spans="1:20">
      <c r="A106" t="s">
        <v>2</v>
      </c>
      <c r="B106">
        <v>4073</v>
      </c>
      <c r="C106" t="s">
        <v>3</v>
      </c>
      <c r="D106">
        <v>674888</v>
      </c>
      <c r="E106" t="s">
        <v>4</v>
      </c>
      <c r="F106">
        <v>0.1</v>
      </c>
      <c r="G106" t="s">
        <v>5</v>
      </c>
      <c r="H106">
        <v>197</v>
      </c>
      <c r="I106" t="s">
        <v>6</v>
      </c>
      <c r="J106">
        <v>182960</v>
      </c>
      <c r="K106" t="s">
        <v>7</v>
      </c>
      <c r="L106">
        <v>2374</v>
      </c>
      <c r="M106" t="s">
        <v>8</v>
      </c>
      <c r="N106">
        <v>0</v>
      </c>
      <c r="O106" t="s">
        <v>9</v>
      </c>
      <c r="P106" t="s">
        <v>10</v>
      </c>
      <c r="Q106">
        <v>69</v>
      </c>
      <c r="R106" t="s">
        <v>11</v>
      </c>
      <c r="S106">
        <v>31</v>
      </c>
      <c r="T106">
        <f t="shared" si="4"/>
        <v>13593</v>
      </c>
    </row>
    <row r="107" spans="1:20">
      <c r="A107" t="s">
        <v>2</v>
      </c>
      <c r="B107">
        <v>4073</v>
      </c>
      <c r="C107" t="s">
        <v>3</v>
      </c>
      <c r="D107">
        <v>674988</v>
      </c>
      <c r="E107" t="s">
        <v>4</v>
      </c>
      <c r="F107">
        <v>0.1</v>
      </c>
      <c r="G107" t="s">
        <v>5</v>
      </c>
      <c r="H107">
        <v>100</v>
      </c>
      <c r="I107" t="s">
        <v>6</v>
      </c>
      <c r="J107">
        <v>34255</v>
      </c>
      <c r="K107" t="s">
        <v>7</v>
      </c>
      <c r="L107">
        <v>854</v>
      </c>
      <c r="M107" t="s">
        <v>8</v>
      </c>
      <c r="N107">
        <v>0</v>
      </c>
      <c r="O107" t="s">
        <v>9</v>
      </c>
      <c r="P107" t="s">
        <v>10</v>
      </c>
      <c r="Q107">
        <v>41</v>
      </c>
      <c r="R107" t="s">
        <v>11</v>
      </c>
      <c r="S107">
        <v>31</v>
      </c>
      <c r="T107">
        <f t="shared" si="4"/>
        <v>4100</v>
      </c>
    </row>
    <row r="108" spans="1:20">
      <c r="A108" t="s">
        <v>2</v>
      </c>
      <c r="B108">
        <v>4073</v>
      </c>
      <c r="C108" t="s">
        <v>3</v>
      </c>
      <c r="D108">
        <v>675656</v>
      </c>
      <c r="E108" t="s">
        <v>4</v>
      </c>
      <c r="F108">
        <v>0.1</v>
      </c>
      <c r="G108" t="s">
        <v>5</v>
      </c>
      <c r="H108">
        <v>668</v>
      </c>
      <c r="I108" t="s">
        <v>6</v>
      </c>
      <c r="J108">
        <v>582935</v>
      </c>
      <c r="K108" t="s">
        <v>7</v>
      </c>
      <c r="L108">
        <v>10502</v>
      </c>
      <c r="M108" t="s">
        <v>8</v>
      </c>
      <c r="N108">
        <v>0</v>
      </c>
      <c r="O108" t="s">
        <v>9</v>
      </c>
      <c r="P108" t="s">
        <v>10</v>
      </c>
      <c r="Q108">
        <v>56</v>
      </c>
      <c r="R108" t="s">
        <v>11</v>
      </c>
      <c r="S108">
        <v>31</v>
      </c>
      <c r="T108">
        <f t="shared" si="4"/>
        <v>37408</v>
      </c>
    </row>
    <row r="109" spans="1:20">
      <c r="A109" t="s">
        <v>2</v>
      </c>
      <c r="B109">
        <v>4073</v>
      </c>
      <c r="C109" t="s">
        <v>3</v>
      </c>
      <c r="D109">
        <v>675670</v>
      </c>
      <c r="E109" t="s">
        <v>4</v>
      </c>
      <c r="F109">
        <v>0.1</v>
      </c>
      <c r="G109" t="s">
        <v>5</v>
      </c>
      <c r="H109">
        <v>14</v>
      </c>
      <c r="I109" t="s">
        <v>6</v>
      </c>
      <c r="J109">
        <v>2510</v>
      </c>
      <c r="K109" t="s">
        <v>7</v>
      </c>
      <c r="L109">
        <v>40</v>
      </c>
      <c r="M109" t="s">
        <v>8</v>
      </c>
      <c r="N109">
        <v>0</v>
      </c>
      <c r="O109" t="s">
        <v>9</v>
      </c>
      <c r="P109" t="s">
        <v>10</v>
      </c>
      <c r="Q109">
        <v>77</v>
      </c>
      <c r="R109" t="s">
        <v>11</v>
      </c>
      <c r="S109">
        <v>31</v>
      </c>
      <c r="T109">
        <f t="shared" si="4"/>
        <v>1078</v>
      </c>
    </row>
    <row r="110" spans="1:20">
      <c r="A110" t="s">
        <v>2</v>
      </c>
      <c r="B110">
        <v>4073</v>
      </c>
      <c r="C110" t="s">
        <v>3</v>
      </c>
      <c r="D110">
        <v>675671</v>
      </c>
      <c r="E110" t="s">
        <v>4</v>
      </c>
      <c r="F110">
        <v>0.1</v>
      </c>
      <c r="G110" t="s">
        <v>5</v>
      </c>
      <c r="H110">
        <v>1</v>
      </c>
      <c r="I110" t="s">
        <v>6</v>
      </c>
      <c r="J110">
        <v>-500</v>
      </c>
      <c r="K110" t="s">
        <v>7</v>
      </c>
      <c r="L110">
        <v>1</v>
      </c>
      <c r="M110" t="s">
        <v>8</v>
      </c>
      <c r="N110">
        <v>0</v>
      </c>
      <c r="O110" t="s">
        <v>9</v>
      </c>
      <c r="P110" t="s">
        <v>10</v>
      </c>
      <c r="Q110">
        <v>80</v>
      </c>
      <c r="R110" t="s">
        <v>11</v>
      </c>
      <c r="S110">
        <v>26</v>
      </c>
      <c r="T110">
        <f t="shared" si="4"/>
        <v>80</v>
      </c>
    </row>
    <row r="111" spans="1:20">
      <c r="A111" t="s">
        <v>2</v>
      </c>
      <c r="B111">
        <v>4073</v>
      </c>
      <c r="C111" t="s">
        <v>3</v>
      </c>
      <c r="D111">
        <v>675676</v>
      </c>
      <c r="E111" t="s">
        <v>4</v>
      </c>
      <c r="F111">
        <v>0.1</v>
      </c>
      <c r="G111" t="s">
        <v>5</v>
      </c>
      <c r="H111">
        <v>5</v>
      </c>
      <c r="I111" t="s">
        <v>6</v>
      </c>
      <c r="J111">
        <v>435</v>
      </c>
      <c r="K111" t="s">
        <v>7</v>
      </c>
      <c r="L111">
        <v>13</v>
      </c>
      <c r="M111" t="s">
        <v>8</v>
      </c>
      <c r="N111">
        <v>0</v>
      </c>
      <c r="O111" t="s">
        <v>9</v>
      </c>
      <c r="P111" t="s">
        <v>10</v>
      </c>
      <c r="Q111">
        <v>77</v>
      </c>
      <c r="R111" t="s">
        <v>11</v>
      </c>
      <c r="S111">
        <v>31</v>
      </c>
      <c r="T111">
        <f t="shared" si="4"/>
        <v>385</v>
      </c>
    </row>
    <row r="112" spans="1:20">
      <c r="A112" t="s">
        <v>2</v>
      </c>
      <c r="B112">
        <v>4073</v>
      </c>
      <c r="C112" t="s">
        <v>3</v>
      </c>
      <c r="D112">
        <v>675708</v>
      </c>
      <c r="E112" t="s">
        <v>4</v>
      </c>
      <c r="F112">
        <v>0.1</v>
      </c>
      <c r="G112" t="s">
        <v>5</v>
      </c>
      <c r="H112">
        <v>32</v>
      </c>
      <c r="I112" t="s">
        <v>6</v>
      </c>
      <c r="J112">
        <v>16000</v>
      </c>
      <c r="K112" t="s">
        <v>7</v>
      </c>
      <c r="L112">
        <v>224</v>
      </c>
      <c r="M112" t="s">
        <v>8</v>
      </c>
      <c r="N112">
        <v>0</v>
      </c>
      <c r="O112" t="s">
        <v>9</v>
      </c>
      <c r="P112" t="s">
        <v>10</v>
      </c>
      <c r="Q112">
        <v>73</v>
      </c>
      <c r="R112" t="s">
        <v>11</v>
      </c>
      <c r="S112">
        <v>31</v>
      </c>
      <c r="T112">
        <f t="shared" si="4"/>
        <v>2336</v>
      </c>
    </row>
    <row r="113" spans="1:20">
      <c r="A113" t="s">
        <v>2</v>
      </c>
      <c r="B113">
        <v>4073</v>
      </c>
      <c r="C113" t="s">
        <v>3</v>
      </c>
      <c r="D113">
        <v>675924</v>
      </c>
      <c r="E113" t="s">
        <v>4</v>
      </c>
      <c r="F113">
        <v>0.1</v>
      </c>
      <c r="G113" t="s">
        <v>5</v>
      </c>
      <c r="H113">
        <v>216</v>
      </c>
      <c r="I113" t="s">
        <v>6</v>
      </c>
      <c r="J113">
        <v>265475</v>
      </c>
      <c r="K113" t="s">
        <v>7</v>
      </c>
      <c r="L113">
        <v>3504</v>
      </c>
      <c r="M113" t="s">
        <v>8</v>
      </c>
      <c r="N113">
        <v>0</v>
      </c>
      <c r="O113" t="s">
        <v>9</v>
      </c>
      <c r="P113" t="s">
        <v>10</v>
      </c>
      <c r="Q113">
        <v>76</v>
      </c>
      <c r="R113" t="s">
        <v>11</v>
      </c>
      <c r="S113">
        <v>31</v>
      </c>
      <c r="T113">
        <f t="shared" si="4"/>
        <v>16416</v>
      </c>
    </row>
    <row r="114" spans="1:20">
      <c r="A114" t="s">
        <v>2</v>
      </c>
      <c r="B114">
        <v>4073</v>
      </c>
      <c r="C114" t="s">
        <v>3</v>
      </c>
      <c r="D114">
        <v>676564</v>
      </c>
      <c r="E114" t="s">
        <v>4</v>
      </c>
      <c r="F114">
        <v>0.1</v>
      </c>
      <c r="G114" t="s">
        <v>5</v>
      </c>
      <c r="H114">
        <v>640</v>
      </c>
      <c r="I114" t="s">
        <v>6</v>
      </c>
      <c r="J114">
        <v>822960</v>
      </c>
      <c r="K114" t="s">
        <v>7</v>
      </c>
      <c r="L114">
        <v>9353</v>
      </c>
      <c r="M114" t="s">
        <v>8</v>
      </c>
      <c r="N114">
        <v>0</v>
      </c>
      <c r="O114" t="s">
        <v>9</v>
      </c>
      <c r="P114" t="s">
        <v>10</v>
      </c>
      <c r="Q114">
        <v>87</v>
      </c>
      <c r="R114" t="s">
        <v>11</v>
      </c>
      <c r="S114">
        <v>31</v>
      </c>
      <c r="T114">
        <f t="shared" si="4"/>
        <v>55680</v>
      </c>
    </row>
    <row r="115" spans="1:20">
      <c r="A115" t="s">
        <v>2</v>
      </c>
      <c r="B115">
        <v>4073</v>
      </c>
      <c r="C115" t="s">
        <v>3</v>
      </c>
      <c r="D115">
        <v>677174</v>
      </c>
      <c r="E115" t="s">
        <v>4</v>
      </c>
      <c r="F115">
        <v>0.1</v>
      </c>
      <c r="G115" t="s">
        <v>5</v>
      </c>
      <c r="H115">
        <v>610</v>
      </c>
      <c r="I115" t="s">
        <v>6</v>
      </c>
      <c r="J115">
        <v>590095</v>
      </c>
      <c r="K115" t="s">
        <v>7</v>
      </c>
      <c r="L115">
        <v>8921</v>
      </c>
      <c r="M115" t="s">
        <v>8</v>
      </c>
      <c r="N115">
        <v>0</v>
      </c>
      <c r="O115" t="s">
        <v>9</v>
      </c>
      <c r="P115" t="s">
        <v>10</v>
      </c>
      <c r="Q115">
        <v>66</v>
      </c>
      <c r="R115" t="s">
        <v>11</v>
      </c>
      <c r="S115">
        <v>31</v>
      </c>
      <c r="T115">
        <f t="shared" si="4"/>
        <v>40260</v>
      </c>
    </row>
    <row r="116" spans="1:20">
      <c r="A116" t="s">
        <v>2</v>
      </c>
      <c r="B116">
        <v>4073</v>
      </c>
      <c r="C116" t="s">
        <v>3</v>
      </c>
      <c r="D116">
        <v>677342</v>
      </c>
      <c r="E116" t="s">
        <v>4</v>
      </c>
      <c r="F116">
        <v>0.1</v>
      </c>
      <c r="G116" t="s">
        <v>5</v>
      </c>
      <c r="H116">
        <v>168</v>
      </c>
      <c r="I116" t="s">
        <v>6</v>
      </c>
      <c r="J116">
        <v>142790</v>
      </c>
      <c r="K116" t="s">
        <v>7</v>
      </c>
      <c r="L116">
        <v>1953</v>
      </c>
      <c r="M116" t="s">
        <v>8</v>
      </c>
      <c r="N116">
        <v>0</v>
      </c>
      <c r="O116" t="s">
        <v>9</v>
      </c>
      <c r="P116" t="s">
        <v>10</v>
      </c>
      <c r="Q116">
        <v>73</v>
      </c>
      <c r="R116" t="s">
        <v>11</v>
      </c>
      <c r="S116">
        <v>31</v>
      </c>
      <c r="T116">
        <f t="shared" si="4"/>
        <v>12264</v>
      </c>
    </row>
    <row r="117" spans="1:20">
      <c r="A117" t="s">
        <v>2</v>
      </c>
      <c r="B117">
        <v>4073</v>
      </c>
      <c r="C117" t="s">
        <v>3</v>
      </c>
      <c r="D117">
        <v>677343</v>
      </c>
      <c r="E117" t="s">
        <v>4</v>
      </c>
      <c r="F117">
        <v>0.1</v>
      </c>
      <c r="G117" t="s">
        <v>5</v>
      </c>
      <c r="H117">
        <v>1</v>
      </c>
      <c r="I117" t="s">
        <v>6</v>
      </c>
      <c r="J117">
        <v>-500</v>
      </c>
      <c r="K117" t="s">
        <v>7</v>
      </c>
      <c r="L117">
        <v>1</v>
      </c>
      <c r="M117" t="s">
        <v>8</v>
      </c>
      <c r="N117">
        <v>0</v>
      </c>
      <c r="O117" t="s">
        <v>9</v>
      </c>
      <c r="P117" t="s">
        <v>10</v>
      </c>
      <c r="Q117">
        <v>80</v>
      </c>
      <c r="R117" t="s">
        <v>11</v>
      </c>
      <c r="S117">
        <v>26</v>
      </c>
      <c r="T117">
        <f t="shared" si="4"/>
        <v>80</v>
      </c>
    </row>
    <row r="118" spans="1:20">
      <c r="A118" t="s">
        <v>2</v>
      </c>
      <c r="B118">
        <v>4073</v>
      </c>
      <c r="C118" t="s">
        <v>3</v>
      </c>
      <c r="D118">
        <v>677712</v>
      </c>
      <c r="E118" t="s">
        <v>4</v>
      </c>
      <c r="F118">
        <v>0.1</v>
      </c>
      <c r="G118" t="s">
        <v>5</v>
      </c>
      <c r="H118">
        <v>369</v>
      </c>
      <c r="I118" t="s">
        <v>6</v>
      </c>
      <c r="J118">
        <v>345445</v>
      </c>
      <c r="K118" t="s">
        <v>7</v>
      </c>
      <c r="L118">
        <v>4196</v>
      </c>
      <c r="M118" t="s">
        <v>8</v>
      </c>
      <c r="N118">
        <v>0</v>
      </c>
      <c r="O118" t="s">
        <v>9</v>
      </c>
      <c r="P118" t="s">
        <v>10</v>
      </c>
      <c r="Q118">
        <v>82</v>
      </c>
      <c r="R118" t="s">
        <v>11</v>
      </c>
      <c r="S118">
        <v>31</v>
      </c>
      <c r="T118">
        <f t="shared" si="4"/>
        <v>30258</v>
      </c>
    </row>
    <row r="119" spans="1:20">
      <c r="A119" t="s">
        <v>2</v>
      </c>
      <c r="B119">
        <v>4073</v>
      </c>
      <c r="C119" t="s">
        <v>3</v>
      </c>
      <c r="D119">
        <v>678306</v>
      </c>
      <c r="E119" t="s">
        <v>4</v>
      </c>
      <c r="F119">
        <v>0.1</v>
      </c>
      <c r="G119" t="s">
        <v>5</v>
      </c>
      <c r="H119">
        <v>594</v>
      </c>
      <c r="I119" t="s">
        <v>6</v>
      </c>
      <c r="J119">
        <v>849535</v>
      </c>
      <c r="K119" t="s">
        <v>7</v>
      </c>
      <c r="L119">
        <v>9681</v>
      </c>
      <c r="M119" t="s">
        <v>8</v>
      </c>
      <c r="N119">
        <v>0</v>
      </c>
      <c r="O119" t="s">
        <v>9</v>
      </c>
      <c r="P119" t="s">
        <v>10</v>
      </c>
      <c r="Q119">
        <v>88</v>
      </c>
      <c r="R119" t="s">
        <v>11</v>
      </c>
      <c r="S119">
        <v>31</v>
      </c>
      <c r="T119">
        <f t="shared" si="4"/>
        <v>52272</v>
      </c>
    </row>
    <row r="120" spans="1:20">
      <c r="A120" t="s">
        <v>2</v>
      </c>
      <c r="B120">
        <v>4073</v>
      </c>
      <c r="C120" t="s">
        <v>3</v>
      </c>
      <c r="D120">
        <v>680437</v>
      </c>
      <c r="E120" t="s">
        <v>4</v>
      </c>
      <c r="F120">
        <v>0.1</v>
      </c>
      <c r="G120" t="s">
        <v>5</v>
      </c>
      <c r="H120">
        <v>2131</v>
      </c>
      <c r="I120" t="s">
        <v>6</v>
      </c>
      <c r="J120">
        <v>3214455</v>
      </c>
      <c r="K120" t="s">
        <v>7</v>
      </c>
      <c r="L120">
        <v>35593</v>
      </c>
      <c r="M120" t="s">
        <v>8</v>
      </c>
      <c r="N120">
        <v>0</v>
      </c>
      <c r="O120" t="s">
        <v>9</v>
      </c>
      <c r="P120" t="s">
        <v>10</v>
      </c>
      <c r="Q120">
        <v>90</v>
      </c>
      <c r="R120" t="s">
        <v>11</v>
      </c>
      <c r="S120">
        <v>31</v>
      </c>
      <c r="T120">
        <f t="shared" si="4"/>
        <v>191790</v>
      </c>
    </row>
    <row r="121" spans="1:20">
      <c r="A121" t="s">
        <v>2</v>
      </c>
      <c r="B121">
        <v>4073</v>
      </c>
      <c r="C121" t="s">
        <v>3</v>
      </c>
      <c r="D121">
        <v>680649</v>
      </c>
      <c r="E121" t="s">
        <v>4</v>
      </c>
      <c r="F121">
        <v>0.1</v>
      </c>
      <c r="G121" t="s">
        <v>5</v>
      </c>
      <c r="H121">
        <v>212</v>
      </c>
      <c r="I121" t="s">
        <v>6</v>
      </c>
      <c r="J121">
        <v>290255</v>
      </c>
      <c r="K121" t="s">
        <v>7</v>
      </c>
      <c r="L121">
        <v>3146</v>
      </c>
      <c r="M121" t="s">
        <v>8</v>
      </c>
      <c r="N121">
        <v>0</v>
      </c>
      <c r="O121" t="s">
        <v>9</v>
      </c>
      <c r="P121" t="s">
        <v>10</v>
      </c>
      <c r="Q121">
        <v>93</v>
      </c>
      <c r="R121" t="s">
        <v>11</v>
      </c>
      <c r="S121">
        <v>31</v>
      </c>
      <c r="T121">
        <f t="shared" si="4"/>
        <v>19716</v>
      </c>
    </row>
    <row r="122" spans="1:20">
      <c r="A122" t="s">
        <v>2</v>
      </c>
      <c r="B122">
        <v>4073</v>
      </c>
      <c r="C122" t="s">
        <v>3</v>
      </c>
      <c r="D122">
        <v>680960</v>
      </c>
      <c r="E122" t="s">
        <v>4</v>
      </c>
      <c r="F122">
        <v>0.1</v>
      </c>
      <c r="G122" t="s">
        <v>5</v>
      </c>
      <c r="H122">
        <v>311</v>
      </c>
      <c r="I122" t="s">
        <v>6</v>
      </c>
      <c r="J122">
        <v>414220</v>
      </c>
      <c r="K122" t="s">
        <v>7</v>
      </c>
      <c r="L122">
        <v>4974</v>
      </c>
      <c r="M122" t="s">
        <v>8</v>
      </c>
      <c r="N122">
        <v>0</v>
      </c>
      <c r="O122" t="s">
        <v>9</v>
      </c>
      <c r="P122" t="s">
        <v>10</v>
      </c>
      <c r="Q122">
        <v>84</v>
      </c>
      <c r="R122" t="s">
        <v>11</v>
      </c>
      <c r="S122">
        <v>31</v>
      </c>
      <c r="T122">
        <f t="shared" si="4"/>
        <v>26124</v>
      </c>
    </row>
    <row r="123" spans="1:20">
      <c r="A123" t="s">
        <v>2</v>
      </c>
      <c r="B123">
        <v>4073</v>
      </c>
      <c r="C123" t="s">
        <v>3</v>
      </c>
      <c r="D123">
        <v>680990</v>
      </c>
      <c r="E123" t="s">
        <v>4</v>
      </c>
      <c r="F123">
        <v>0.1</v>
      </c>
      <c r="G123" t="s">
        <v>5</v>
      </c>
      <c r="H123">
        <v>30</v>
      </c>
      <c r="I123" t="s">
        <v>6</v>
      </c>
      <c r="J123">
        <v>23215</v>
      </c>
      <c r="K123" t="s">
        <v>7</v>
      </c>
      <c r="L123">
        <v>279</v>
      </c>
      <c r="M123" t="s">
        <v>8</v>
      </c>
      <c r="N123">
        <v>0</v>
      </c>
      <c r="O123" t="s">
        <v>9</v>
      </c>
      <c r="P123" t="s">
        <v>10</v>
      </c>
      <c r="Q123">
        <v>84</v>
      </c>
      <c r="R123" t="s">
        <v>11</v>
      </c>
      <c r="S123">
        <v>31</v>
      </c>
      <c r="T123">
        <f t="shared" si="4"/>
        <v>2520</v>
      </c>
    </row>
    <row r="124" spans="1:20">
      <c r="A124" t="s">
        <v>2</v>
      </c>
      <c r="B124">
        <v>4073</v>
      </c>
      <c r="C124" t="s">
        <v>3</v>
      </c>
      <c r="D124">
        <v>682740</v>
      </c>
      <c r="E124" t="s">
        <v>4</v>
      </c>
      <c r="F124">
        <v>0.1</v>
      </c>
      <c r="G124" t="s">
        <v>5</v>
      </c>
      <c r="H124">
        <v>1750</v>
      </c>
      <c r="I124" t="s">
        <v>6</v>
      </c>
      <c r="J124">
        <v>2260885</v>
      </c>
      <c r="K124" t="s">
        <v>7</v>
      </c>
      <c r="L124">
        <v>25842</v>
      </c>
      <c r="M124" t="s">
        <v>8</v>
      </c>
      <c r="N124">
        <v>0</v>
      </c>
      <c r="O124" t="s">
        <v>9</v>
      </c>
      <c r="P124" t="s">
        <v>10</v>
      </c>
      <c r="Q124">
        <v>87</v>
      </c>
      <c r="R124" t="s">
        <v>11</v>
      </c>
      <c r="S124">
        <v>31</v>
      </c>
      <c r="T124">
        <f t="shared" si="4"/>
        <v>152250</v>
      </c>
    </row>
    <row r="125" spans="1:20">
      <c r="A125" t="s">
        <v>2</v>
      </c>
      <c r="B125">
        <v>4073</v>
      </c>
      <c r="C125" t="s">
        <v>3</v>
      </c>
      <c r="D125">
        <v>682969</v>
      </c>
      <c r="E125" t="s">
        <v>4</v>
      </c>
      <c r="F125">
        <v>0.1</v>
      </c>
      <c r="G125" t="s">
        <v>5</v>
      </c>
      <c r="H125">
        <v>229</v>
      </c>
      <c r="I125" t="s">
        <v>6</v>
      </c>
      <c r="J125">
        <v>284640</v>
      </c>
      <c r="K125" t="s">
        <v>7</v>
      </c>
      <c r="L125">
        <v>3158</v>
      </c>
      <c r="M125" t="s">
        <v>8</v>
      </c>
      <c r="N125">
        <v>0</v>
      </c>
      <c r="O125" t="s">
        <v>9</v>
      </c>
      <c r="P125" t="s">
        <v>10</v>
      </c>
      <c r="Q125">
        <v>91</v>
      </c>
      <c r="R125" t="s">
        <v>11</v>
      </c>
      <c r="S125">
        <v>32</v>
      </c>
      <c r="T125">
        <f t="shared" si="4"/>
        <v>20839</v>
      </c>
    </row>
    <row r="126" spans="1:20">
      <c r="A126" t="s">
        <v>2</v>
      </c>
      <c r="B126">
        <v>4073</v>
      </c>
      <c r="C126" t="s">
        <v>3</v>
      </c>
      <c r="D126">
        <v>682972</v>
      </c>
      <c r="E126" t="s">
        <v>4</v>
      </c>
      <c r="F126">
        <v>0.1</v>
      </c>
      <c r="G126" t="s">
        <v>5</v>
      </c>
      <c r="H126">
        <v>3</v>
      </c>
      <c r="I126" t="s">
        <v>6</v>
      </c>
      <c r="J126">
        <v>0</v>
      </c>
      <c r="K126" t="s">
        <v>7</v>
      </c>
      <c r="L126">
        <v>6</v>
      </c>
      <c r="M126" t="s">
        <v>8</v>
      </c>
      <c r="N126">
        <v>0</v>
      </c>
      <c r="O126" t="s">
        <v>9</v>
      </c>
      <c r="P126" t="s">
        <v>10</v>
      </c>
      <c r="Q126">
        <v>100</v>
      </c>
      <c r="R126" t="s">
        <v>11</v>
      </c>
      <c r="S126">
        <v>30</v>
      </c>
      <c r="T126">
        <f t="shared" si="4"/>
        <v>300</v>
      </c>
    </row>
    <row r="127" spans="1:20">
      <c r="A127" t="s">
        <v>2</v>
      </c>
      <c r="B127">
        <v>4073</v>
      </c>
      <c r="C127" t="s">
        <v>3</v>
      </c>
      <c r="D127">
        <v>684459</v>
      </c>
      <c r="E127" t="s">
        <v>4</v>
      </c>
      <c r="F127">
        <v>0.1</v>
      </c>
      <c r="G127" t="s">
        <v>5</v>
      </c>
      <c r="H127">
        <v>1487</v>
      </c>
      <c r="I127" t="s">
        <v>6</v>
      </c>
      <c r="J127">
        <v>1099150</v>
      </c>
      <c r="K127" t="s">
        <v>7</v>
      </c>
      <c r="L127">
        <v>22623</v>
      </c>
      <c r="M127" t="s">
        <v>8</v>
      </c>
      <c r="N127">
        <v>0</v>
      </c>
      <c r="O127" t="s">
        <v>9</v>
      </c>
      <c r="P127" t="s">
        <v>10</v>
      </c>
      <c r="Q127">
        <v>51</v>
      </c>
      <c r="R127" t="s">
        <v>11</v>
      </c>
      <c r="S127">
        <v>31</v>
      </c>
      <c r="T127">
        <f t="shared" si="4"/>
        <v>75837</v>
      </c>
    </row>
    <row r="128" spans="1:20">
      <c r="A128" t="s">
        <v>2</v>
      </c>
      <c r="B128">
        <v>4073</v>
      </c>
      <c r="C128" t="s">
        <v>3</v>
      </c>
      <c r="D128">
        <v>685747</v>
      </c>
      <c r="E128" t="s">
        <v>4</v>
      </c>
      <c r="F128">
        <v>0.1</v>
      </c>
      <c r="G128" t="s">
        <v>5</v>
      </c>
      <c r="H128">
        <v>1288</v>
      </c>
      <c r="I128" t="s">
        <v>6</v>
      </c>
      <c r="J128">
        <v>534890</v>
      </c>
      <c r="K128" t="s">
        <v>7</v>
      </c>
      <c r="L128">
        <v>18286</v>
      </c>
      <c r="M128" t="s">
        <v>8</v>
      </c>
      <c r="N128">
        <v>0</v>
      </c>
      <c r="O128" t="s">
        <v>9</v>
      </c>
      <c r="P128" t="s">
        <v>10</v>
      </c>
      <c r="Q128">
        <v>29</v>
      </c>
      <c r="R128" t="s">
        <v>11</v>
      </c>
      <c r="S128">
        <v>31</v>
      </c>
      <c r="T128">
        <f t="shared" si="4"/>
        <v>37352</v>
      </c>
    </row>
    <row r="129" spans="1:20">
      <c r="A129" t="s">
        <v>2</v>
      </c>
      <c r="B129">
        <v>4073</v>
      </c>
      <c r="C129" t="s">
        <v>3</v>
      </c>
      <c r="D129">
        <v>685820</v>
      </c>
      <c r="E129" t="s">
        <v>4</v>
      </c>
      <c r="F129">
        <v>0.1</v>
      </c>
      <c r="G129" t="s">
        <v>5</v>
      </c>
      <c r="H129">
        <v>73</v>
      </c>
      <c r="I129" t="s">
        <v>6</v>
      </c>
      <c r="J129">
        <v>17190</v>
      </c>
      <c r="K129" t="s">
        <v>7</v>
      </c>
      <c r="L129">
        <v>606</v>
      </c>
      <c r="M129" t="s">
        <v>8</v>
      </c>
      <c r="N129">
        <v>0</v>
      </c>
      <c r="O129" t="s">
        <v>9</v>
      </c>
      <c r="P129" t="s">
        <v>10</v>
      </c>
      <c r="Q129">
        <v>28</v>
      </c>
      <c r="R129" t="s">
        <v>11</v>
      </c>
      <c r="S129">
        <v>31</v>
      </c>
      <c r="T129">
        <f t="shared" si="4"/>
        <v>2044</v>
      </c>
    </row>
    <row r="130" spans="1:20">
      <c r="A130" t="s">
        <v>2</v>
      </c>
      <c r="B130">
        <v>4073</v>
      </c>
      <c r="C130" t="s">
        <v>3</v>
      </c>
      <c r="D130">
        <v>685845</v>
      </c>
      <c r="E130" t="s">
        <v>4</v>
      </c>
      <c r="F130">
        <v>0.1</v>
      </c>
      <c r="G130" t="s">
        <v>5</v>
      </c>
      <c r="H130">
        <v>25</v>
      </c>
      <c r="I130" t="s">
        <v>6</v>
      </c>
      <c r="J130">
        <v>1570</v>
      </c>
      <c r="K130" t="s">
        <v>7</v>
      </c>
      <c r="L130">
        <v>88</v>
      </c>
      <c r="M130" t="s">
        <v>8</v>
      </c>
      <c r="N130">
        <v>0</v>
      </c>
      <c r="O130" t="s">
        <v>9</v>
      </c>
      <c r="P130" t="s">
        <v>10</v>
      </c>
      <c r="Q130">
        <v>23</v>
      </c>
      <c r="R130" t="s">
        <v>11</v>
      </c>
      <c r="S130">
        <v>31</v>
      </c>
      <c r="T130">
        <f t="shared" si="4"/>
        <v>575</v>
      </c>
    </row>
    <row r="131" spans="1:20">
      <c r="A131" t="s">
        <v>2</v>
      </c>
      <c r="B131">
        <v>4073</v>
      </c>
      <c r="C131" t="s">
        <v>3</v>
      </c>
      <c r="D131">
        <v>685846</v>
      </c>
      <c r="E131" t="s">
        <v>4</v>
      </c>
      <c r="F131">
        <v>0.1</v>
      </c>
      <c r="G131" t="s">
        <v>5</v>
      </c>
      <c r="H131">
        <v>1</v>
      </c>
      <c r="I131" t="s">
        <v>6</v>
      </c>
      <c r="J131">
        <v>-500</v>
      </c>
      <c r="K131" t="s">
        <v>7</v>
      </c>
      <c r="L131">
        <v>1</v>
      </c>
      <c r="M131" t="s">
        <v>8</v>
      </c>
      <c r="N131">
        <v>0</v>
      </c>
      <c r="O131" t="s">
        <v>9</v>
      </c>
      <c r="P131" t="s">
        <v>10</v>
      </c>
      <c r="Q131">
        <v>20</v>
      </c>
      <c r="R131" t="s">
        <v>11</v>
      </c>
      <c r="S131">
        <v>26</v>
      </c>
      <c r="T131">
        <f t="shared" si="4"/>
        <v>20</v>
      </c>
    </row>
    <row r="132" spans="1:20">
      <c r="A132" t="s">
        <v>2</v>
      </c>
      <c r="B132">
        <v>4073</v>
      </c>
      <c r="C132" t="s">
        <v>3</v>
      </c>
      <c r="D132">
        <v>688045</v>
      </c>
      <c r="E132" t="s">
        <v>4</v>
      </c>
      <c r="F132">
        <v>0.1</v>
      </c>
      <c r="G132" t="s">
        <v>5</v>
      </c>
      <c r="H132">
        <v>2199</v>
      </c>
      <c r="I132" t="s">
        <v>6</v>
      </c>
      <c r="J132">
        <v>1045990</v>
      </c>
      <c r="K132" t="s">
        <v>7</v>
      </c>
      <c r="L132">
        <v>33911</v>
      </c>
      <c r="M132" t="s">
        <v>8</v>
      </c>
      <c r="N132">
        <v>0</v>
      </c>
      <c r="O132" t="s">
        <v>9</v>
      </c>
      <c r="P132" t="s">
        <v>10</v>
      </c>
      <c r="Q132">
        <v>30</v>
      </c>
      <c r="R132" t="s">
        <v>11</v>
      </c>
      <c r="S132">
        <v>31</v>
      </c>
      <c r="T132">
        <f t="shared" si="4"/>
        <v>65970</v>
      </c>
    </row>
    <row r="133" spans="1:20">
      <c r="A133" t="s">
        <v>2</v>
      </c>
      <c r="B133">
        <v>4073</v>
      </c>
      <c r="C133" t="s">
        <v>3</v>
      </c>
      <c r="D133">
        <v>688848</v>
      </c>
      <c r="E133" t="s">
        <v>4</v>
      </c>
      <c r="F133">
        <v>0.1</v>
      </c>
      <c r="G133" t="s">
        <v>5</v>
      </c>
      <c r="H133">
        <v>803</v>
      </c>
      <c r="I133" t="s">
        <v>6</v>
      </c>
      <c r="J133">
        <v>497255</v>
      </c>
      <c r="K133" t="s">
        <v>7</v>
      </c>
      <c r="L133">
        <v>12506</v>
      </c>
      <c r="M133" t="s">
        <v>8</v>
      </c>
      <c r="N133">
        <v>0</v>
      </c>
      <c r="O133" t="s">
        <v>9</v>
      </c>
      <c r="P133" t="s">
        <v>10</v>
      </c>
      <c r="Q133">
        <v>39</v>
      </c>
      <c r="R133" t="s">
        <v>11</v>
      </c>
      <c r="S133">
        <v>31</v>
      </c>
      <c r="T133">
        <f t="shared" si="4"/>
        <v>31317</v>
      </c>
    </row>
    <row r="134" spans="1:20">
      <c r="A134" t="s">
        <v>2</v>
      </c>
      <c r="B134">
        <v>4073</v>
      </c>
      <c r="C134" t="s">
        <v>3</v>
      </c>
      <c r="D134">
        <v>689037</v>
      </c>
      <c r="E134" t="s">
        <v>4</v>
      </c>
      <c r="F134">
        <v>0.1</v>
      </c>
      <c r="G134" t="s">
        <v>5</v>
      </c>
      <c r="H134">
        <v>189</v>
      </c>
      <c r="I134" t="s">
        <v>6</v>
      </c>
      <c r="J134">
        <v>99005</v>
      </c>
      <c r="K134" t="s">
        <v>7</v>
      </c>
      <c r="L134">
        <v>2477</v>
      </c>
      <c r="M134" t="s">
        <v>8</v>
      </c>
      <c r="N134">
        <v>0</v>
      </c>
      <c r="O134" t="s">
        <v>9</v>
      </c>
      <c r="P134" t="s">
        <v>10</v>
      </c>
      <c r="Q134">
        <v>40</v>
      </c>
      <c r="R134" t="s">
        <v>11</v>
      </c>
      <c r="S134">
        <v>31</v>
      </c>
      <c r="T134">
        <f t="shared" si="4"/>
        <v>7560</v>
      </c>
    </row>
    <row r="135" spans="1:20">
      <c r="A135" t="s">
        <v>2</v>
      </c>
      <c r="B135">
        <v>4073</v>
      </c>
      <c r="C135" t="s">
        <v>3</v>
      </c>
      <c r="D135">
        <v>689303</v>
      </c>
      <c r="E135" t="s">
        <v>4</v>
      </c>
      <c r="F135">
        <v>0.1</v>
      </c>
      <c r="G135" t="s">
        <v>5</v>
      </c>
      <c r="H135">
        <v>266</v>
      </c>
      <c r="I135" t="s">
        <v>6</v>
      </c>
      <c r="J135">
        <v>300065</v>
      </c>
      <c r="K135" t="s">
        <v>7</v>
      </c>
      <c r="L135">
        <v>4520</v>
      </c>
      <c r="M135" t="s">
        <v>8</v>
      </c>
      <c r="N135">
        <v>0</v>
      </c>
      <c r="O135" t="s">
        <v>9</v>
      </c>
      <c r="P135" t="s">
        <v>10</v>
      </c>
      <c r="Q135">
        <v>66</v>
      </c>
      <c r="R135" t="s">
        <v>11</v>
      </c>
      <c r="S135">
        <v>31</v>
      </c>
      <c r="T135">
        <f t="shared" si="4"/>
        <v>17556</v>
      </c>
    </row>
    <row r="136" spans="1:20">
      <c r="A136" t="s">
        <v>2</v>
      </c>
      <c r="B136">
        <v>4073</v>
      </c>
      <c r="C136" t="s">
        <v>3</v>
      </c>
      <c r="D136">
        <v>690435</v>
      </c>
      <c r="E136" t="s">
        <v>4</v>
      </c>
      <c r="F136">
        <v>0.1</v>
      </c>
      <c r="G136" t="s">
        <v>5</v>
      </c>
      <c r="H136">
        <v>1132</v>
      </c>
      <c r="I136" t="s">
        <v>6</v>
      </c>
      <c r="J136">
        <v>760270</v>
      </c>
      <c r="K136" t="s">
        <v>7</v>
      </c>
      <c r="L136">
        <v>18383</v>
      </c>
      <c r="M136" t="s">
        <v>8</v>
      </c>
      <c r="N136">
        <v>0</v>
      </c>
      <c r="O136" t="s">
        <v>9</v>
      </c>
      <c r="P136" t="s">
        <v>10</v>
      </c>
      <c r="Q136">
        <v>41</v>
      </c>
      <c r="R136" t="s">
        <v>11</v>
      </c>
      <c r="S136">
        <v>31</v>
      </c>
      <c r="T136">
        <f t="shared" si="4"/>
        <v>46412</v>
      </c>
    </row>
    <row r="137" spans="1:20">
      <c r="A137" t="s">
        <v>2</v>
      </c>
      <c r="B137">
        <v>4073</v>
      </c>
      <c r="C137" t="s">
        <v>3</v>
      </c>
      <c r="D137">
        <v>691494</v>
      </c>
      <c r="E137" t="s">
        <v>4</v>
      </c>
      <c r="F137">
        <v>0.1</v>
      </c>
      <c r="G137" t="s">
        <v>5</v>
      </c>
      <c r="H137">
        <v>1059</v>
      </c>
      <c r="I137" t="s">
        <v>6</v>
      </c>
      <c r="J137">
        <v>572290</v>
      </c>
      <c r="K137" t="s">
        <v>7</v>
      </c>
      <c r="L137">
        <v>15537</v>
      </c>
      <c r="M137" t="s">
        <v>8</v>
      </c>
      <c r="N137">
        <v>0</v>
      </c>
      <c r="O137" t="s">
        <v>9</v>
      </c>
      <c r="P137" t="s">
        <v>10</v>
      </c>
      <c r="Q137">
        <v>38</v>
      </c>
      <c r="R137" t="s">
        <v>11</v>
      </c>
      <c r="S137">
        <v>31</v>
      </c>
      <c r="T137">
        <f t="shared" si="4"/>
        <v>40242</v>
      </c>
    </row>
    <row r="138" spans="1:20">
      <c r="A138" t="s">
        <v>2</v>
      </c>
      <c r="B138">
        <v>4073</v>
      </c>
      <c r="C138" t="s">
        <v>3</v>
      </c>
      <c r="D138">
        <v>691511</v>
      </c>
      <c r="E138" t="s">
        <v>4</v>
      </c>
      <c r="F138">
        <v>0.1</v>
      </c>
      <c r="G138" t="s">
        <v>5</v>
      </c>
      <c r="H138">
        <v>17</v>
      </c>
      <c r="I138" t="s">
        <v>6</v>
      </c>
      <c r="J138">
        <v>3955</v>
      </c>
      <c r="K138" t="s">
        <v>7</v>
      </c>
      <c r="L138">
        <v>82</v>
      </c>
      <c r="M138" t="s">
        <v>8</v>
      </c>
      <c r="N138">
        <v>0</v>
      </c>
      <c r="O138" t="s">
        <v>9</v>
      </c>
      <c r="P138" t="s">
        <v>10</v>
      </c>
      <c r="Q138">
        <v>55</v>
      </c>
      <c r="R138" t="s">
        <v>11</v>
      </c>
      <c r="S138">
        <v>31</v>
      </c>
      <c r="T138">
        <f t="shared" si="4"/>
        <v>935</v>
      </c>
    </row>
    <row r="139" spans="1:20">
      <c r="A139" t="s">
        <v>2</v>
      </c>
      <c r="B139">
        <v>4073</v>
      </c>
      <c r="C139" t="s">
        <v>3</v>
      </c>
      <c r="D139">
        <v>691815</v>
      </c>
      <c r="E139" t="s">
        <v>4</v>
      </c>
      <c r="F139">
        <v>0.1</v>
      </c>
      <c r="G139" t="s">
        <v>5</v>
      </c>
      <c r="H139">
        <v>304</v>
      </c>
      <c r="I139" t="s">
        <v>6</v>
      </c>
      <c r="J139">
        <v>248940</v>
      </c>
      <c r="K139" t="s">
        <v>7</v>
      </c>
      <c r="L139">
        <v>3906</v>
      </c>
      <c r="M139" t="s">
        <v>8</v>
      </c>
      <c r="N139">
        <v>0</v>
      </c>
      <c r="O139" t="s">
        <v>9</v>
      </c>
      <c r="P139" t="s">
        <v>10</v>
      </c>
      <c r="Q139">
        <v>64</v>
      </c>
      <c r="R139" t="s">
        <v>11</v>
      </c>
      <c r="S139">
        <v>31</v>
      </c>
      <c r="T139">
        <f t="shared" si="4"/>
        <v>19456</v>
      </c>
    </row>
    <row r="140" spans="1:20">
      <c r="A140" t="s">
        <v>2</v>
      </c>
      <c r="B140">
        <v>4073</v>
      </c>
      <c r="C140" t="s">
        <v>3</v>
      </c>
      <c r="D140">
        <v>691820</v>
      </c>
      <c r="E140" t="s">
        <v>4</v>
      </c>
      <c r="F140">
        <v>0.1</v>
      </c>
      <c r="G140" t="s">
        <v>5</v>
      </c>
      <c r="H140">
        <v>5</v>
      </c>
      <c r="I140" t="s">
        <v>6</v>
      </c>
      <c r="J140">
        <v>530</v>
      </c>
      <c r="K140" t="s">
        <v>7</v>
      </c>
      <c r="L140">
        <v>14</v>
      </c>
      <c r="M140" t="s">
        <v>8</v>
      </c>
      <c r="N140">
        <v>0</v>
      </c>
      <c r="O140" t="s">
        <v>9</v>
      </c>
      <c r="P140" t="s">
        <v>10</v>
      </c>
      <c r="Q140">
        <v>78</v>
      </c>
      <c r="R140" t="s">
        <v>11</v>
      </c>
      <c r="S140">
        <v>29</v>
      </c>
      <c r="T140">
        <f t="shared" si="4"/>
        <v>390</v>
      </c>
    </row>
    <row r="141" spans="1:20">
      <c r="A141" t="s">
        <v>2</v>
      </c>
      <c r="B141">
        <v>4073</v>
      </c>
      <c r="C141" t="s">
        <v>3</v>
      </c>
      <c r="D141">
        <v>691821</v>
      </c>
      <c r="E141" t="s">
        <v>4</v>
      </c>
      <c r="F141">
        <v>0.1</v>
      </c>
      <c r="G141" t="s">
        <v>5</v>
      </c>
      <c r="H141">
        <v>1</v>
      </c>
      <c r="I141" t="s">
        <v>6</v>
      </c>
      <c r="J141">
        <v>-500</v>
      </c>
      <c r="K141" t="s">
        <v>7</v>
      </c>
      <c r="L141">
        <v>1</v>
      </c>
      <c r="M141" t="s">
        <v>8</v>
      </c>
      <c r="N141">
        <v>0</v>
      </c>
      <c r="O141" t="s">
        <v>9</v>
      </c>
      <c r="P141" t="s">
        <v>10</v>
      </c>
      <c r="Q141">
        <v>75</v>
      </c>
      <c r="R141" t="s">
        <v>11</v>
      </c>
      <c r="S141">
        <v>25</v>
      </c>
      <c r="T141">
        <f t="shared" si="4"/>
        <v>75</v>
      </c>
    </row>
    <row r="142" spans="1:20">
      <c r="A142" t="s">
        <v>2</v>
      </c>
      <c r="B142">
        <v>4073</v>
      </c>
      <c r="C142" t="s">
        <v>3</v>
      </c>
      <c r="D142">
        <v>692216</v>
      </c>
      <c r="E142" t="s">
        <v>4</v>
      </c>
      <c r="F142">
        <v>0.1</v>
      </c>
      <c r="G142" t="s">
        <v>5</v>
      </c>
      <c r="H142">
        <v>395</v>
      </c>
      <c r="I142" t="s">
        <v>6</v>
      </c>
      <c r="J142">
        <v>488220</v>
      </c>
      <c r="K142" t="s">
        <v>7</v>
      </c>
      <c r="L142">
        <v>5914</v>
      </c>
      <c r="M142" t="s">
        <v>8</v>
      </c>
      <c r="N142">
        <v>0</v>
      </c>
      <c r="O142" t="s">
        <v>9</v>
      </c>
      <c r="P142" t="s">
        <v>10</v>
      </c>
      <c r="Q142">
        <v>82</v>
      </c>
      <c r="R142" t="s">
        <v>11</v>
      </c>
      <c r="S142">
        <v>31</v>
      </c>
      <c r="T142">
        <f t="shared" si="4"/>
        <v>32390</v>
      </c>
    </row>
    <row r="143" spans="1:20">
      <c r="A143" t="s">
        <v>2</v>
      </c>
      <c r="B143">
        <v>4073</v>
      </c>
      <c r="C143" t="s">
        <v>3</v>
      </c>
      <c r="D143">
        <v>692894</v>
      </c>
      <c r="E143" t="s">
        <v>4</v>
      </c>
      <c r="F143">
        <v>0.1</v>
      </c>
      <c r="G143" t="s">
        <v>5</v>
      </c>
      <c r="H143">
        <v>678</v>
      </c>
      <c r="I143" t="s">
        <v>6</v>
      </c>
      <c r="J143">
        <v>501135</v>
      </c>
      <c r="K143" t="s">
        <v>7</v>
      </c>
      <c r="L143">
        <v>10038</v>
      </c>
      <c r="M143" t="s">
        <v>8</v>
      </c>
      <c r="N143">
        <v>0</v>
      </c>
      <c r="O143" t="s">
        <v>9</v>
      </c>
      <c r="P143" t="s">
        <v>10</v>
      </c>
      <c r="Q143">
        <v>51</v>
      </c>
      <c r="R143" t="s">
        <v>11</v>
      </c>
      <c r="S143">
        <v>31</v>
      </c>
      <c r="T143">
        <f t="shared" si="4"/>
        <v>34578</v>
      </c>
    </row>
    <row r="144" spans="1:20">
      <c r="A144" t="s">
        <v>2</v>
      </c>
      <c r="B144">
        <v>4073</v>
      </c>
      <c r="C144" t="s">
        <v>3</v>
      </c>
      <c r="D144">
        <v>693524</v>
      </c>
      <c r="E144" t="s">
        <v>4</v>
      </c>
      <c r="F144">
        <v>0.1</v>
      </c>
      <c r="G144" t="s">
        <v>5</v>
      </c>
      <c r="H144">
        <v>630</v>
      </c>
      <c r="I144" t="s">
        <v>6</v>
      </c>
      <c r="J144">
        <v>423880</v>
      </c>
      <c r="K144" t="s">
        <v>7</v>
      </c>
      <c r="L144">
        <v>8200</v>
      </c>
      <c r="M144" t="s">
        <v>8</v>
      </c>
      <c r="N144">
        <v>0</v>
      </c>
      <c r="O144" t="s">
        <v>9</v>
      </c>
      <c r="P144" t="s">
        <v>10</v>
      </c>
      <c r="Q144">
        <v>51</v>
      </c>
      <c r="R144" t="s">
        <v>11</v>
      </c>
      <c r="S144">
        <v>31</v>
      </c>
      <c r="T144">
        <f t="shared" si="4"/>
        <v>32130</v>
      </c>
    </row>
    <row r="145" spans="1:20">
      <c r="A145" t="s">
        <v>2</v>
      </c>
      <c r="B145">
        <v>4073</v>
      </c>
      <c r="C145" t="s">
        <v>3</v>
      </c>
      <c r="D145">
        <v>694676</v>
      </c>
      <c r="E145" t="s">
        <v>4</v>
      </c>
      <c r="F145">
        <v>0.1</v>
      </c>
      <c r="G145" t="s">
        <v>5</v>
      </c>
      <c r="H145">
        <v>1152</v>
      </c>
      <c r="I145" t="s">
        <v>6</v>
      </c>
      <c r="J145">
        <v>829925</v>
      </c>
      <c r="K145" t="s">
        <v>7</v>
      </c>
      <c r="L145">
        <v>17176</v>
      </c>
      <c r="M145" t="s">
        <v>8</v>
      </c>
      <c r="N145">
        <v>0</v>
      </c>
      <c r="O145" t="s">
        <v>9</v>
      </c>
      <c r="P145" t="s">
        <v>10</v>
      </c>
      <c r="Q145">
        <v>48</v>
      </c>
      <c r="R145" t="s">
        <v>11</v>
      </c>
      <c r="S145">
        <v>31</v>
      </c>
      <c r="T145">
        <f t="shared" si="4"/>
        <v>55296</v>
      </c>
    </row>
    <row r="146" spans="1:20">
      <c r="A146" t="s">
        <v>2</v>
      </c>
      <c r="B146">
        <v>4073</v>
      </c>
      <c r="C146" t="s">
        <v>3</v>
      </c>
      <c r="D146">
        <v>695010</v>
      </c>
      <c r="E146" t="s">
        <v>4</v>
      </c>
      <c r="F146">
        <v>0.1</v>
      </c>
      <c r="G146" t="s">
        <v>5</v>
      </c>
      <c r="H146">
        <v>334</v>
      </c>
      <c r="I146" t="s">
        <v>6</v>
      </c>
      <c r="J146">
        <v>78270</v>
      </c>
      <c r="K146" t="s">
        <v>7</v>
      </c>
      <c r="L146">
        <v>3493</v>
      </c>
      <c r="M146" t="s">
        <v>8</v>
      </c>
      <c r="N146">
        <v>0</v>
      </c>
      <c r="O146" t="s">
        <v>9</v>
      </c>
      <c r="P146" t="s">
        <v>10</v>
      </c>
      <c r="Q146">
        <v>23</v>
      </c>
      <c r="R146" t="s">
        <v>11</v>
      </c>
      <c r="S146">
        <v>31</v>
      </c>
      <c r="T146">
        <f t="shared" si="4"/>
        <v>7682</v>
      </c>
    </row>
    <row r="147" spans="1:20">
      <c r="A147" t="s">
        <v>2</v>
      </c>
      <c r="B147">
        <v>4073</v>
      </c>
      <c r="C147" t="s">
        <v>3</v>
      </c>
      <c r="D147">
        <v>696067</v>
      </c>
      <c r="E147" t="s">
        <v>4</v>
      </c>
      <c r="F147">
        <v>0.1</v>
      </c>
      <c r="G147" t="s">
        <v>5</v>
      </c>
      <c r="H147">
        <v>1057</v>
      </c>
      <c r="I147" t="s">
        <v>6</v>
      </c>
      <c r="J147">
        <v>456810</v>
      </c>
      <c r="K147" t="s">
        <v>7</v>
      </c>
      <c r="L147">
        <v>15995</v>
      </c>
      <c r="M147" t="s">
        <v>8</v>
      </c>
      <c r="N147">
        <v>0</v>
      </c>
      <c r="O147" t="s">
        <v>9</v>
      </c>
      <c r="P147" t="s">
        <v>10</v>
      </c>
      <c r="Q147">
        <v>28</v>
      </c>
      <c r="R147" t="s">
        <v>11</v>
      </c>
      <c r="S147">
        <v>31</v>
      </c>
      <c r="T147">
        <f t="shared" si="4"/>
        <v>29596</v>
      </c>
    </row>
    <row r="148" spans="1:20">
      <c r="A148" t="s">
        <v>2</v>
      </c>
      <c r="B148">
        <v>4073</v>
      </c>
      <c r="C148" t="s">
        <v>3</v>
      </c>
      <c r="D148">
        <v>696227</v>
      </c>
      <c r="E148" t="s">
        <v>4</v>
      </c>
      <c r="F148">
        <v>0.1</v>
      </c>
      <c r="G148" t="s">
        <v>5</v>
      </c>
      <c r="H148">
        <v>160</v>
      </c>
      <c r="I148" t="s">
        <v>6</v>
      </c>
      <c r="J148">
        <v>68255</v>
      </c>
      <c r="K148" t="s">
        <v>7</v>
      </c>
      <c r="L148">
        <v>2584</v>
      </c>
      <c r="M148" t="s">
        <v>8</v>
      </c>
      <c r="N148">
        <v>0</v>
      </c>
      <c r="O148" t="s">
        <v>9</v>
      </c>
      <c r="P148" t="s">
        <v>10</v>
      </c>
      <c r="Q148">
        <v>26</v>
      </c>
      <c r="R148" t="s">
        <v>11</v>
      </c>
      <c r="S148">
        <v>31</v>
      </c>
      <c r="T148">
        <f t="shared" si="4"/>
        <v>4160</v>
      </c>
    </row>
    <row r="149" spans="1:20">
      <c r="A149" t="s">
        <v>2</v>
      </c>
      <c r="B149">
        <v>4073</v>
      </c>
      <c r="C149" t="s">
        <v>3</v>
      </c>
      <c r="D149">
        <v>696960</v>
      </c>
      <c r="E149" t="s">
        <v>4</v>
      </c>
      <c r="F149">
        <v>0.1</v>
      </c>
      <c r="G149" t="s">
        <v>5</v>
      </c>
      <c r="H149">
        <v>733</v>
      </c>
      <c r="I149" t="s">
        <v>6</v>
      </c>
      <c r="J149">
        <v>311380</v>
      </c>
      <c r="K149" t="s">
        <v>7</v>
      </c>
      <c r="L149">
        <v>11420</v>
      </c>
      <c r="M149" t="s">
        <v>8</v>
      </c>
      <c r="N149">
        <v>0</v>
      </c>
      <c r="O149" t="s">
        <v>9</v>
      </c>
      <c r="P149" t="s">
        <v>10</v>
      </c>
      <c r="Q149">
        <v>27</v>
      </c>
      <c r="R149" t="s">
        <v>11</v>
      </c>
      <c r="S149">
        <v>31</v>
      </c>
      <c r="T149">
        <f t="shared" ref="T149:T159" si="5">H149*Q149</f>
        <v>19791</v>
      </c>
    </row>
    <row r="150" spans="1:20">
      <c r="A150" t="s">
        <v>2</v>
      </c>
      <c r="B150">
        <v>4073</v>
      </c>
      <c r="C150" t="s">
        <v>3</v>
      </c>
      <c r="D150">
        <v>696961</v>
      </c>
      <c r="E150" t="s">
        <v>4</v>
      </c>
      <c r="F150">
        <v>0.1</v>
      </c>
      <c r="G150" t="s">
        <v>5</v>
      </c>
      <c r="H150">
        <v>1</v>
      </c>
      <c r="I150" t="s">
        <v>6</v>
      </c>
      <c r="J150">
        <v>-500</v>
      </c>
      <c r="K150" t="s">
        <v>7</v>
      </c>
      <c r="L150">
        <v>1</v>
      </c>
      <c r="M150" t="s">
        <v>8</v>
      </c>
      <c r="N150">
        <v>0</v>
      </c>
      <c r="O150" t="s">
        <v>9</v>
      </c>
      <c r="P150" t="s">
        <v>10</v>
      </c>
      <c r="Q150">
        <v>25</v>
      </c>
      <c r="R150" t="s">
        <v>11</v>
      </c>
      <c r="S150">
        <v>27</v>
      </c>
      <c r="T150">
        <f t="shared" si="5"/>
        <v>25</v>
      </c>
    </row>
    <row r="151" spans="1:20">
      <c r="A151" t="s">
        <v>2</v>
      </c>
      <c r="B151">
        <v>4073</v>
      </c>
      <c r="C151" t="s">
        <v>3</v>
      </c>
      <c r="D151">
        <v>697354</v>
      </c>
      <c r="E151" t="s">
        <v>4</v>
      </c>
      <c r="F151">
        <v>0.1</v>
      </c>
      <c r="G151" t="s">
        <v>5</v>
      </c>
      <c r="H151">
        <v>393</v>
      </c>
      <c r="I151" t="s">
        <v>6</v>
      </c>
      <c r="J151">
        <v>118380</v>
      </c>
      <c r="K151" t="s">
        <v>7</v>
      </c>
      <c r="L151">
        <v>5149</v>
      </c>
      <c r="M151" t="s">
        <v>8</v>
      </c>
      <c r="N151">
        <v>0</v>
      </c>
      <c r="O151" t="s">
        <v>9</v>
      </c>
      <c r="P151" t="s">
        <v>10</v>
      </c>
      <c r="Q151">
        <v>23</v>
      </c>
      <c r="R151" t="s">
        <v>11</v>
      </c>
      <c r="S151">
        <v>31</v>
      </c>
      <c r="T151">
        <f t="shared" si="5"/>
        <v>9039</v>
      </c>
    </row>
    <row r="152" spans="1:20">
      <c r="A152" t="s">
        <v>2</v>
      </c>
      <c r="B152">
        <v>4073</v>
      </c>
      <c r="C152" t="s">
        <v>3</v>
      </c>
      <c r="D152">
        <v>697357</v>
      </c>
      <c r="E152" t="s">
        <v>4</v>
      </c>
      <c r="F152">
        <v>0.1</v>
      </c>
      <c r="G152" t="s">
        <v>5</v>
      </c>
      <c r="H152">
        <v>3</v>
      </c>
      <c r="I152" t="s">
        <v>6</v>
      </c>
      <c r="J152">
        <v>-300</v>
      </c>
      <c r="K152" t="s">
        <v>7</v>
      </c>
      <c r="L152">
        <v>6</v>
      </c>
      <c r="M152" t="s">
        <v>8</v>
      </c>
      <c r="N152">
        <v>0</v>
      </c>
      <c r="O152" t="s">
        <v>9</v>
      </c>
      <c r="P152" t="s">
        <v>10</v>
      </c>
      <c r="Q152">
        <v>40</v>
      </c>
      <c r="R152" t="s">
        <v>11</v>
      </c>
      <c r="S152">
        <v>27</v>
      </c>
      <c r="T152">
        <f t="shared" si="5"/>
        <v>120</v>
      </c>
    </row>
    <row r="153" spans="1:20">
      <c r="A153" t="s">
        <v>2</v>
      </c>
      <c r="B153">
        <v>4073</v>
      </c>
      <c r="C153" t="s">
        <v>3</v>
      </c>
      <c r="D153">
        <v>698616</v>
      </c>
      <c r="E153" t="s">
        <v>4</v>
      </c>
      <c r="F153">
        <v>0.1</v>
      </c>
      <c r="G153" t="s">
        <v>5</v>
      </c>
      <c r="H153">
        <v>1259</v>
      </c>
      <c r="I153" t="s">
        <v>6</v>
      </c>
      <c r="J153">
        <v>696435</v>
      </c>
      <c r="K153" t="s">
        <v>7</v>
      </c>
      <c r="L153">
        <v>15377</v>
      </c>
      <c r="M153" t="s">
        <v>8</v>
      </c>
      <c r="N153">
        <v>0</v>
      </c>
      <c r="O153" t="s">
        <v>9</v>
      </c>
      <c r="P153" t="s">
        <v>10</v>
      </c>
      <c r="Q153">
        <v>44</v>
      </c>
      <c r="R153" t="s">
        <v>11</v>
      </c>
      <c r="S153">
        <v>31</v>
      </c>
      <c r="T153">
        <f t="shared" si="5"/>
        <v>55396</v>
      </c>
    </row>
    <row r="154" spans="1:20">
      <c r="A154" t="s">
        <v>2</v>
      </c>
      <c r="B154">
        <v>4073</v>
      </c>
      <c r="C154" t="s">
        <v>3</v>
      </c>
      <c r="D154">
        <v>698920</v>
      </c>
      <c r="E154" t="s">
        <v>4</v>
      </c>
      <c r="F154">
        <v>0.1</v>
      </c>
      <c r="G154" t="s">
        <v>5</v>
      </c>
      <c r="H154">
        <v>304</v>
      </c>
      <c r="I154" t="s">
        <v>6</v>
      </c>
      <c r="J154">
        <v>254715</v>
      </c>
      <c r="K154" t="s">
        <v>7</v>
      </c>
      <c r="L154">
        <v>3949</v>
      </c>
      <c r="M154" t="s">
        <v>8</v>
      </c>
      <c r="N154">
        <v>0</v>
      </c>
      <c r="O154" t="s">
        <v>9</v>
      </c>
      <c r="P154" t="s">
        <v>10</v>
      </c>
      <c r="Q154">
        <v>65</v>
      </c>
      <c r="R154" t="s">
        <v>11</v>
      </c>
      <c r="S154">
        <v>31</v>
      </c>
      <c r="T154">
        <f t="shared" si="5"/>
        <v>19760</v>
      </c>
    </row>
    <row r="155" spans="1:20">
      <c r="A155" t="s">
        <v>2</v>
      </c>
      <c r="B155">
        <v>4073</v>
      </c>
      <c r="C155" t="s">
        <v>3</v>
      </c>
      <c r="D155">
        <v>699015</v>
      </c>
      <c r="E155" t="s">
        <v>4</v>
      </c>
      <c r="F155">
        <v>0.1</v>
      </c>
      <c r="G155" t="s">
        <v>5</v>
      </c>
      <c r="H155">
        <v>95</v>
      </c>
      <c r="I155" t="s">
        <v>6</v>
      </c>
      <c r="J155">
        <v>51600</v>
      </c>
      <c r="K155" t="s">
        <v>7</v>
      </c>
      <c r="L155">
        <v>937</v>
      </c>
      <c r="M155" t="s">
        <v>8</v>
      </c>
      <c r="N155">
        <v>0</v>
      </c>
      <c r="O155" t="s">
        <v>9</v>
      </c>
      <c r="P155" t="s">
        <v>10</v>
      </c>
      <c r="Q155">
        <v>52</v>
      </c>
      <c r="R155" t="s">
        <v>11</v>
      </c>
      <c r="S155">
        <v>32</v>
      </c>
      <c r="T155">
        <f t="shared" si="5"/>
        <v>4940</v>
      </c>
    </row>
    <row r="156" spans="1:20">
      <c r="A156" t="s">
        <v>2</v>
      </c>
      <c r="B156">
        <v>4073</v>
      </c>
      <c r="C156" t="s">
        <v>3</v>
      </c>
      <c r="D156">
        <v>699016</v>
      </c>
      <c r="E156" t="s">
        <v>4</v>
      </c>
      <c r="F156">
        <v>0.1</v>
      </c>
      <c r="G156" t="s">
        <v>5</v>
      </c>
      <c r="H156">
        <v>1</v>
      </c>
      <c r="I156" t="s">
        <v>6</v>
      </c>
      <c r="J156">
        <v>-500</v>
      </c>
      <c r="K156" t="s">
        <v>7</v>
      </c>
      <c r="L156">
        <v>1</v>
      </c>
      <c r="M156" t="s">
        <v>8</v>
      </c>
      <c r="N156">
        <v>0</v>
      </c>
      <c r="O156" t="s">
        <v>9</v>
      </c>
      <c r="P156" t="s">
        <v>10</v>
      </c>
      <c r="Q156">
        <v>40</v>
      </c>
      <c r="R156" t="s">
        <v>11</v>
      </c>
      <c r="S156">
        <v>25</v>
      </c>
      <c r="T156">
        <f t="shared" si="5"/>
        <v>40</v>
      </c>
    </row>
    <row r="157" spans="1:20">
      <c r="A157" t="s">
        <v>2</v>
      </c>
      <c r="B157">
        <v>4073</v>
      </c>
      <c r="C157" t="s">
        <v>3</v>
      </c>
      <c r="D157">
        <v>699019</v>
      </c>
      <c r="E157" t="s">
        <v>4</v>
      </c>
      <c r="F157">
        <v>0.1</v>
      </c>
      <c r="G157" t="s">
        <v>5</v>
      </c>
      <c r="H157">
        <v>3</v>
      </c>
      <c r="I157" t="s">
        <v>6</v>
      </c>
      <c r="J157">
        <v>-140</v>
      </c>
      <c r="K157" t="s">
        <v>7</v>
      </c>
      <c r="L157">
        <v>10</v>
      </c>
      <c r="M157" t="s">
        <v>8</v>
      </c>
      <c r="N157">
        <v>0</v>
      </c>
      <c r="O157" t="s">
        <v>9</v>
      </c>
      <c r="P157" t="s">
        <v>10</v>
      </c>
      <c r="Q157">
        <v>40</v>
      </c>
      <c r="R157" t="s">
        <v>11</v>
      </c>
      <c r="S157">
        <v>30</v>
      </c>
      <c r="T157">
        <f t="shared" si="5"/>
        <v>120</v>
      </c>
    </row>
    <row r="158" spans="1:20">
      <c r="A158" t="s">
        <v>2</v>
      </c>
      <c r="B158">
        <v>4073</v>
      </c>
      <c r="C158" t="s">
        <v>3</v>
      </c>
      <c r="D158">
        <v>699669</v>
      </c>
      <c r="E158" t="s">
        <v>4</v>
      </c>
      <c r="F158">
        <v>0.1</v>
      </c>
      <c r="G158" t="s">
        <v>5</v>
      </c>
      <c r="H158">
        <v>650</v>
      </c>
      <c r="I158" t="s">
        <v>6</v>
      </c>
      <c r="J158">
        <v>402250</v>
      </c>
      <c r="K158" t="s">
        <v>7</v>
      </c>
      <c r="L158">
        <v>7798</v>
      </c>
      <c r="M158" t="s">
        <v>8</v>
      </c>
      <c r="N158">
        <v>0</v>
      </c>
      <c r="O158" t="s">
        <v>9</v>
      </c>
      <c r="P158" t="s">
        <v>10</v>
      </c>
      <c r="Q158">
        <v>51</v>
      </c>
      <c r="R158" t="s">
        <v>11</v>
      </c>
      <c r="S158">
        <v>31</v>
      </c>
      <c r="T158">
        <f t="shared" si="5"/>
        <v>33150</v>
      </c>
    </row>
    <row r="159" spans="1:20">
      <c r="A159" t="s">
        <v>2</v>
      </c>
      <c r="B159">
        <v>4073</v>
      </c>
      <c r="C159" t="s">
        <v>3</v>
      </c>
      <c r="D159">
        <v>699687</v>
      </c>
      <c r="E159" t="s">
        <v>4</v>
      </c>
      <c r="F159">
        <v>0.1</v>
      </c>
      <c r="G159" t="s">
        <v>5</v>
      </c>
      <c r="H159">
        <v>18</v>
      </c>
      <c r="I159" t="s">
        <v>6</v>
      </c>
      <c r="J159">
        <v>2800</v>
      </c>
      <c r="K159" t="s">
        <v>7</v>
      </c>
      <c r="L159">
        <v>67</v>
      </c>
      <c r="M159" t="s">
        <v>8</v>
      </c>
      <c r="N159">
        <v>0</v>
      </c>
      <c r="O159" t="s">
        <v>9</v>
      </c>
      <c r="P159" t="s">
        <v>10</v>
      </c>
      <c r="Q159">
        <v>50</v>
      </c>
      <c r="R159" t="s">
        <v>11</v>
      </c>
      <c r="S159">
        <v>31</v>
      </c>
      <c r="T159">
        <f t="shared" si="5"/>
        <v>900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turn 1</vt:lpstr>
      <vt:lpstr>turn 2</vt:lpstr>
      <vt:lpstr>turn 3</vt:lpstr>
      <vt:lpstr>turn 4</vt:lpstr>
      <vt:lpstr>turn 5</vt:lpstr>
      <vt:lpstr>turn 6</vt:lpstr>
      <vt:lpstr>turn 7</vt:lpstr>
      <vt:lpstr>turn 8</vt:lpstr>
      <vt:lpstr>speed 1</vt:lpstr>
      <vt:lpstr>speed 2</vt:lpstr>
      <vt:lpstr>speed obj func</vt:lpstr>
      <vt:lpstr>speed 3</vt:lpstr>
      <vt:lpstr>speed 4</vt:lpstr>
      <vt:lpstr>speed 5</vt:lpstr>
      <vt:lpstr>acquire 1</vt:lpstr>
      <vt:lpstr>acquire 2</vt:lpstr>
      <vt:lpstr>hunt 1</vt:lpstr>
      <vt:lpstr>hunt 2</vt:lpstr>
      <vt:lpstr>pack 1</vt:lpstr>
      <vt:lpstr>future</vt:lpstr>
    </vt:vector>
  </TitlesOfParts>
  <Company>Nokia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Downs</dc:creator>
  <cp:lastModifiedBy>Michael Downs</cp:lastModifiedBy>
  <dcterms:created xsi:type="dcterms:W3CDTF">2016-04-13T20:21:22Z</dcterms:created>
  <dcterms:modified xsi:type="dcterms:W3CDTF">2016-05-10T04:30:23Z</dcterms:modified>
</cp:coreProperties>
</file>