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gassler\polybox - Thomas Gassler (thomas.gassler@biol.ethz.ch)@polybox.ethz.ch\2025_Rhizopus_Ralstonia_interaction\Revision_2\Supplementary_Figures\Supplementary_Figure_7\"/>
    </mc:Choice>
  </mc:AlternateContent>
  <xr:revisionPtr revIDLastSave="0" documentId="13_ncr:1_{0A7572C5-62AC-4A24-B256-D75D17AD29C9}" xr6:coauthVersionLast="47" xr6:coauthVersionMax="47" xr10:uidLastSave="{00000000-0000-0000-0000-000000000000}"/>
  <bookViews>
    <workbookView xWindow="-120" yWindow="-120" windowWidth="29040" windowHeight="17520" activeTab="3" xr2:uid="{A0F66BDE-539A-43C3-BC9F-DB21A1E90088}"/>
  </bookViews>
  <sheets>
    <sheet name="Bacterial load" sheetId="1" r:id="rId1"/>
    <sheet name="ddCT_R19rBpos" sheetId="3" r:id="rId2"/>
    <sheet name="ddCT_Evolved Mr" sheetId="2" r:id="rId3"/>
    <sheet name="ddCT_EH x Mr Gfp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4" l="1"/>
  <c r="N33" i="4"/>
  <c r="T6" i="4"/>
  <c r="U6" i="4" s="1"/>
  <c r="V6" i="4" s="1"/>
  <c r="H2" i="4"/>
  <c r="G2" i="4"/>
  <c r="I29" i="4" s="1"/>
  <c r="I12" i="4" l="1"/>
  <c r="J12" i="4"/>
  <c r="J21" i="4"/>
  <c r="J22" i="4"/>
  <c r="J23" i="4"/>
  <c r="J29" i="4"/>
  <c r="K29" i="4" s="1"/>
  <c r="L29" i="4" s="1"/>
  <c r="M29" i="4" s="1"/>
  <c r="I13" i="4"/>
  <c r="J13" i="4"/>
  <c r="I24" i="4"/>
  <c r="J24" i="4"/>
  <c r="J9" i="4"/>
  <c r="J17" i="4"/>
  <c r="I25" i="4"/>
  <c r="J10" i="4"/>
  <c r="J25" i="4"/>
  <c r="J11" i="4"/>
  <c r="I32" i="4"/>
  <c r="I9" i="4"/>
  <c r="I10" i="4"/>
  <c r="I21" i="4"/>
  <c r="I22" i="4"/>
  <c r="J32" i="4"/>
  <c r="J2" i="4"/>
  <c r="I7" i="4"/>
  <c r="I30" i="4"/>
  <c r="I31" i="4"/>
  <c r="J7" i="4"/>
  <c r="I8" i="4"/>
  <c r="I14" i="4"/>
  <c r="I26" i="4"/>
  <c r="J30" i="4"/>
  <c r="J31" i="4"/>
  <c r="I6" i="4"/>
  <c r="J8" i="4"/>
  <c r="J14" i="4"/>
  <c r="I15" i="4"/>
  <c r="I16" i="4"/>
  <c r="J26" i="4"/>
  <c r="I27" i="4"/>
  <c r="I28" i="4"/>
  <c r="I2" i="4"/>
  <c r="J6" i="4"/>
  <c r="I11" i="4"/>
  <c r="J15" i="4"/>
  <c r="J16" i="4"/>
  <c r="I17" i="4"/>
  <c r="I23" i="4"/>
  <c r="J27" i="4"/>
  <c r="J28" i="4"/>
  <c r="O33" i="4" l="1"/>
  <c r="K23" i="4"/>
  <c r="L23" i="4" s="1"/>
  <c r="M23" i="4" s="1"/>
  <c r="K22" i="4"/>
  <c r="L22" i="4" s="1"/>
  <c r="M22" i="4" s="1"/>
  <c r="K21" i="4"/>
  <c r="L21" i="4" s="1"/>
  <c r="M21" i="4" s="1"/>
  <c r="K32" i="4"/>
  <c r="L32" i="4" s="1"/>
  <c r="M32" i="4" s="1"/>
  <c r="K14" i="4"/>
  <c r="L14" i="4" s="1"/>
  <c r="M14" i="4" s="1"/>
  <c r="K11" i="4"/>
  <c r="L11" i="4" s="1"/>
  <c r="M11" i="4" s="1"/>
  <c r="K13" i="4"/>
  <c r="L13" i="4" s="1"/>
  <c r="M13" i="4" s="1"/>
  <c r="K10" i="4"/>
  <c r="L10" i="4" s="1"/>
  <c r="M10" i="4" s="1"/>
  <c r="K8" i="4"/>
  <c r="L8" i="4" s="1"/>
  <c r="M8" i="4" s="1"/>
  <c r="K12" i="4"/>
  <c r="L12" i="4" s="1"/>
  <c r="M12" i="4" s="1"/>
  <c r="K25" i="4"/>
  <c r="L25" i="4" s="1"/>
  <c r="M25" i="4" s="1"/>
  <c r="K17" i="4"/>
  <c r="L17" i="4" s="1"/>
  <c r="M17" i="4" s="1"/>
  <c r="K2" i="4"/>
  <c r="K24" i="4"/>
  <c r="L24" i="4" s="1"/>
  <c r="M24" i="4" s="1"/>
  <c r="K15" i="4"/>
  <c r="L15" i="4" s="1"/>
  <c r="M15" i="4" s="1"/>
  <c r="K16" i="4"/>
  <c r="L16" i="4" s="1"/>
  <c r="M16" i="4" s="1"/>
  <c r="K26" i="4"/>
  <c r="L26" i="4" s="1"/>
  <c r="M26" i="4" s="1"/>
  <c r="K9" i="4"/>
  <c r="L9" i="4" s="1"/>
  <c r="M9" i="4" s="1"/>
  <c r="K6" i="4"/>
  <c r="L6" i="4" s="1"/>
  <c r="M6" i="4" s="1"/>
  <c r="K31" i="4"/>
  <c r="L31" i="4" s="1"/>
  <c r="M31" i="4" s="1"/>
  <c r="K30" i="4"/>
  <c r="L30" i="4" s="1"/>
  <c r="M30" i="4" s="1"/>
  <c r="K7" i="4"/>
  <c r="L7" i="4" s="1"/>
  <c r="M7" i="4" s="1"/>
  <c r="K28" i="4"/>
  <c r="L28" i="4" s="1"/>
  <c r="M28" i="4" s="1"/>
  <c r="K27" i="4"/>
  <c r="L27" i="4" s="1"/>
  <c r="M27" i="4" s="1"/>
  <c r="N21" i="4" l="1"/>
  <c r="O9" i="4"/>
  <c r="O21" i="4"/>
  <c r="N15" i="4"/>
  <c r="P33" i="4"/>
  <c r="N12" i="4"/>
  <c r="O24" i="4"/>
  <c r="O12" i="4"/>
  <c r="N24" i="4"/>
  <c r="N9" i="4"/>
  <c r="O15" i="4"/>
  <c r="N18" i="4"/>
  <c r="O18" i="4"/>
  <c r="N6" i="4"/>
  <c r="O6" i="4"/>
  <c r="O27" i="4"/>
  <c r="N27" i="4"/>
  <c r="O30" i="4"/>
  <c r="P21" i="4" l="1"/>
  <c r="P15" i="4"/>
  <c r="P9" i="4"/>
  <c r="P24" i="4"/>
  <c r="P12" i="4"/>
  <c r="P18" i="4"/>
  <c r="P30" i="4"/>
  <c r="P27" i="4"/>
  <c r="R6" i="4"/>
  <c r="Q6" i="4"/>
  <c r="P6" i="4"/>
  <c r="S6" i="4" l="1"/>
  <c r="G2" i="3"/>
  <c r="H2" i="3"/>
  <c r="T6" i="3"/>
  <c r="U6" i="3" s="1"/>
  <c r="V6" i="3" s="1"/>
  <c r="J31" i="3" l="1"/>
  <c r="J30" i="3"/>
  <c r="K30" i="3" s="1"/>
  <c r="L30" i="3" s="1"/>
  <c r="M30" i="3" s="1"/>
  <c r="J32" i="3"/>
  <c r="I30" i="3"/>
  <c r="I31" i="3"/>
  <c r="I32" i="3"/>
  <c r="J22" i="3"/>
  <c r="J21" i="3"/>
  <c r="J23" i="3"/>
  <c r="I22" i="3"/>
  <c r="I21" i="3"/>
  <c r="I23" i="3"/>
  <c r="J17" i="3"/>
  <c r="J16" i="3"/>
  <c r="J15" i="3"/>
  <c r="I17" i="3"/>
  <c r="I15" i="3"/>
  <c r="I16" i="3"/>
  <c r="J34" i="3"/>
  <c r="I11" i="3"/>
  <c r="J33" i="3"/>
  <c r="J12" i="3"/>
  <c r="J10" i="3"/>
  <c r="I7" i="3"/>
  <c r="I28" i="3"/>
  <c r="I19" i="3"/>
  <c r="I33" i="3"/>
  <c r="J26" i="3"/>
  <c r="J8" i="3"/>
  <c r="I26" i="3"/>
  <c r="J25" i="3"/>
  <c r="I35" i="3"/>
  <c r="J24" i="3"/>
  <c r="J13" i="3"/>
  <c r="I29" i="3"/>
  <c r="I8" i="3"/>
  <c r="J35" i="3"/>
  <c r="J28" i="3"/>
  <c r="I25" i="3"/>
  <c r="J19" i="3"/>
  <c r="J11" i="3"/>
  <c r="J7" i="3"/>
  <c r="I10" i="3"/>
  <c r="I24" i="3"/>
  <c r="J9" i="3"/>
  <c r="J6" i="3"/>
  <c r="I34" i="3"/>
  <c r="I27" i="3"/>
  <c r="I12" i="3"/>
  <c r="I9" i="3"/>
  <c r="I6" i="3"/>
  <c r="I20" i="3"/>
  <c r="I13" i="3"/>
  <c r="J2" i="3"/>
  <c r="J14" i="3"/>
  <c r="I2" i="3"/>
  <c r="J18" i="3"/>
  <c r="J29" i="3"/>
  <c r="J27" i="3"/>
  <c r="J20" i="3"/>
  <c r="I18" i="3"/>
  <c r="I14" i="3"/>
  <c r="K32" i="3" l="1"/>
  <c r="L32" i="3" s="1"/>
  <c r="M32" i="3" s="1"/>
  <c r="K31" i="3"/>
  <c r="L31" i="3" s="1"/>
  <c r="M31" i="3" s="1"/>
  <c r="K21" i="3"/>
  <c r="L21" i="3" s="1"/>
  <c r="M21" i="3" s="1"/>
  <c r="K22" i="3"/>
  <c r="L22" i="3" s="1"/>
  <c r="M22" i="3" s="1"/>
  <c r="K23" i="3"/>
  <c r="L23" i="3" s="1"/>
  <c r="M23" i="3" s="1"/>
  <c r="K15" i="3"/>
  <c r="L15" i="3" s="1"/>
  <c r="M15" i="3" s="1"/>
  <c r="K16" i="3"/>
  <c r="L16" i="3" s="1"/>
  <c r="M16" i="3" s="1"/>
  <c r="K17" i="3"/>
  <c r="L17" i="3" s="1"/>
  <c r="M17" i="3" s="1"/>
  <c r="K12" i="3"/>
  <c r="L12" i="3" s="1"/>
  <c r="M12" i="3" s="1"/>
  <c r="K19" i="3"/>
  <c r="L19" i="3" s="1"/>
  <c r="M19" i="3" s="1"/>
  <c r="K8" i="3"/>
  <c r="L8" i="3" s="1"/>
  <c r="M8" i="3" s="1"/>
  <c r="K11" i="3"/>
  <c r="L11" i="3" s="1"/>
  <c r="M11" i="3" s="1"/>
  <c r="K34" i="3"/>
  <c r="L34" i="3" s="1"/>
  <c r="M34" i="3" s="1"/>
  <c r="K13" i="3"/>
  <c r="L13" i="3" s="1"/>
  <c r="M13" i="3" s="1"/>
  <c r="K33" i="3"/>
  <c r="L33" i="3" s="1"/>
  <c r="M33" i="3" s="1"/>
  <c r="K24" i="3"/>
  <c r="L24" i="3" s="1"/>
  <c r="M24" i="3" s="1"/>
  <c r="K35" i="3"/>
  <c r="L35" i="3" s="1"/>
  <c r="M35" i="3" s="1"/>
  <c r="K26" i="3"/>
  <c r="L26" i="3" s="1"/>
  <c r="M26" i="3" s="1"/>
  <c r="K25" i="3"/>
  <c r="L25" i="3" s="1"/>
  <c r="M25" i="3" s="1"/>
  <c r="K7" i="3"/>
  <c r="L7" i="3" s="1"/>
  <c r="M7" i="3" s="1"/>
  <c r="K10" i="3"/>
  <c r="L10" i="3" s="1"/>
  <c r="M10" i="3" s="1"/>
  <c r="K14" i="3"/>
  <c r="L14" i="3" s="1"/>
  <c r="M14" i="3" s="1"/>
  <c r="K6" i="3"/>
  <c r="L6" i="3" s="1"/>
  <c r="M6" i="3" s="1"/>
  <c r="K28" i="3"/>
  <c r="L28" i="3" s="1"/>
  <c r="M28" i="3" s="1"/>
  <c r="K2" i="3"/>
  <c r="K27" i="3"/>
  <c r="L27" i="3" s="1"/>
  <c r="M27" i="3" s="1"/>
  <c r="K29" i="3"/>
  <c r="L29" i="3" s="1"/>
  <c r="M29" i="3" s="1"/>
  <c r="K9" i="3"/>
  <c r="L9" i="3" s="1"/>
  <c r="M9" i="3" s="1"/>
  <c r="K18" i="3"/>
  <c r="L18" i="3" s="1"/>
  <c r="M18" i="3" s="1"/>
  <c r="K20" i="3"/>
  <c r="L20" i="3" s="1"/>
  <c r="M20" i="3" s="1"/>
  <c r="T6" i="2"/>
  <c r="U6" i="2" s="1"/>
  <c r="V6" i="2" s="1"/>
  <c r="H2" i="2"/>
  <c r="G2" i="2"/>
  <c r="O18" i="3" l="1"/>
  <c r="O24" i="3"/>
  <c r="N24" i="3"/>
  <c r="O12" i="3"/>
  <c r="N33" i="3"/>
  <c r="O30" i="3"/>
  <c r="O33" i="3"/>
  <c r="N15" i="3"/>
  <c r="N30" i="3"/>
  <c r="N21" i="3"/>
  <c r="O15" i="3"/>
  <c r="N12" i="3"/>
  <c r="O6" i="3"/>
  <c r="N6" i="3"/>
  <c r="N27" i="3"/>
  <c r="O21" i="3"/>
  <c r="O9" i="3"/>
  <c r="N9" i="3"/>
  <c r="O27" i="3"/>
  <c r="J19" i="2"/>
  <c r="J18" i="2"/>
  <c r="J20" i="2"/>
  <c r="I17" i="2"/>
  <c r="I20" i="2"/>
  <c r="I19" i="2"/>
  <c r="I18" i="2"/>
  <c r="J17" i="2"/>
  <c r="K17" i="2" s="1"/>
  <c r="L17" i="2" s="1"/>
  <c r="M17" i="2" s="1"/>
  <c r="I12" i="2"/>
  <c r="J12" i="2"/>
  <c r="J13" i="2"/>
  <c r="N18" i="3"/>
  <c r="I13" i="2"/>
  <c r="K13" i="2" s="1"/>
  <c r="L13" i="2" s="1"/>
  <c r="M13" i="2" s="1"/>
  <c r="I24" i="2"/>
  <c r="I25" i="2"/>
  <c r="J25" i="2"/>
  <c r="I9" i="2"/>
  <c r="I2" i="2"/>
  <c r="J9" i="2"/>
  <c r="K9" i="2" s="1"/>
  <c r="L9" i="2" s="1"/>
  <c r="M9" i="2" s="1"/>
  <c r="J10" i="2"/>
  <c r="I11" i="2"/>
  <c r="J21" i="2"/>
  <c r="I23" i="2"/>
  <c r="I29" i="2"/>
  <c r="I32" i="2"/>
  <c r="I10" i="2"/>
  <c r="J2" i="2"/>
  <c r="I7" i="2"/>
  <c r="J11" i="2"/>
  <c r="J23" i="2"/>
  <c r="J29" i="2"/>
  <c r="I30" i="2"/>
  <c r="I31" i="2"/>
  <c r="I8" i="2"/>
  <c r="J24" i="2"/>
  <c r="I21" i="2"/>
  <c r="J7" i="2"/>
  <c r="I14" i="2"/>
  <c r="I26" i="2"/>
  <c r="J30" i="2"/>
  <c r="J31" i="2"/>
  <c r="J14" i="2"/>
  <c r="I15" i="2"/>
  <c r="I16" i="2"/>
  <c r="I22" i="2"/>
  <c r="J26" i="2"/>
  <c r="I27" i="2"/>
  <c r="I28" i="2"/>
  <c r="J8" i="2"/>
  <c r="J32" i="2"/>
  <c r="I6" i="2"/>
  <c r="J6" i="2"/>
  <c r="K6" i="2" s="1"/>
  <c r="L6" i="2" s="1"/>
  <c r="M6" i="2" s="1"/>
  <c r="J15" i="2"/>
  <c r="J16" i="2"/>
  <c r="K16" i="2" s="1"/>
  <c r="L16" i="2" s="1"/>
  <c r="M16" i="2" s="1"/>
  <c r="J22" i="2"/>
  <c r="J27" i="2"/>
  <c r="J28" i="2"/>
  <c r="P12" i="3" l="1"/>
  <c r="P24" i="3"/>
  <c r="P15" i="3"/>
  <c r="P33" i="3"/>
  <c r="P30" i="3"/>
  <c r="P21" i="3"/>
  <c r="P6" i="3"/>
  <c r="P27" i="3"/>
  <c r="R6" i="3"/>
  <c r="P9" i="3"/>
  <c r="K18" i="2"/>
  <c r="L18" i="2" s="1"/>
  <c r="M18" i="2" s="1"/>
  <c r="K12" i="2"/>
  <c r="L12" i="2" s="1"/>
  <c r="M12" i="2" s="1"/>
  <c r="K20" i="2"/>
  <c r="L20" i="2" s="1"/>
  <c r="M20" i="2" s="1"/>
  <c r="K26" i="2"/>
  <c r="L26" i="2" s="1"/>
  <c r="M26" i="2" s="1"/>
  <c r="K19" i="2"/>
  <c r="L19" i="2" s="1"/>
  <c r="M19" i="2" s="1"/>
  <c r="K22" i="2"/>
  <c r="L22" i="2" s="1"/>
  <c r="M22" i="2" s="1"/>
  <c r="K10" i="2"/>
  <c r="L10" i="2" s="1"/>
  <c r="M10" i="2" s="1"/>
  <c r="K32" i="2"/>
  <c r="L32" i="2" s="1"/>
  <c r="M32" i="2" s="1"/>
  <c r="N33" i="2"/>
  <c r="K8" i="2"/>
  <c r="L8" i="2" s="1"/>
  <c r="M8" i="2" s="1"/>
  <c r="O6" i="2" s="1"/>
  <c r="K2" i="2"/>
  <c r="Q6" i="3"/>
  <c r="P18" i="3"/>
  <c r="K14" i="2"/>
  <c r="L14" i="2" s="1"/>
  <c r="M14" i="2" s="1"/>
  <c r="K7" i="2"/>
  <c r="L7" i="2" s="1"/>
  <c r="M7" i="2" s="1"/>
  <c r="K29" i="2"/>
  <c r="L29" i="2" s="1"/>
  <c r="M29" i="2" s="1"/>
  <c r="K31" i="2"/>
  <c r="L31" i="2" s="1"/>
  <c r="M31" i="2" s="1"/>
  <c r="K15" i="2"/>
  <c r="L15" i="2" s="1"/>
  <c r="M15" i="2" s="1"/>
  <c r="N15" i="2" s="1"/>
  <c r="K11" i="2"/>
  <c r="L11" i="2" s="1"/>
  <c r="M11" i="2" s="1"/>
  <c r="K23" i="2"/>
  <c r="L23" i="2" s="1"/>
  <c r="M23" i="2" s="1"/>
  <c r="K24" i="2"/>
  <c r="L24" i="2" s="1"/>
  <c r="M24" i="2" s="1"/>
  <c r="K21" i="2"/>
  <c r="L21" i="2" s="1"/>
  <c r="M21" i="2" s="1"/>
  <c r="N18" i="2"/>
  <c r="O33" i="2"/>
  <c r="K28" i="2"/>
  <c r="L28" i="2" s="1"/>
  <c r="M28" i="2" s="1"/>
  <c r="K27" i="2"/>
  <c r="L27" i="2" s="1"/>
  <c r="M27" i="2" s="1"/>
  <c r="K30" i="2"/>
  <c r="L30" i="2" s="1"/>
  <c r="M30" i="2" s="1"/>
  <c r="K25" i="2"/>
  <c r="L25" i="2" s="1"/>
  <c r="M25" i="2" s="1"/>
  <c r="S6" i="3" l="1"/>
  <c r="O12" i="2"/>
  <c r="O18" i="2"/>
  <c r="P18" i="2" s="1"/>
  <c r="N6" i="2"/>
  <c r="N12" i="2"/>
  <c r="P6" i="2"/>
  <c r="N9" i="2"/>
  <c r="O15" i="2"/>
  <c r="P15" i="2"/>
  <c r="O9" i="2"/>
  <c r="P33" i="2"/>
  <c r="O24" i="2"/>
  <c r="N24" i="2"/>
  <c r="N30" i="2"/>
  <c r="O30" i="2"/>
  <c r="P30" i="2" s="1"/>
  <c r="O27" i="2"/>
  <c r="N27" i="2"/>
  <c r="N21" i="2"/>
  <c r="O21" i="2"/>
  <c r="P12" i="2" l="1"/>
  <c r="Q6" i="2"/>
  <c r="P21" i="2"/>
  <c r="P9" i="2"/>
  <c r="P27" i="2"/>
  <c r="R6" i="2"/>
  <c r="P24" i="2"/>
  <c r="S6" i="2" l="1"/>
</calcChain>
</file>

<file path=xl/sharedStrings.xml><?xml version="1.0" encoding="utf-8"?>
<sst xmlns="http://schemas.openxmlformats.org/spreadsheetml/2006/main" count="217" uniqueCount="41">
  <si>
    <t>replicate</t>
  </si>
  <si>
    <t>std_load</t>
  </si>
  <si>
    <t>diameter_harvest (mm)</t>
  </si>
  <si>
    <t>weight_harvest (mg)</t>
  </si>
  <si>
    <t>DNA_conc (ng / µL)</t>
  </si>
  <si>
    <t>load</t>
  </si>
  <si>
    <t>R19rBpos</t>
  </si>
  <si>
    <t>Sample</t>
  </si>
  <si>
    <r>
      <t>R19rB</t>
    </r>
    <r>
      <rPr>
        <vertAlign val="subscript"/>
        <sz val="10"/>
        <color theme="1"/>
        <rFont val="Arial"/>
        <family val="2"/>
      </rPr>
      <t>pos</t>
    </r>
  </si>
  <si>
    <t>Evolved Mr</t>
  </si>
  <si>
    <t>EH x Mr Gfp</t>
  </si>
  <si>
    <t>sample</t>
  </si>
  <si>
    <t>type</t>
  </si>
  <si>
    <t>conc ACT1</t>
  </si>
  <si>
    <t>CT ACT1</t>
  </si>
  <si>
    <t>CT rpoB</t>
  </si>
  <si>
    <t>avg CT ACT1</t>
  </si>
  <si>
    <t>avg CT rpoB</t>
  </si>
  <si>
    <t>dCT ACT1</t>
  </si>
  <si>
    <t>dCT rpoB</t>
  </si>
  <si>
    <t>ratio</t>
  </si>
  <si>
    <t>invserse ratio</t>
  </si>
  <si>
    <t>copy number excess</t>
  </si>
  <si>
    <t>tech_avg_copy_number_excess</t>
  </si>
  <si>
    <t>tech std copy number excess</t>
  </si>
  <si>
    <t>percent variation</t>
  </si>
  <si>
    <t>biol avg copy number excess</t>
  </si>
  <si>
    <t>biol std copy number avg</t>
  </si>
  <si>
    <t>F1:Mr</t>
  </si>
  <si>
    <t>avg_rpoB</t>
  </si>
  <si>
    <t>copy_bact</t>
  </si>
  <si>
    <t>copy_bact_total</t>
  </si>
  <si>
    <t>R10L4</t>
  </si>
  <si>
    <t>I3</t>
  </si>
  <si>
    <t>avg_ahpc</t>
  </si>
  <si>
    <t>I3:Rp</t>
  </si>
  <si>
    <t>dCT ahpC</t>
  </si>
  <si>
    <t>avg CT ahpC</t>
  </si>
  <si>
    <t>CT ahpC</t>
  </si>
  <si>
    <t>F1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</si>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</sst>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#,##0.000"/>
    <numFmt numFmtId="167" formatCode="#,##0.0000"/>
    <numFmt numFmtId="168" formatCode="_ * #,##0.00_ ;_ * \-#,##0.00_ ;_ * &quot;-&quot;??_ ;_ @_ "/>
    <numFmt numFmtId="169" formatCode="0.0000"/>
  </numFmts>
  <fonts count="3" x14ac:knownFonts="1">
    <font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0" xfId="0" applyAlignment="1">
      <alignment vertical="center"/>
    </xf>
    <xf numFmtId="1" fontId="0" fillId="0" borderId="0" xfId="0" applyNumberFormat="1"/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65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2" xfId="1" applyBorder="1"/>
    <xf numFmtId="0" fontId="2" fillId="0" borderId="3" xfId="1" applyBorder="1"/>
    <xf numFmtId="0" fontId="2" fillId="0" borderId="4" xfId="1" applyBorder="1"/>
    <xf numFmtId="0" fontId="2" fillId="0" borderId="5" xfId="1" applyBorder="1"/>
    <xf numFmtId="0" fontId="2" fillId="0" borderId="0" xfId="1"/>
    <xf numFmtId="166" fontId="2" fillId="0" borderId="0" xfId="1" applyNumberFormat="1"/>
    <xf numFmtId="167" fontId="2" fillId="0" borderId="3" xfId="1" applyNumberFormat="1" applyBorder="1"/>
    <xf numFmtId="167" fontId="2" fillId="0" borderId="0" xfId="1" applyNumberFormat="1"/>
    <xf numFmtId="0" fontId="2" fillId="0" borderId="6" xfId="1" applyBorder="1"/>
    <xf numFmtId="0" fontId="2" fillId="0" borderId="7" xfId="1" applyBorder="1"/>
    <xf numFmtId="168" fontId="2" fillId="0" borderId="3" xfId="1" applyNumberFormat="1" applyBorder="1"/>
    <xf numFmtId="166" fontId="2" fillId="0" borderId="3" xfId="1" applyNumberFormat="1" applyBorder="1"/>
    <xf numFmtId="169" fontId="2" fillId="0" borderId="3" xfId="1" applyNumberFormat="1" applyBorder="1"/>
    <xf numFmtId="164" fontId="2" fillId="2" borderId="3" xfId="1" applyNumberFormat="1" applyFill="1" applyBorder="1"/>
    <xf numFmtId="164" fontId="2" fillId="3" borderId="3" xfId="1" applyNumberFormat="1" applyFill="1" applyBorder="1"/>
    <xf numFmtId="164" fontId="2" fillId="0" borderId="8" xfId="1" applyNumberFormat="1" applyBorder="1"/>
    <xf numFmtId="164" fontId="2" fillId="0" borderId="0" xfId="1" applyNumberFormat="1"/>
    <xf numFmtId="168" fontId="2" fillId="0" borderId="0" xfId="1" applyNumberFormat="1"/>
    <xf numFmtId="169" fontId="2" fillId="0" borderId="0" xfId="1" applyNumberFormat="1"/>
    <xf numFmtId="164" fontId="2" fillId="0" borderId="9" xfId="1" applyNumberFormat="1" applyBorder="1"/>
    <xf numFmtId="0" fontId="2" fillId="0" borderId="10" xfId="1" applyBorder="1"/>
    <xf numFmtId="168" fontId="2" fillId="0" borderId="6" xfId="1" applyNumberFormat="1" applyBorder="1"/>
    <xf numFmtId="166" fontId="2" fillId="0" borderId="6" xfId="1" applyNumberFormat="1" applyBorder="1"/>
    <xf numFmtId="167" fontId="2" fillId="0" borderId="6" xfId="1" applyNumberFormat="1" applyBorder="1"/>
    <xf numFmtId="169" fontId="2" fillId="0" borderId="6" xfId="1" applyNumberFormat="1" applyBorder="1"/>
    <xf numFmtId="164" fontId="2" fillId="0" borderId="6" xfId="1" applyNumberFormat="1" applyBorder="1"/>
    <xf numFmtId="164" fontId="2" fillId="0" borderId="11" xfId="1" applyNumberFormat="1" applyBorder="1"/>
    <xf numFmtId="0" fontId="2" fillId="0" borderId="0" xfId="1" applyBorder="1"/>
    <xf numFmtId="167" fontId="2" fillId="0" borderId="0" xfId="1" applyNumberFormat="1" applyBorder="1"/>
    <xf numFmtId="0" fontId="2" fillId="0" borderId="0" xfId="1" applyFill="1" applyBorder="1"/>
    <xf numFmtId="168" fontId="2" fillId="0" borderId="0" xfId="1" applyNumberFormat="1" applyFill="1" applyBorder="1"/>
    <xf numFmtId="166" fontId="2" fillId="0" borderId="0" xfId="1" applyNumberFormat="1" applyFill="1" applyBorder="1"/>
    <xf numFmtId="167" fontId="2" fillId="0" borderId="0" xfId="1" applyNumberFormat="1" applyFill="1" applyBorder="1"/>
    <xf numFmtId="169" fontId="2" fillId="0" borderId="0" xfId="1" applyNumberFormat="1" applyFill="1" applyBorder="1"/>
    <xf numFmtId="164" fontId="2" fillId="0" borderId="0" xfId="1" applyNumberFormat="1" applyFill="1" applyBorder="1"/>
  </cellXfs>
  <cellStyles count="2">
    <cellStyle name="Normal" xfId="0" builtinId="0"/>
    <cellStyle name="Normal 2" xfId="1" xr:uid="{3244E997-866E-4771-9F73-00152831F2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611E-E589-41D4-82EC-9C394ABDD0B8}">
  <dimension ref="A1:H50"/>
  <sheetViews>
    <sheetView workbookViewId="0">
      <selection activeCell="F42" sqref="F42"/>
    </sheetView>
  </sheetViews>
  <sheetFormatPr defaultRowHeight="12.75" x14ac:dyDescent="0.2"/>
  <cols>
    <col min="1" max="1" width="11.28515625" style="3" bestFit="1" customWidth="1"/>
    <col min="2" max="2" width="8" bestFit="1" customWidth="1"/>
    <col min="3" max="3" width="15.140625" bestFit="1" customWidth="1"/>
    <col min="4" max="4" width="13.28515625" bestFit="1" customWidth="1"/>
    <col min="5" max="5" width="17.5703125" bestFit="1" customWidth="1"/>
    <col min="6" max="6" width="13.7109375" bestFit="1" customWidth="1"/>
    <col min="7" max="7" width="10.5703125" bestFit="1" customWidth="1"/>
    <col min="8" max="8" width="18" bestFit="1" customWidth="1"/>
  </cols>
  <sheetData>
    <row r="1" spans="1:8" x14ac:dyDescent="0.2">
      <c r="A1" s="10" t="s">
        <v>7</v>
      </c>
      <c r="B1" s="2" t="s">
        <v>0</v>
      </c>
      <c r="C1" s="10" t="s">
        <v>2</v>
      </c>
      <c r="D1" s="10" t="s">
        <v>3</v>
      </c>
      <c r="E1" s="2" t="s">
        <v>4</v>
      </c>
      <c r="F1" s="2" t="s">
        <v>5</v>
      </c>
      <c r="G1" s="2" t="s">
        <v>1</v>
      </c>
    </row>
    <row r="2" spans="1:8" ht="15.75" x14ac:dyDescent="0.2">
      <c r="A2" s="9" t="s">
        <v>8</v>
      </c>
      <c r="B2" s="2">
        <v>1.1000000000000001</v>
      </c>
      <c r="C2" s="5">
        <v>29.85</v>
      </c>
      <c r="D2" s="5">
        <v>108.09999999999991</v>
      </c>
      <c r="E2" s="6">
        <v>100</v>
      </c>
      <c r="F2" s="8">
        <v>9.4854413411871548</v>
      </c>
      <c r="G2" s="7">
        <v>0.24429829970537653</v>
      </c>
      <c r="H2" s="1"/>
    </row>
    <row r="3" spans="1:8" x14ac:dyDescent="0.2">
      <c r="A3" s="9" t="s">
        <v>6</v>
      </c>
      <c r="B3" s="2">
        <v>1.3</v>
      </c>
      <c r="C3" s="5">
        <v>33.299999999999997</v>
      </c>
      <c r="D3" s="5">
        <v>103.20000000000027</v>
      </c>
      <c r="E3" s="6">
        <v>103</v>
      </c>
      <c r="F3" s="8">
        <v>4.6268508240472315</v>
      </c>
      <c r="G3" s="7">
        <v>8.5438632902907888E-2</v>
      </c>
    </row>
    <row r="4" spans="1:8" x14ac:dyDescent="0.2">
      <c r="A4" s="9" t="s">
        <v>6</v>
      </c>
      <c r="B4" s="2">
        <v>4.4000000000000004</v>
      </c>
      <c r="C4" s="5">
        <v>30.25</v>
      </c>
      <c r="D4" s="5">
        <v>100.60000000000036</v>
      </c>
      <c r="E4" s="6">
        <v>103</v>
      </c>
      <c r="F4" s="8">
        <v>10.902352492825813</v>
      </c>
      <c r="G4" s="7">
        <v>0.41225762739264099</v>
      </c>
    </row>
    <row r="5" spans="1:8" x14ac:dyDescent="0.2">
      <c r="A5" s="9" t="s">
        <v>6</v>
      </c>
      <c r="B5" s="2">
        <v>5.0999999999999996</v>
      </c>
      <c r="C5" s="5">
        <v>30</v>
      </c>
      <c r="D5" s="5">
        <v>100.79999999999973</v>
      </c>
      <c r="E5" s="6">
        <v>94</v>
      </c>
      <c r="F5" s="8">
        <v>2.3003786223332723</v>
      </c>
      <c r="G5" s="7">
        <v>0.2449243653970222</v>
      </c>
    </row>
    <row r="6" spans="1:8" x14ac:dyDescent="0.2">
      <c r="A6" s="9" t="s">
        <v>6</v>
      </c>
      <c r="B6" s="2">
        <v>7.4</v>
      </c>
      <c r="C6" s="5">
        <v>31</v>
      </c>
      <c r="D6" s="5">
        <v>77.5</v>
      </c>
      <c r="E6" s="6">
        <v>88</v>
      </c>
      <c r="F6" s="8">
        <v>7.4370260835802258</v>
      </c>
      <c r="G6" s="7">
        <v>0.61932448601450774</v>
      </c>
    </row>
    <row r="7" spans="1:8" x14ac:dyDescent="0.2">
      <c r="A7" s="9" t="s">
        <v>6</v>
      </c>
      <c r="B7" s="2">
        <v>8.1999999999999993</v>
      </c>
      <c r="C7" s="5">
        <v>30.5</v>
      </c>
      <c r="D7" s="5">
        <v>104.40000000000009</v>
      </c>
      <c r="E7" s="6">
        <v>84</v>
      </c>
      <c r="F7" s="8">
        <v>15.520936628501785</v>
      </c>
      <c r="G7" s="7">
        <v>1.0296733371054381</v>
      </c>
    </row>
    <row r="8" spans="1:8" x14ac:dyDescent="0.2">
      <c r="A8" s="9" t="s">
        <v>6</v>
      </c>
      <c r="B8" s="2">
        <v>10.1</v>
      </c>
      <c r="C8" s="5">
        <v>29.15</v>
      </c>
      <c r="D8" s="5">
        <v>77.199999999999818</v>
      </c>
      <c r="E8" s="6">
        <v>70</v>
      </c>
      <c r="F8" s="8">
        <v>3.2995407047370513</v>
      </c>
      <c r="G8" s="7">
        <v>0.11620773071066537</v>
      </c>
    </row>
    <row r="9" spans="1:8" x14ac:dyDescent="0.2">
      <c r="A9" s="9" t="s">
        <v>6</v>
      </c>
      <c r="B9" s="2">
        <v>10.199999999999999</v>
      </c>
      <c r="C9" s="5">
        <v>27.6</v>
      </c>
      <c r="D9" s="5">
        <v>86.200000000000273</v>
      </c>
      <c r="E9" s="6">
        <v>71</v>
      </c>
      <c r="F9" s="8">
        <v>10.317986962265204</v>
      </c>
      <c r="G9" s="7">
        <v>2.6345393927885294</v>
      </c>
    </row>
    <row r="10" spans="1:8" x14ac:dyDescent="0.2">
      <c r="A10" s="9" t="s">
        <v>6</v>
      </c>
      <c r="B10" s="2">
        <v>10.3</v>
      </c>
      <c r="C10" s="5">
        <v>26.8</v>
      </c>
      <c r="D10" s="5">
        <v>76.899999999999636</v>
      </c>
      <c r="E10" s="6">
        <v>68</v>
      </c>
      <c r="F10" s="8">
        <v>7.9293767770430952</v>
      </c>
      <c r="G10" s="7">
        <v>0.37035697463161932</v>
      </c>
    </row>
    <row r="11" spans="1:8" x14ac:dyDescent="0.2">
      <c r="A11" s="9" t="s">
        <v>6</v>
      </c>
      <c r="B11" s="2">
        <v>10.4</v>
      </c>
      <c r="C11" s="5">
        <v>29.75</v>
      </c>
      <c r="D11" s="5">
        <v>75.300000000000182</v>
      </c>
      <c r="E11" s="6">
        <v>68</v>
      </c>
      <c r="F11" s="8">
        <v>3.4839852188170521</v>
      </c>
      <c r="G11" s="7">
        <v>0.42747034431641917</v>
      </c>
    </row>
    <row r="12" spans="1:8" x14ac:dyDescent="0.2">
      <c r="A12" s="9" t="s">
        <v>9</v>
      </c>
      <c r="B12" s="2">
        <v>1.1000000000000001</v>
      </c>
      <c r="C12" s="5">
        <v>28.8</v>
      </c>
      <c r="D12" s="5">
        <v>56.099999999999909</v>
      </c>
      <c r="E12" s="6">
        <v>44</v>
      </c>
      <c r="F12" s="8">
        <v>3874.9869914317896</v>
      </c>
      <c r="G12" s="7">
        <v>130.27362354880242</v>
      </c>
      <c r="H12" s="1"/>
    </row>
    <row r="13" spans="1:8" x14ac:dyDescent="0.2">
      <c r="A13" s="9" t="s">
        <v>9</v>
      </c>
      <c r="B13" s="2">
        <v>1.2</v>
      </c>
      <c r="C13" s="5">
        <v>28.3</v>
      </c>
      <c r="D13" s="5">
        <v>72.400000000000091</v>
      </c>
      <c r="E13" s="6">
        <v>57</v>
      </c>
      <c r="F13" s="8">
        <v>8939.5936093474793</v>
      </c>
      <c r="G13" s="7">
        <v>741.65754563957023</v>
      </c>
    </row>
    <row r="14" spans="1:8" x14ac:dyDescent="0.2">
      <c r="A14" s="9" t="s">
        <v>9</v>
      </c>
      <c r="B14" s="2">
        <v>1.3</v>
      </c>
      <c r="C14" s="5">
        <v>30.8</v>
      </c>
      <c r="D14" s="5">
        <v>63</v>
      </c>
      <c r="E14" s="6">
        <v>53</v>
      </c>
      <c r="F14" s="8">
        <v>7870.8180499562113</v>
      </c>
      <c r="G14" s="7">
        <v>436.88706525768595</v>
      </c>
    </row>
    <row r="15" spans="1:8" x14ac:dyDescent="0.2">
      <c r="A15" s="9" t="s">
        <v>9</v>
      </c>
      <c r="B15" s="2">
        <v>1.4</v>
      </c>
      <c r="C15" s="5">
        <v>29.75</v>
      </c>
      <c r="D15" s="5">
        <v>82.299999999999727</v>
      </c>
      <c r="E15" s="6">
        <v>63</v>
      </c>
      <c r="F15" s="8">
        <v>2716.0044655104912</v>
      </c>
      <c r="G15" s="7">
        <v>55.334104785833745</v>
      </c>
    </row>
    <row r="16" spans="1:8" x14ac:dyDescent="0.2">
      <c r="A16" s="9" t="s">
        <v>9</v>
      </c>
      <c r="B16" s="2">
        <v>2.2999999999999998</v>
      </c>
      <c r="C16" s="5">
        <v>30.25</v>
      </c>
      <c r="D16" s="5">
        <v>92.400000000000091</v>
      </c>
      <c r="E16" s="6">
        <v>103</v>
      </c>
      <c r="F16" s="8">
        <v>28144.70625117105</v>
      </c>
      <c r="G16" s="7">
        <v>5797.4888071909145</v>
      </c>
    </row>
    <row r="17" spans="1:8" x14ac:dyDescent="0.2">
      <c r="A17" s="9" t="s">
        <v>9</v>
      </c>
      <c r="B17" s="2">
        <v>5.0999999999999996</v>
      </c>
      <c r="C17" s="5">
        <v>26.75</v>
      </c>
      <c r="D17" s="5">
        <v>67.900000000000091</v>
      </c>
      <c r="E17" s="6">
        <v>63</v>
      </c>
      <c r="F17" s="8">
        <v>3904.1003784614018</v>
      </c>
      <c r="G17" s="7">
        <v>184.59460833800526</v>
      </c>
    </row>
    <row r="18" spans="1:8" x14ac:dyDescent="0.2">
      <c r="A18" s="9" t="s">
        <v>9</v>
      </c>
      <c r="B18" s="2">
        <v>5.4</v>
      </c>
      <c r="C18" s="5">
        <v>29.5</v>
      </c>
      <c r="D18" s="5">
        <v>74.900000000000091</v>
      </c>
      <c r="E18" s="6">
        <v>51</v>
      </c>
      <c r="F18" s="8">
        <v>4005.3445241170507</v>
      </c>
      <c r="G18" s="7">
        <v>590.01815434821992</v>
      </c>
    </row>
    <row r="19" spans="1:8" x14ac:dyDescent="0.2">
      <c r="A19" s="9" t="s">
        <v>9</v>
      </c>
      <c r="B19" s="2">
        <v>6.1</v>
      </c>
      <c r="C19" s="5">
        <v>27.35</v>
      </c>
      <c r="D19" s="5">
        <v>95.299999999999727</v>
      </c>
      <c r="E19" s="6">
        <v>97</v>
      </c>
      <c r="F19" s="8">
        <v>16216.787259297451</v>
      </c>
      <c r="G19" s="7">
        <v>3376.5253099730294</v>
      </c>
    </row>
    <row r="20" spans="1:8" x14ac:dyDescent="0.2">
      <c r="A20" s="9" t="s">
        <v>9</v>
      </c>
      <c r="B20" s="2">
        <v>6.4</v>
      </c>
      <c r="C20" s="5">
        <v>29.549999999999997</v>
      </c>
      <c r="D20" s="5">
        <v>95.899999999999636</v>
      </c>
      <c r="E20" s="6">
        <v>108</v>
      </c>
      <c r="F20" s="8">
        <v>5972.5786625525652</v>
      </c>
      <c r="G20" s="7">
        <v>290.47172407048225</v>
      </c>
    </row>
    <row r="21" spans="1:8" x14ac:dyDescent="0.2">
      <c r="A21" s="9" t="s">
        <v>9</v>
      </c>
      <c r="B21" s="2">
        <v>7.4</v>
      </c>
      <c r="C21" s="5">
        <v>28.700000000000003</v>
      </c>
      <c r="D21" s="5">
        <v>83.900000000000091</v>
      </c>
      <c r="E21" s="6">
        <v>111</v>
      </c>
      <c r="F21" s="8">
        <v>6784.0989598648157</v>
      </c>
      <c r="G21" s="7">
        <v>361.9566230480616</v>
      </c>
    </row>
    <row r="22" spans="1:8" x14ac:dyDescent="0.2">
      <c r="A22" s="9" t="s">
        <v>10</v>
      </c>
      <c r="B22" s="2">
        <v>1.1000000000000001</v>
      </c>
      <c r="C22" s="5">
        <v>32.799999999999997</v>
      </c>
      <c r="D22" s="6">
        <v>93.300000000000182</v>
      </c>
      <c r="E22" s="6">
        <v>99</v>
      </c>
      <c r="F22" s="8">
        <v>1231.9125259208115</v>
      </c>
      <c r="G22" s="7">
        <v>23.028383411575383</v>
      </c>
      <c r="H22" s="1"/>
    </row>
    <row r="23" spans="1:8" x14ac:dyDescent="0.2">
      <c r="A23" s="9" t="s">
        <v>10</v>
      </c>
      <c r="B23" s="2">
        <v>1.2</v>
      </c>
      <c r="C23" s="5">
        <v>25.75</v>
      </c>
      <c r="D23" s="6">
        <v>53.400000000000091</v>
      </c>
      <c r="E23" s="6">
        <v>61</v>
      </c>
      <c r="F23" s="8">
        <v>1229.099845613531</v>
      </c>
      <c r="G23" s="7">
        <v>29.748215239952703</v>
      </c>
    </row>
    <row r="24" spans="1:8" x14ac:dyDescent="0.2">
      <c r="A24" s="9" t="s">
        <v>10</v>
      </c>
      <c r="B24" s="2">
        <v>1.3</v>
      </c>
      <c r="C24" s="5">
        <v>30.549999999999997</v>
      </c>
      <c r="D24" s="6">
        <v>81.800000000000182</v>
      </c>
      <c r="E24" s="6">
        <v>97</v>
      </c>
      <c r="F24" s="8">
        <v>1070.4560285331029</v>
      </c>
      <c r="G24" s="7">
        <v>83.474222929824251</v>
      </c>
    </row>
    <row r="25" spans="1:8" x14ac:dyDescent="0.2">
      <c r="A25" s="9" t="s">
        <v>10</v>
      </c>
      <c r="B25" s="2">
        <v>1.4</v>
      </c>
      <c r="C25" s="5">
        <v>32.25</v>
      </c>
      <c r="D25" s="6">
        <v>85.900000000000091</v>
      </c>
      <c r="E25" s="6">
        <v>215</v>
      </c>
      <c r="F25" s="8">
        <v>2294.6403256155741</v>
      </c>
      <c r="G25" s="7">
        <v>43.961153496438044</v>
      </c>
    </row>
    <row r="26" spans="1:8" x14ac:dyDescent="0.2">
      <c r="A26" s="9" t="s">
        <v>10</v>
      </c>
      <c r="B26" s="2">
        <v>2.1</v>
      </c>
      <c r="C26" s="5">
        <v>31.75</v>
      </c>
      <c r="D26" s="6">
        <v>88.799999999999727</v>
      </c>
      <c r="E26" s="6">
        <v>125</v>
      </c>
      <c r="F26" s="8">
        <v>876.03976240862949</v>
      </c>
      <c r="G26" s="7">
        <v>20.773228634738249</v>
      </c>
    </row>
    <row r="27" spans="1:8" x14ac:dyDescent="0.2">
      <c r="A27" s="9" t="s">
        <v>10</v>
      </c>
      <c r="B27" s="2">
        <v>2.2999999999999998</v>
      </c>
      <c r="C27" s="5">
        <v>35.9</v>
      </c>
      <c r="D27" s="6">
        <v>93.900000000000091</v>
      </c>
      <c r="E27" s="6">
        <v>128</v>
      </c>
      <c r="F27" s="8">
        <v>2405.8192526064581</v>
      </c>
      <c r="G27" s="7">
        <v>145.38591939649655</v>
      </c>
    </row>
    <row r="28" spans="1:8" x14ac:dyDescent="0.2">
      <c r="A28" s="9" t="s">
        <v>10</v>
      </c>
      <c r="B28" s="2">
        <v>4.0999999999999996</v>
      </c>
      <c r="C28" s="5">
        <v>31.15</v>
      </c>
      <c r="D28" s="5">
        <v>89.099999999999909</v>
      </c>
      <c r="E28" s="6">
        <v>126</v>
      </c>
      <c r="F28" s="8">
        <v>1580.8804740167504</v>
      </c>
      <c r="G28" s="7">
        <v>92.350900521809223</v>
      </c>
    </row>
    <row r="29" spans="1:8" x14ac:dyDescent="0.2">
      <c r="A29" s="9" t="s">
        <v>10</v>
      </c>
      <c r="B29" s="2">
        <v>5.0999999999999996</v>
      </c>
      <c r="C29" s="5">
        <v>31.65</v>
      </c>
      <c r="D29" s="5">
        <v>77.399999999999636</v>
      </c>
      <c r="E29" s="6">
        <v>119</v>
      </c>
      <c r="F29" s="8">
        <v>2347.7883344007159</v>
      </c>
      <c r="G29" s="7">
        <v>135.82049463427583</v>
      </c>
    </row>
    <row r="30" spans="1:8" x14ac:dyDescent="0.2">
      <c r="A30" s="9" t="s">
        <v>10</v>
      </c>
      <c r="B30" s="2">
        <v>5.2</v>
      </c>
      <c r="C30" s="5">
        <v>34.150000000000006</v>
      </c>
      <c r="D30" s="5">
        <v>110.59999999999991</v>
      </c>
      <c r="E30" s="6">
        <v>142</v>
      </c>
      <c r="F30" s="8">
        <v>1525.4037924524994</v>
      </c>
      <c r="G30" s="7">
        <v>49.059675525420275</v>
      </c>
    </row>
    <row r="31" spans="1:8" x14ac:dyDescent="0.2">
      <c r="A31" s="9" t="s">
        <v>10</v>
      </c>
      <c r="B31" s="2">
        <v>5.3</v>
      </c>
      <c r="C31" s="5">
        <v>30.799999999999997</v>
      </c>
      <c r="D31" s="5">
        <v>95.699999999999818</v>
      </c>
      <c r="E31" s="6">
        <v>113</v>
      </c>
      <c r="F31" s="8">
        <v>2149.2611885714955</v>
      </c>
      <c r="G31" s="7">
        <v>264.02695104223301</v>
      </c>
    </row>
    <row r="32" spans="1:8" x14ac:dyDescent="0.2">
      <c r="E32" s="4"/>
      <c r="F32" s="1"/>
    </row>
    <row r="33" spans="3:6" x14ac:dyDescent="0.2">
      <c r="E33" s="4"/>
      <c r="F33" s="1"/>
    </row>
    <row r="34" spans="3:6" x14ac:dyDescent="0.2">
      <c r="E34" s="4"/>
      <c r="F34" s="1"/>
    </row>
    <row r="35" spans="3:6" x14ac:dyDescent="0.2">
      <c r="E35" s="4"/>
      <c r="F35" s="1"/>
    </row>
    <row r="36" spans="3:6" x14ac:dyDescent="0.2">
      <c r="E36" s="4"/>
      <c r="F36" s="1"/>
    </row>
    <row r="37" spans="3:6" x14ac:dyDescent="0.2">
      <c r="E37" s="4"/>
      <c r="F37" s="1"/>
    </row>
    <row r="38" spans="3:6" x14ac:dyDescent="0.2">
      <c r="E38" s="4"/>
      <c r="F38" s="1"/>
    </row>
    <row r="39" spans="3:6" x14ac:dyDescent="0.2">
      <c r="E39" s="4"/>
      <c r="F39" s="1"/>
    </row>
    <row r="40" spans="3:6" x14ac:dyDescent="0.2">
      <c r="E40" s="4"/>
      <c r="F40" s="1"/>
    </row>
    <row r="41" spans="3:6" x14ac:dyDescent="0.2">
      <c r="C41" s="3"/>
      <c r="D41" s="3"/>
      <c r="E41" s="4"/>
      <c r="F41" s="1"/>
    </row>
    <row r="42" spans="3:6" x14ac:dyDescent="0.2">
      <c r="C42" s="3"/>
      <c r="D42" s="3"/>
      <c r="E42" s="4"/>
      <c r="F42" s="1"/>
    </row>
    <row r="43" spans="3:6" x14ac:dyDescent="0.2">
      <c r="C43" s="3"/>
      <c r="D43" s="3"/>
      <c r="E43" s="4"/>
      <c r="F43" s="1"/>
    </row>
    <row r="44" spans="3:6" x14ac:dyDescent="0.2">
      <c r="C44" s="3"/>
      <c r="D44" s="3"/>
      <c r="E44" s="4"/>
      <c r="F44" s="1"/>
    </row>
    <row r="45" spans="3:6" x14ac:dyDescent="0.2">
      <c r="C45" s="3"/>
      <c r="D45" s="3"/>
      <c r="E45" s="4"/>
      <c r="F45" s="1"/>
    </row>
    <row r="46" spans="3:6" x14ac:dyDescent="0.2">
      <c r="C46" s="3"/>
      <c r="D46" s="3"/>
      <c r="E46" s="4"/>
      <c r="F46" s="1"/>
    </row>
    <row r="47" spans="3:6" x14ac:dyDescent="0.2">
      <c r="C47" s="3"/>
      <c r="D47" s="3"/>
      <c r="E47" s="4"/>
      <c r="F47" s="1"/>
    </row>
    <row r="48" spans="3:6" x14ac:dyDescent="0.2">
      <c r="C48" s="3"/>
      <c r="D48" s="3"/>
      <c r="E48" s="4"/>
      <c r="F48" s="1"/>
    </row>
    <row r="49" spans="3:6" x14ac:dyDescent="0.2">
      <c r="C49" s="3"/>
      <c r="D49" s="3"/>
      <c r="E49" s="4"/>
      <c r="F49" s="1"/>
    </row>
    <row r="50" spans="3:6" x14ac:dyDescent="0.2">
      <c r="C50" s="3"/>
      <c r="D50" s="3"/>
      <c r="E50" s="4"/>
      <c r="F5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CDCB-A241-4237-8B61-23E906C9A92D}">
  <dimension ref="A1:V47"/>
  <sheetViews>
    <sheetView zoomScale="85" zoomScaleNormal="85" workbookViewId="0">
      <selection activeCell="R24" sqref="R24"/>
    </sheetView>
  </sheetViews>
  <sheetFormatPr defaultRowHeight="15" x14ac:dyDescent="0.25"/>
  <cols>
    <col min="1" max="1" width="10.28515625" style="15" bestFit="1" customWidth="1"/>
    <col min="2" max="16384" width="9.140625" style="15"/>
  </cols>
  <sheetData>
    <row r="1" spans="1:22" x14ac:dyDescent="0.25">
      <c r="A1" s="19" t="s">
        <v>11</v>
      </c>
      <c r="B1" s="19" t="s">
        <v>12</v>
      </c>
      <c r="C1" s="19" t="s">
        <v>0</v>
      </c>
      <c r="D1" s="19" t="s">
        <v>13</v>
      </c>
      <c r="E1" s="19" t="s">
        <v>14</v>
      </c>
      <c r="F1" s="19" t="s">
        <v>38</v>
      </c>
      <c r="G1" s="19" t="s">
        <v>16</v>
      </c>
      <c r="H1" s="19" t="s">
        <v>37</v>
      </c>
      <c r="I1" s="19" t="s">
        <v>18</v>
      </c>
      <c r="J1" s="19" t="s">
        <v>36</v>
      </c>
      <c r="K1" s="19" t="s">
        <v>20</v>
      </c>
      <c r="L1" s="19" t="s">
        <v>21</v>
      </c>
      <c r="M1" s="19" t="s">
        <v>22</v>
      </c>
      <c r="N1" s="19" t="s">
        <v>23</v>
      </c>
      <c r="O1" s="19" t="s">
        <v>24</v>
      </c>
      <c r="P1" s="19" t="s">
        <v>25</v>
      </c>
      <c r="Q1" s="13" t="s">
        <v>26</v>
      </c>
      <c r="R1" s="13" t="s">
        <v>27</v>
      </c>
      <c r="S1" s="14" t="s">
        <v>25</v>
      </c>
    </row>
    <row r="2" spans="1:22" x14ac:dyDescent="0.25">
      <c r="A2" s="38" t="s">
        <v>35</v>
      </c>
      <c r="B2" s="38" t="s">
        <v>40</v>
      </c>
      <c r="C2" s="38"/>
      <c r="D2" s="38">
        <v>1</v>
      </c>
      <c r="E2" s="16">
        <v>20.970511999999999</v>
      </c>
      <c r="F2" s="16">
        <v>24.822706</v>
      </c>
      <c r="G2" s="39">
        <f>AVERAGE(E2:E5)</f>
        <v>21.07817575</v>
      </c>
      <c r="H2" s="39">
        <f>AVERAGE(F2:F5)</f>
        <v>24.830881000000002</v>
      </c>
      <c r="I2" s="39">
        <f>$G$2-G2</f>
        <v>0</v>
      </c>
      <c r="J2" s="39">
        <f>$H$2-H2</f>
        <v>0</v>
      </c>
      <c r="K2" s="39">
        <f>(2^J2)/(2^I2)</f>
        <v>1</v>
      </c>
    </row>
    <row r="3" spans="1:22" x14ac:dyDescent="0.25">
      <c r="A3" s="15" t="s">
        <v>35</v>
      </c>
      <c r="B3" s="15" t="s">
        <v>40</v>
      </c>
      <c r="D3" s="15">
        <v>1</v>
      </c>
      <c r="E3" s="16">
        <v>21.056643000000001</v>
      </c>
      <c r="F3" s="16">
        <v>24.811329000000001</v>
      </c>
      <c r="G3" s="18"/>
      <c r="H3" s="18"/>
      <c r="I3" s="18"/>
      <c r="J3" s="18"/>
      <c r="K3" s="18"/>
    </row>
    <row r="4" spans="1:22" x14ac:dyDescent="0.25">
      <c r="A4" s="15" t="s">
        <v>35</v>
      </c>
      <c r="B4" s="15" t="s">
        <v>40</v>
      </c>
      <c r="D4" s="15">
        <v>1</v>
      </c>
      <c r="E4" s="16">
        <v>21.186684</v>
      </c>
      <c r="F4" s="16">
        <v>24.858608</v>
      </c>
      <c r="G4" s="18"/>
      <c r="H4" s="18"/>
      <c r="I4" s="18"/>
      <c r="J4" s="18"/>
      <c r="K4" s="18"/>
    </row>
    <row r="5" spans="1:22" x14ac:dyDescent="0.25">
      <c r="A5" s="19" t="s">
        <v>35</v>
      </c>
      <c r="B5" s="15" t="s">
        <v>40</v>
      </c>
      <c r="D5" s="15">
        <v>1</v>
      </c>
      <c r="E5" s="16">
        <v>21.098863999999999</v>
      </c>
      <c r="F5" s="16"/>
      <c r="G5" s="18"/>
      <c r="H5" s="18"/>
      <c r="I5" s="18"/>
      <c r="J5" s="18"/>
      <c r="K5" s="18"/>
      <c r="T5" s="15" t="s">
        <v>34</v>
      </c>
      <c r="U5" s="15" t="s">
        <v>30</v>
      </c>
      <c r="V5" s="15" t="s">
        <v>31</v>
      </c>
    </row>
    <row r="6" spans="1:22" x14ac:dyDescent="0.25">
      <c r="A6" s="20" t="s">
        <v>33</v>
      </c>
      <c r="B6" s="12">
        <v>1</v>
      </c>
      <c r="C6" s="12">
        <v>1.1000000000000001</v>
      </c>
      <c r="D6" s="21"/>
      <c r="E6" s="22">
        <v>20.762820999999999</v>
      </c>
      <c r="F6" s="22">
        <v>24.393076000000001</v>
      </c>
      <c r="G6" s="17"/>
      <c r="H6" s="17"/>
      <c r="I6" s="17">
        <f>$G$2-E6</f>
        <v>0.31535475000000091</v>
      </c>
      <c r="J6" s="17">
        <f>$H$2-F6</f>
        <v>0.43780500000000089</v>
      </c>
      <c r="K6" s="17">
        <f>(2^J6)/(2^I6)</f>
        <v>1.0885821237327915</v>
      </c>
      <c r="L6" s="23">
        <f>1/K6</f>
        <v>0.91862614514645913</v>
      </c>
      <c r="M6" s="23">
        <f>L6*10</f>
        <v>9.1862614514645919</v>
      </c>
      <c r="N6" s="24">
        <f>AVERAGE(M6:M8)</f>
        <v>9.4854413411871548</v>
      </c>
      <c r="O6" s="25">
        <f>_xlfn.STDEV.P(M6:M8)</f>
        <v>0.24429829970537653</v>
      </c>
      <c r="P6" s="26">
        <f>100*(O6/N6)</f>
        <v>2.5755079908047933</v>
      </c>
      <c r="Q6" s="27">
        <f>AVERAGE(N6:N35)</f>
        <v>7.5303875655337889</v>
      </c>
      <c r="R6" s="27">
        <f>_xlfn.STDEV.P(N6:N35)</f>
        <v>3.9627873079980147</v>
      </c>
      <c r="S6" s="27">
        <f>100*(R6/Q6)</f>
        <v>52.623948947003683</v>
      </c>
      <c r="T6" s="16">
        <f>AVERAGE(F6:F35)</f>
        <v>24.115548466666663</v>
      </c>
      <c r="U6" s="16">
        <f>34235420415.084*EXP(-0.647*T6)</f>
        <v>5731.6961136591535</v>
      </c>
      <c r="V6" s="15">
        <f>U6*100*25</f>
        <v>14329240.284147885</v>
      </c>
    </row>
    <row r="7" spans="1:22" x14ac:dyDescent="0.25">
      <c r="A7" s="20" t="s">
        <v>33</v>
      </c>
      <c r="B7" s="15">
        <v>1</v>
      </c>
      <c r="D7" s="28"/>
      <c r="E7" s="16">
        <v>20.689795</v>
      </c>
      <c r="F7" s="16">
        <v>24.411095</v>
      </c>
      <c r="G7" s="18"/>
      <c r="H7" s="18"/>
      <c r="I7" s="18">
        <f>$G$2-E7</f>
        <v>0.38838074999999961</v>
      </c>
      <c r="J7" s="18">
        <f>$H$2-F7</f>
        <v>0.41978600000000199</v>
      </c>
      <c r="K7" s="18">
        <f>(2^J7)/(2^I7)</f>
        <v>1.0220071220472218</v>
      </c>
      <c r="L7" s="29">
        <f>1/K7</f>
        <v>0.97846676253768328</v>
      </c>
      <c r="M7" s="29">
        <f>L7*10</f>
        <v>9.7846676253768337</v>
      </c>
      <c r="N7" s="27"/>
      <c r="O7" s="27"/>
      <c r="P7" s="30"/>
      <c r="Q7" s="27"/>
      <c r="R7" s="27"/>
      <c r="S7" s="27"/>
    </row>
    <row r="8" spans="1:22" x14ac:dyDescent="0.25">
      <c r="A8" s="31" t="s">
        <v>33</v>
      </c>
      <c r="B8" s="19">
        <v>1</v>
      </c>
      <c r="C8" s="19"/>
      <c r="D8" s="32"/>
      <c r="E8" s="33">
        <v>20.756304</v>
      </c>
      <c r="F8" s="33">
        <v>24.432789</v>
      </c>
      <c r="G8" s="34"/>
      <c r="H8" s="34"/>
      <c r="I8" s="34">
        <f>$G$2-E8</f>
        <v>0.32187174999999968</v>
      </c>
      <c r="J8" s="34">
        <f>$H$2-F8</f>
        <v>0.39809200000000189</v>
      </c>
      <c r="K8" s="34">
        <f>(2^J8)/(2^I8)</f>
        <v>1.0542523591448245</v>
      </c>
      <c r="L8" s="35">
        <f>1/K8</f>
        <v>0.94853949467200405</v>
      </c>
      <c r="M8" s="35">
        <f>L8*10</f>
        <v>9.4853949467200405</v>
      </c>
      <c r="N8" s="36"/>
      <c r="O8" s="36"/>
      <c r="P8" s="37"/>
      <c r="Q8" s="27"/>
      <c r="R8" s="27"/>
      <c r="S8" s="27"/>
    </row>
    <row r="9" spans="1:22" x14ac:dyDescent="0.25">
      <c r="A9" s="11" t="s">
        <v>33</v>
      </c>
      <c r="B9" s="12">
        <v>1</v>
      </c>
      <c r="C9" s="12">
        <v>1.3</v>
      </c>
      <c r="D9" s="21"/>
      <c r="E9" s="22">
        <v>20.803668999999999</v>
      </c>
      <c r="F9" s="22">
        <v>23.410404</v>
      </c>
      <c r="G9" s="17"/>
      <c r="H9" s="17"/>
      <c r="I9" s="17">
        <f>$G$2-E9</f>
        <v>0.27450675000000047</v>
      </c>
      <c r="J9" s="17">
        <f>$H$2-F9</f>
        <v>1.4204770000000018</v>
      </c>
      <c r="K9" s="17">
        <f>(2^J9)/(2^I9)</f>
        <v>2.2129490722065848</v>
      </c>
      <c r="L9" s="23">
        <f>1/K9</f>
        <v>0.45188568167222931</v>
      </c>
      <c r="M9" s="23">
        <f>L9*10</f>
        <v>4.5188568167222929</v>
      </c>
      <c r="N9" s="24">
        <f>AVERAGE(M9:M11)</f>
        <v>4.6268508240472315</v>
      </c>
      <c r="O9" s="25">
        <f>_xlfn.STDEV.P(M9:M11)</f>
        <v>8.5438632902907888E-2</v>
      </c>
      <c r="P9" s="26">
        <f>100*(O9/N9)</f>
        <v>1.8465828303531169</v>
      </c>
      <c r="Q9" s="27"/>
      <c r="R9" s="27"/>
      <c r="S9" s="27"/>
    </row>
    <row r="10" spans="1:22" x14ac:dyDescent="0.25">
      <c r="A10" s="20" t="s">
        <v>33</v>
      </c>
      <c r="B10" s="15">
        <v>1</v>
      </c>
      <c r="D10" s="28"/>
      <c r="E10" s="16">
        <v>20.666350999999999</v>
      </c>
      <c r="F10" s="16">
        <v>23.309360000000002</v>
      </c>
      <c r="G10" s="18"/>
      <c r="H10" s="18"/>
      <c r="I10" s="18">
        <f>$G$2-E10</f>
        <v>0.41182475000000096</v>
      </c>
      <c r="J10" s="18">
        <f>$H$2-F10</f>
        <v>1.5215209999999999</v>
      </c>
      <c r="K10" s="18">
        <f>(2^J10)/(2^I10)</f>
        <v>2.1580020719604565</v>
      </c>
      <c r="L10" s="29">
        <f>1/K10</f>
        <v>0.46339158474094561</v>
      </c>
      <c r="M10" s="29">
        <f>L10*10</f>
        <v>4.6339158474094564</v>
      </c>
      <c r="N10" s="27"/>
      <c r="O10" s="27"/>
      <c r="P10" s="30"/>
      <c r="Q10" s="27"/>
      <c r="R10" s="27"/>
      <c r="S10" s="27"/>
    </row>
    <row r="11" spans="1:22" x14ac:dyDescent="0.25">
      <c r="A11" s="20" t="s">
        <v>33</v>
      </c>
      <c r="B11" s="15">
        <v>1</v>
      </c>
      <c r="D11" s="28"/>
      <c r="E11" s="16">
        <v>20.734079999999999</v>
      </c>
      <c r="F11" s="16">
        <v>23.406020000000002</v>
      </c>
      <c r="G11" s="18"/>
      <c r="H11" s="18"/>
      <c r="I11" s="18">
        <f>$G$2-E11</f>
        <v>0.34409575000000103</v>
      </c>
      <c r="J11" s="18">
        <f>$H$2-F11</f>
        <v>1.4248609999999999</v>
      </c>
      <c r="K11" s="18">
        <f>(2^J11)/(2^I11)</f>
        <v>2.1151577285933878</v>
      </c>
      <c r="L11" s="29">
        <f>1/K11</f>
        <v>0.47277798080099459</v>
      </c>
      <c r="M11" s="29">
        <f>L11*10</f>
        <v>4.727779808009946</v>
      </c>
      <c r="N11" s="27"/>
      <c r="O11" s="27"/>
      <c r="P11" s="30"/>
      <c r="Q11" s="27"/>
      <c r="R11" s="27"/>
      <c r="S11" s="27"/>
    </row>
    <row r="12" spans="1:22" x14ac:dyDescent="0.25">
      <c r="A12" s="11" t="s">
        <v>33</v>
      </c>
      <c r="B12" s="12">
        <v>1</v>
      </c>
      <c r="C12" s="12">
        <v>4.4000000000000004</v>
      </c>
      <c r="D12" s="21"/>
      <c r="E12" s="22">
        <v>20.511143000000001</v>
      </c>
      <c r="F12" s="22">
        <v>24.312801</v>
      </c>
      <c r="G12" s="17"/>
      <c r="H12" s="17"/>
      <c r="I12" s="17">
        <f>$G$2-E12</f>
        <v>0.5670327499999992</v>
      </c>
      <c r="J12" s="17">
        <f>$H$2-F12</f>
        <v>0.51808000000000121</v>
      </c>
      <c r="K12" s="17">
        <f>(2^J12)/(2^I12)</f>
        <v>0.96663775509713579</v>
      </c>
      <c r="L12" s="23">
        <f>1/K12</f>
        <v>1.0345136993945696</v>
      </c>
      <c r="M12" s="23">
        <f>L12*10</f>
        <v>10.345136993945696</v>
      </c>
      <c r="N12" s="24">
        <f>AVERAGE(M12:M14)</f>
        <v>10.902352492825813</v>
      </c>
      <c r="O12" s="25">
        <f>_xlfn.STDEV.P(M12:M14)</f>
        <v>0.41225762739264099</v>
      </c>
      <c r="P12" s="26">
        <f>100*(O12/N12)</f>
        <v>3.7813639548338136</v>
      </c>
      <c r="Q12" s="27"/>
      <c r="R12" s="27"/>
      <c r="S12" s="27"/>
    </row>
    <row r="13" spans="1:22" x14ac:dyDescent="0.25">
      <c r="A13" s="20" t="s">
        <v>33</v>
      </c>
      <c r="B13" s="15">
        <v>1</v>
      </c>
      <c r="D13" s="28"/>
      <c r="E13" s="16">
        <v>20.376639999999998</v>
      </c>
      <c r="F13" s="16">
        <v>24.271093</v>
      </c>
      <c r="G13" s="18"/>
      <c r="H13" s="18"/>
      <c r="I13" s="18">
        <f>$G$2-E13</f>
        <v>0.70153575000000146</v>
      </c>
      <c r="J13" s="18">
        <f>$H$2-F13</f>
        <v>0.55978800000000106</v>
      </c>
      <c r="K13" s="18">
        <f>(2^J13)/(2^I13)</f>
        <v>0.90642040873680518</v>
      </c>
      <c r="L13" s="29">
        <f>1/K13</f>
        <v>1.1032408255167248</v>
      </c>
      <c r="M13" s="29">
        <f>L13*10</f>
        <v>11.032408255167248</v>
      </c>
      <c r="N13" s="27"/>
      <c r="O13" s="27"/>
      <c r="P13" s="30"/>
      <c r="Q13" s="27"/>
      <c r="R13" s="27"/>
      <c r="S13" s="27"/>
    </row>
    <row r="14" spans="1:22" x14ac:dyDescent="0.25">
      <c r="A14" s="31" t="s">
        <v>33</v>
      </c>
      <c r="B14" s="19">
        <v>1</v>
      </c>
      <c r="C14" s="19"/>
      <c r="D14" s="32"/>
      <c r="E14" s="33">
        <v>20.810438000000001</v>
      </c>
      <c r="F14" s="33">
        <v>24.743228999999999</v>
      </c>
      <c r="G14" s="34"/>
      <c r="H14" s="34"/>
      <c r="I14" s="34">
        <f>$G$2-E14</f>
        <v>0.26773774999999844</v>
      </c>
      <c r="J14" s="34">
        <f>$H$2-F14</f>
        <v>8.7652000000002062E-2</v>
      </c>
      <c r="K14" s="34">
        <f>(2^J14)/(2^I14)</f>
        <v>0.88265053230459556</v>
      </c>
      <c r="L14" s="35">
        <f>1/K14</f>
        <v>1.1329512229364498</v>
      </c>
      <c r="M14" s="35">
        <f>L14*10</f>
        <v>11.329512229364498</v>
      </c>
      <c r="N14" s="36"/>
      <c r="O14" s="36"/>
      <c r="P14" s="37"/>
      <c r="Q14" s="27"/>
      <c r="R14" s="27"/>
      <c r="S14" s="27"/>
    </row>
    <row r="15" spans="1:22" x14ac:dyDescent="0.25">
      <c r="A15" s="11" t="s">
        <v>33</v>
      </c>
      <c r="B15" s="12">
        <v>1</v>
      </c>
      <c r="C15" s="12">
        <v>5.0999999999999996</v>
      </c>
      <c r="D15" s="21"/>
      <c r="E15" s="16">
        <v>21.007888999999999</v>
      </c>
      <c r="F15" s="16">
        <v>22.479368000000001</v>
      </c>
      <c r="G15" s="18"/>
      <c r="H15" s="18"/>
      <c r="I15" s="18">
        <f>$G$2-E15</f>
        <v>7.0286750000001064E-2</v>
      </c>
      <c r="J15" s="18">
        <f>$H$2-F15</f>
        <v>2.3515130000000006</v>
      </c>
      <c r="K15" s="18">
        <f>(2^J15)/(2^I15)</f>
        <v>4.8609094177788279</v>
      </c>
      <c r="L15" s="29">
        <f>1/K15</f>
        <v>0.20572282140096859</v>
      </c>
      <c r="M15" s="29">
        <f>L15*10</f>
        <v>2.0572282140096858</v>
      </c>
      <c r="N15" s="24">
        <f>AVERAGE(M15:M17)</f>
        <v>2.3003786223332723</v>
      </c>
      <c r="O15" s="25">
        <f>_xlfn.STDEV.P(M15:M17)</f>
        <v>0.2449243653970222</v>
      </c>
      <c r="P15" s="26">
        <f>100*(O15/N15)</f>
        <v>10.647132738027082</v>
      </c>
      <c r="Q15" s="27"/>
      <c r="R15" s="27"/>
      <c r="S15" s="27"/>
    </row>
    <row r="16" spans="1:22" x14ac:dyDescent="0.25">
      <c r="A16" s="20" t="s">
        <v>33</v>
      </c>
      <c r="B16" s="15">
        <v>1</v>
      </c>
      <c r="D16" s="28"/>
      <c r="E16" s="16">
        <v>20.787389999999998</v>
      </c>
      <c r="F16" s="16">
        <v>22.361115000000002</v>
      </c>
      <c r="G16" s="18"/>
      <c r="H16" s="18"/>
      <c r="I16" s="18">
        <f>$G$2-E16</f>
        <v>0.29078575000000129</v>
      </c>
      <c r="J16" s="18">
        <f>$H$2-F16</f>
        <v>2.4697659999999999</v>
      </c>
      <c r="K16" s="18">
        <f>(2^J16)/(2^I16)</f>
        <v>4.5283336166852077</v>
      </c>
      <c r="L16" s="29">
        <f>1/K16</f>
        <v>0.22083178596103781</v>
      </c>
      <c r="M16" s="29">
        <f>L16*10</f>
        <v>2.2083178596103781</v>
      </c>
      <c r="N16" s="27"/>
      <c r="O16" s="27"/>
      <c r="P16" s="30"/>
      <c r="Q16" s="27"/>
      <c r="R16" s="27"/>
      <c r="S16" s="27"/>
    </row>
    <row r="17" spans="1:19" x14ac:dyDescent="0.25">
      <c r="A17" s="20" t="s">
        <v>33</v>
      </c>
      <c r="B17" s="15">
        <v>1</v>
      </c>
      <c r="D17" s="28"/>
      <c r="E17" s="33">
        <v>21.076740000000001</v>
      </c>
      <c r="F17" s="33">
        <v>22.905643000000001</v>
      </c>
      <c r="G17" s="34"/>
      <c r="H17" s="34"/>
      <c r="I17" s="34">
        <f>$G$2-E17</f>
        <v>1.4357499999988477E-3</v>
      </c>
      <c r="J17" s="34">
        <f>$H$2-F17</f>
        <v>1.9252380000000002</v>
      </c>
      <c r="K17" s="34">
        <f>(2^J17)/(2^I17)</f>
        <v>3.7942171521223269</v>
      </c>
      <c r="L17" s="35">
        <f>1/K17</f>
        <v>0.26355897933797534</v>
      </c>
      <c r="M17" s="35">
        <f>L17*10</f>
        <v>2.6355897933797534</v>
      </c>
      <c r="N17" s="27"/>
      <c r="O17" s="27"/>
      <c r="P17" s="30"/>
      <c r="Q17" s="27"/>
      <c r="R17" s="27"/>
      <c r="S17" s="27"/>
    </row>
    <row r="18" spans="1:19" x14ac:dyDescent="0.25">
      <c r="A18" s="11" t="s">
        <v>33</v>
      </c>
      <c r="B18" s="12">
        <v>1</v>
      </c>
      <c r="C18" s="12">
        <v>7.4</v>
      </c>
      <c r="D18" s="21"/>
      <c r="E18" s="22">
        <v>21.012084999999999</v>
      </c>
      <c r="F18" s="22">
        <v>24.497202000000001</v>
      </c>
      <c r="G18" s="12"/>
      <c r="H18" s="12"/>
      <c r="I18" s="17">
        <f>$G$2-E18</f>
        <v>6.6090750000000753E-2</v>
      </c>
      <c r="J18" s="17">
        <f>$H$2-F18</f>
        <v>0.33367900000000006</v>
      </c>
      <c r="K18" s="17">
        <f>(2^J18)/(2^I18)</f>
        <v>1.2037937654239141</v>
      </c>
      <c r="L18" s="23">
        <f>1/K18</f>
        <v>0.83070707684538603</v>
      </c>
      <c r="M18" s="23">
        <f>L18*10</f>
        <v>8.3070707684538601</v>
      </c>
      <c r="N18" s="24">
        <f>AVERAGE(M18:M20)</f>
        <v>7.4370260835802258</v>
      </c>
      <c r="O18" s="25">
        <f>_xlfn.STDEV.P(M18:M20)</f>
        <v>0.61932448601450774</v>
      </c>
      <c r="P18" s="26">
        <f>100*(O18/N18)</f>
        <v>8.3275825451503795</v>
      </c>
    </row>
    <row r="19" spans="1:19" x14ac:dyDescent="0.25">
      <c r="A19" s="20" t="s">
        <v>33</v>
      </c>
      <c r="B19" s="15">
        <v>1</v>
      </c>
      <c r="D19" s="28"/>
      <c r="E19" s="16">
        <v>20.780954000000001</v>
      </c>
      <c r="F19" s="16">
        <v>24.037362999999999</v>
      </c>
      <c r="I19" s="18">
        <f>$G$2-E19</f>
        <v>0.29722174999999851</v>
      </c>
      <c r="J19" s="18">
        <f>$H$2-F19</f>
        <v>0.79351800000000239</v>
      </c>
      <c r="K19" s="18">
        <f>(2^J19)/(2^I19)</f>
        <v>1.41058758764641</v>
      </c>
      <c r="L19" s="29">
        <f>1/K19</f>
        <v>0.70892442891016605</v>
      </c>
      <c r="M19" s="29">
        <f>L19*10</f>
        <v>7.0892442891016607</v>
      </c>
      <c r="N19" s="27"/>
      <c r="O19" s="27"/>
      <c r="P19" s="30"/>
    </row>
    <row r="20" spans="1:19" x14ac:dyDescent="0.25">
      <c r="A20" s="20" t="s">
        <v>33</v>
      </c>
      <c r="B20" s="15">
        <v>1</v>
      </c>
      <c r="D20" s="28"/>
      <c r="E20" s="16">
        <v>20.873932</v>
      </c>
      <c r="F20" s="16">
        <v>24.094389</v>
      </c>
      <c r="I20" s="18">
        <f>$G$2-E20</f>
        <v>0.20424374999999984</v>
      </c>
      <c r="J20" s="18">
        <f>$H$2-F20</f>
        <v>0.73649200000000192</v>
      </c>
      <c r="K20" s="18">
        <f>(2^J20)/(2^I20)</f>
        <v>1.446181123000061</v>
      </c>
      <c r="L20" s="29">
        <f>1/K20</f>
        <v>0.69147631931851583</v>
      </c>
      <c r="M20" s="29">
        <f>L20*10</f>
        <v>6.9147631931851583</v>
      </c>
      <c r="N20" s="27"/>
      <c r="O20" s="27"/>
      <c r="P20" s="30"/>
    </row>
    <row r="21" spans="1:19" x14ac:dyDescent="0.25">
      <c r="A21" s="11" t="s">
        <v>33</v>
      </c>
      <c r="B21" s="12">
        <v>1</v>
      </c>
      <c r="C21" s="12">
        <v>8.1999999999999993</v>
      </c>
      <c r="D21" s="12"/>
      <c r="E21" s="16">
        <v>21.028934</v>
      </c>
      <c r="F21" s="16">
        <v>25.523315</v>
      </c>
      <c r="I21" s="18">
        <f>$G$2-E21</f>
        <v>4.9241750000000195E-2</v>
      </c>
      <c r="J21" s="18">
        <f>$H$2-F21</f>
        <v>-0.69243399999999866</v>
      </c>
      <c r="K21" s="18">
        <f>(2^J21)/(2^I21)</f>
        <v>0.5980442955180002</v>
      </c>
      <c r="L21" s="29">
        <f>1/K21</f>
        <v>1.6721169443374475</v>
      </c>
      <c r="M21" s="29">
        <f>L21*10</f>
        <v>16.721169443374475</v>
      </c>
      <c r="N21" s="24">
        <f>AVERAGE(M21:M23)</f>
        <v>15.520936628501785</v>
      </c>
      <c r="O21" s="25">
        <f>_xlfn.STDEV.P(M21:M23)</f>
        <v>1.0296733371054381</v>
      </c>
      <c r="P21" s="26">
        <f>100*(O21/N21)</f>
        <v>6.6340927854482912</v>
      </c>
    </row>
    <row r="22" spans="1:19" x14ac:dyDescent="0.25">
      <c r="A22" s="20" t="s">
        <v>33</v>
      </c>
      <c r="B22" s="15">
        <v>1</v>
      </c>
      <c r="E22" s="16">
        <v>20.998539999999998</v>
      </c>
      <c r="F22" s="16">
        <v>25.257819999999999</v>
      </c>
      <c r="I22" s="18">
        <f>$G$2-E22</f>
        <v>7.9635750000001337E-2</v>
      </c>
      <c r="J22" s="18">
        <f>$H$2-F22</f>
        <v>-0.42693899999999729</v>
      </c>
      <c r="K22" s="18">
        <f>(2^J22)/(2^I22)</f>
        <v>0.70389163677635291</v>
      </c>
      <c r="L22" s="29">
        <f>1/K22</f>
        <v>1.4206732226280583</v>
      </c>
      <c r="M22" s="29">
        <f>L22*10</f>
        <v>14.206732226280582</v>
      </c>
      <c r="N22" s="27"/>
      <c r="O22" s="27"/>
      <c r="P22" s="30"/>
    </row>
    <row r="23" spans="1:19" x14ac:dyDescent="0.25">
      <c r="A23" s="20" t="s">
        <v>33</v>
      </c>
      <c r="B23" s="15">
        <v>1</v>
      </c>
      <c r="E23" s="33">
        <v>20.896474999999999</v>
      </c>
      <c r="F23" s="33">
        <v>25.293951</v>
      </c>
      <c r="G23" s="19"/>
      <c r="H23" s="19"/>
      <c r="I23" s="34">
        <f>$G$2-E23</f>
        <v>0.18170075000000097</v>
      </c>
      <c r="J23" s="34">
        <f>$H$2-F23</f>
        <v>-0.46306999999999832</v>
      </c>
      <c r="K23" s="34">
        <f>(2^J23)/(2^I23)</f>
        <v>0.63959441666963168</v>
      </c>
      <c r="L23" s="35">
        <f>1/K23</f>
        <v>1.5634908215850294</v>
      </c>
      <c r="M23" s="35">
        <f>L23*10</f>
        <v>15.634908215850293</v>
      </c>
      <c r="N23" s="27"/>
      <c r="O23" s="27"/>
      <c r="P23" s="30"/>
    </row>
    <row r="24" spans="1:19" x14ac:dyDescent="0.25">
      <c r="A24" s="11" t="s">
        <v>33</v>
      </c>
      <c r="B24" s="12">
        <v>1</v>
      </c>
      <c r="C24" s="12">
        <v>10.1</v>
      </c>
      <c r="D24" s="21"/>
      <c r="E24" s="22">
        <v>21.196463000000001</v>
      </c>
      <c r="F24" s="22">
        <v>23.410347000000002</v>
      </c>
      <c r="G24" s="12"/>
      <c r="H24" s="12"/>
      <c r="I24" s="17">
        <f>$G$2-E24</f>
        <v>-0.11828725000000162</v>
      </c>
      <c r="J24" s="17">
        <f>$H$2-F24</f>
        <v>1.420534</v>
      </c>
      <c r="K24" s="17">
        <f>(2^J24)/(2^I24)</f>
        <v>2.905570076537261</v>
      </c>
      <c r="L24" s="23">
        <f>1/K24</f>
        <v>0.34416654001054381</v>
      </c>
      <c r="M24" s="23">
        <f>L24*10</f>
        <v>3.4416654001054381</v>
      </c>
      <c r="N24" s="24">
        <f>AVERAGE(M24:M26)</f>
        <v>3.2995407047370513</v>
      </c>
      <c r="O24" s="25">
        <f>_xlfn.STDEV.P(M24:M26)</f>
        <v>0.11620773071066537</v>
      </c>
      <c r="P24" s="26">
        <f>100*(O24/N24)</f>
        <v>3.5219365696513281</v>
      </c>
    </row>
    <row r="25" spans="1:19" x14ac:dyDescent="0.25">
      <c r="A25" s="20" t="s">
        <v>33</v>
      </c>
      <c r="B25" s="15">
        <v>1</v>
      </c>
      <c r="D25" s="28"/>
      <c r="E25" s="16">
        <v>21.198408000000001</v>
      </c>
      <c r="F25" s="16">
        <v>23.351624999999999</v>
      </c>
      <c r="I25" s="18">
        <f>$G$2-E25</f>
        <v>-0.12023225000000082</v>
      </c>
      <c r="J25" s="18">
        <f>$H$2-F25</f>
        <v>1.479256000000003</v>
      </c>
      <c r="K25" s="18">
        <f>(2^J25)/(2^I25)</f>
        <v>3.0303580196039328</v>
      </c>
      <c r="L25" s="29">
        <f>1/K25</f>
        <v>0.32999401177379689</v>
      </c>
      <c r="M25" s="29">
        <f>L25*10</f>
        <v>3.299940117737969</v>
      </c>
      <c r="N25" s="27"/>
      <c r="O25" s="27"/>
      <c r="P25" s="30"/>
    </row>
    <row r="26" spans="1:19" x14ac:dyDescent="0.25">
      <c r="A26" s="31" t="s">
        <v>33</v>
      </c>
      <c r="B26" s="19">
        <v>1</v>
      </c>
      <c r="C26" s="19"/>
      <c r="D26" s="32"/>
      <c r="E26" s="33">
        <v>21.258461</v>
      </c>
      <c r="F26" s="33">
        <v>23.347799999999999</v>
      </c>
      <c r="G26" s="19"/>
      <c r="H26" s="19"/>
      <c r="I26" s="34">
        <f>$G$2-E26</f>
        <v>-0.18028525000000073</v>
      </c>
      <c r="J26" s="34">
        <f>$H$2-F26</f>
        <v>1.4830810000000021</v>
      </c>
      <c r="K26" s="34">
        <f>(2^J26)/(2^I26)</f>
        <v>3.1675474913579285</v>
      </c>
      <c r="L26" s="35">
        <f>1/K26</f>
        <v>0.3157016596367746</v>
      </c>
      <c r="M26" s="35">
        <f>L26*10</f>
        <v>3.1570165963677459</v>
      </c>
      <c r="N26" s="36"/>
      <c r="O26" s="36"/>
      <c r="P26" s="37"/>
    </row>
    <row r="27" spans="1:19" ht="15.75" customHeight="1" x14ac:dyDescent="0.25">
      <c r="A27" s="11" t="s">
        <v>33</v>
      </c>
      <c r="B27" s="12">
        <v>1</v>
      </c>
      <c r="C27" s="12">
        <v>10.199999999999999</v>
      </c>
      <c r="D27" s="12"/>
      <c r="E27" s="22">
        <v>21.229588</v>
      </c>
      <c r="F27" s="22">
        <v>25.092521999999999</v>
      </c>
      <c r="G27" s="12"/>
      <c r="H27" s="12"/>
      <c r="I27" s="17">
        <f>$G$2-E27</f>
        <v>-0.15141224999999991</v>
      </c>
      <c r="J27" s="17">
        <f>$H$2-F27</f>
        <v>-0.26164099999999735</v>
      </c>
      <c r="K27" s="17">
        <f>(2^J27)/(2^I27)</f>
        <v>0.92644115612695066</v>
      </c>
      <c r="L27" s="23">
        <f>1/K27</f>
        <v>1.0793993697134172</v>
      </c>
      <c r="M27" s="23">
        <f>L27*10</f>
        <v>10.793993697134173</v>
      </c>
      <c r="N27" s="24">
        <f>AVERAGE(M27:M29)</f>
        <v>10.317986962265204</v>
      </c>
      <c r="O27" s="25">
        <f>_xlfn.STDEV.P(M27:M29)</f>
        <v>2.6345393927885294</v>
      </c>
      <c r="P27" s="26">
        <f>100*(O27/N27)</f>
        <v>25.533463091429848</v>
      </c>
    </row>
    <row r="28" spans="1:19" x14ac:dyDescent="0.25">
      <c r="A28" s="20" t="s">
        <v>33</v>
      </c>
      <c r="B28" s="15">
        <v>1</v>
      </c>
      <c r="E28" s="16">
        <v>21.960325000000001</v>
      </c>
      <c r="F28" s="16">
        <v>25.173466000000001</v>
      </c>
      <c r="H28" s="18"/>
      <c r="I28" s="18">
        <f>$G$2-E28</f>
        <v>-0.88214925000000122</v>
      </c>
      <c r="J28" s="18">
        <f>$H$2-F28</f>
        <v>-0.3425849999999997</v>
      </c>
      <c r="K28" s="18">
        <f>(2^J28)/(2^I28)</f>
        <v>1.4535334273983702</v>
      </c>
      <c r="L28" s="29">
        <f>1/K28</f>
        <v>0.68797867400261015</v>
      </c>
      <c r="M28" s="29">
        <f>L28*10</f>
        <v>6.8797867400261019</v>
      </c>
      <c r="N28" s="27"/>
      <c r="O28" s="27"/>
      <c r="P28" s="30"/>
    </row>
    <row r="29" spans="1:19" x14ac:dyDescent="0.25">
      <c r="A29" s="31" t="s">
        <v>33</v>
      </c>
      <c r="B29" s="19">
        <v>1</v>
      </c>
      <c r="C29" s="19"/>
      <c r="D29" s="19"/>
      <c r="E29" s="33">
        <v>21.134058</v>
      </c>
      <c r="F29" s="33">
        <v>25.296037999999999</v>
      </c>
      <c r="G29" s="19"/>
      <c r="H29" s="19"/>
      <c r="I29" s="34">
        <f>$G$2-E29</f>
        <v>-5.58822499999998E-2</v>
      </c>
      <c r="J29" s="34">
        <f>$H$2-F29</f>
        <v>-0.46515699999999782</v>
      </c>
      <c r="K29" s="34">
        <f>(2^J29)/(2^I29)</f>
        <v>0.75300181634765295</v>
      </c>
      <c r="L29" s="35">
        <f>1/K29</f>
        <v>1.3280180449635337</v>
      </c>
      <c r="M29" s="35">
        <f>L29*10</f>
        <v>13.280180449635337</v>
      </c>
      <c r="N29" s="36"/>
      <c r="O29" s="36"/>
      <c r="P29" s="37"/>
    </row>
    <row r="30" spans="1:19" x14ac:dyDescent="0.25">
      <c r="A30" s="11" t="s">
        <v>33</v>
      </c>
      <c r="B30" s="12">
        <v>1</v>
      </c>
      <c r="C30" s="12">
        <v>10.3</v>
      </c>
      <c r="D30" s="12"/>
      <c r="E30" s="16">
        <v>21.225335999999999</v>
      </c>
      <c r="F30" s="16">
        <v>24.689212999999999</v>
      </c>
      <c r="I30" s="18">
        <f>$G$2-E30</f>
        <v>-0.14716024999999888</v>
      </c>
      <c r="J30" s="18">
        <f>$H$2-F30</f>
        <v>0.14166800000000279</v>
      </c>
      <c r="K30" s="18">
        <f>(2^J30)/(2^I30)</f>
        <v>1.2216476582713518</v>
      </c>
      <c r="L30" s="29">
        <f>1/K30</f>
        <v>0.81856662453314377</v>
      </c>
      <c r="M30" s="29">
        <f>L30*10</f>
        <v>8.1856662453314382</v>
      </c>
      <c r="N30" s="24">
        <f>AVERAGE(M30:M32)</f>
        <v>7.9293767770430952</v>
      </c>
      <c r="O30" s="25">
        <f>_xlfn.STDEV.P(M30:M32)</f>
        <v>0.37035697463161932</v>
      </c>
      <c r="P30" s="26">
        <f>100*(O30/N30)</f>
        <v>4.6706946213461098</v>
      </c>
    </row>
    <row r="31" spans="1:19" x14ac:dyDescent="0.25">
      <c r="A31" s="20" t="s">
        <v>33</v>
      </c>
      <c r="B31" s="15">
        <v>1</v>
      </c>
      <c r="E31" s="16">
        <v>21.451785999999998</v>
      </c>
      <c r="F31" s="16">
        <v>24.771190000000001</v>
      </c>
      <c r="I31" s="18">
        <f>$G$2-E31</f>
        <v>-0.3736102499999987</v>
      </c>
      <c r="J31" s="18">
        <f>$H$2-F31</f>
        <v>5.9691000000000827E-2</v>
      </c>
      <c r="K31" s="18">
        <f>(2^J31)/(2^I31)</f>
        <v>1.3503199167825686</v>
      </c>
      <c r="L31" s="29">
        <f>1/K31</f>
        <v>0.74056524499965748</v>
      </c>
      <c r="M31" s="29">
        <f>L31*10</f>
        <v>7.405652449996575</v>
      </c>
      <c r="N31" s="27"/>
      <c r="O31" s="27"/>
      <c r="P31" s="30"/>
    </row>
    <row r="32" spans="1:19" x14ac:dyDescent="0.25">
      <c r="A32" s="20" t="s">
        <v>33</v>
      </c>
      <c r="B32" s="15">
        <v>1</v>
      </c>
      <c r="E32" s="33">
        <v>21.266833999999999</v>
      </c>
      <c r="F32" s="33">
        <v>24.732673999999999</v>
      </c>
      <c r="G32" s="19"/>
      <c r="H32" s="19"/>
      <c r="I32" s="34">
        <f>$G$2-E32</f>
        <v>-0.18865824999999958</v>
      </c>
      <c r="J32" s="34">
        <f>$H$2-F32</f>
        <v>9.8207000000002154E-2</v>
      </c>
      <c r="K32" s="34">
        <f>(2^J32)/(2^I32)</f>
        <v>1.2199865562754828</v>
      </c>
      <c r="L32" s="35">
        <f>1/K32</f>
        <v>0.8196811635801271</v>
      </c>
      <c r="M32" s="35">
        <f>L32*10</f>
        <v>8.1968116358012715</v>
      </c>
      <c r="N32" s="27"/>
      <c r="O32" s="27"/>
      <c r="P32" s="30"/>
    </row>
    <row r="33" spans="1:16" x14ac:dyDescent="0.25">
      <c r="A33" s="11" t="s">
        <v>33</v>
      </c>
      <c r="B33" s="12">
        <v>1</v>
      </c>
      <c r="C33" s="12">
        <v>10.4</v>
      </c>
      <c r="D33" s="12"/>
      <c r="E33" s="22">
        <v>21.411249999999999</v>
      </c>
      <c r="F33" s="22">
        <v>23.370708</v>
      </c>
      <c r="G33" s="12"/>
      <c r="H33" s="12"/>
      <c r="I33" s="17">
        <f>$G$2-E33</f>
        <v>-0.33307424999999924</v>
      </c>
      <c r="J33" s="17">
        <f>$H$2-F33</f>
        <v>1.4601730000000011</v>
      </c>
      <c r="K33" s="17">
        <f>(2^J33)/(2^I33)</f>
        <v>3.4659413699551638</v>
      </c>
      <c r="L33" s="23">
        <f>1/K33</f>
        <v>0.28852190307331604</v>
      </c>
      <c r="M33" s="23">
        <f>L33*10</f>
        <v>2.8852190307331602</v>
      </c>
      <c r="N33" s="24">
        <f>AVERAGE(M33:M35)</f>
        <v>3.4839852188170521</v>
      </c>
      <c r="O33" s="25">
        <f>_xlfn.STDEV.P(M33:M35)</f>
        <v>0.42747034431641917</v>
      </c>
      <c r="P33" s="26">
        <f>100*(O33/N33)</f>
        <v>12.269579733221772</v>
      </c>
    </row>
    <row r="34" spans="1:16" x14ac:dyDescent="0.25">
      <c r="A34" s="20" t="s">
        <v>33</v>
      </c>
      <c r="B34" s="15">
        <v>1</v>
      </c>
      <c r="E34" s="16">
        <v>21.151218</v>
      </c>
      <c r="F34" s="16">
        <v>23.473887999999999</v>
      </c>
      <c r="I34" s="18">
        <f>$G$2-E34</f>
        <v>-7.3042250000000308E-2</v>
      </c>
      <c r="J34" s="18">
        <f>$H$2-F34</f>
        <v>1.3569930000000028</v>
      </c>
      <c r="K34" s="18">
        <f>(2^J34)/(2^I34)</f>
        <v>2.6945329896321342</v>
      </c>
      <c r="L34" s="29">
        <f>1/K34</f>
        <v>0.37112182476434369</v>
      </c>
      <c r="M34" s="29">
        <f>L34*10</f>
        <v>3.711218247643437</v>
      </c>
      <c r="N34" s="27"/>
      <c r="O34" s="27"/>
      <c r="P34" s="30"/>
    </row>
    <row r="35" spans="1:16" x14ac:dyDescent="0.25">
      <c r="A35" s="31" t="s">
        <v>33</v>
      </c>
      <c r="B35" s="19">
        <v>1</v>
      </c>
      <c r="C35" s="19"/>
      <c r="D35" s="19"/>
      <c r="E35" s="33">
        <v>21.239248</v>
      </c>
      <c r="F35" s="33">
        <v>23.616949999999999</v>
      </c>
      <c r="G35" s="19"/>
      <c r="H35" s="19"/>
      <c r="I35" s="34">
        <f>$G$2-E35</f>
        <v>-0.16107225000000014</v>
      </c>
      <c r="J35" s="34">
        <f>$H$2-F35</f>
        <v>1.2139310000000023</v>
      </c>
      <c r="K35" s="34">
        <f>(2^J35)/(2^I35)</f>
        <v>2.5936849521630307</v>
      </c>
      <c r="L35" s="35">
        <f>1/K35</f>
        <v>0.38555183780745594</v>
      </c>
      <c r="M35" s="35">
        <f>L35*10</f>
        <v>3.8555183780745592</v>
      </c>
      <c r="N35" s="36"/>
      <c r="O35" s="36"/>
      <c r="P35" s="37"/>
    </row>
    <row r="36" spans="1:16" s="40" customFormat="1" x14ac:dyDescent="0.25">
      <c r="D36" s="41"/>
      <c r="E36" s="42"/>
      <c r="F36" s="42"/>
      <c r="G36" s="43"/>
      <c r="H36" s="43"/>
      <c r="I36" s="43"/>
      <c r="J36" s="43"/>
      <c r="K36" s="43"/>
      <c r="L36" s="44"/>
      <c r="M36" s="44"/>
      <c r="N36" s="45"/>
      <c r="O36" s="45"/>
      <c r="P36" s="45"/>
    </row>
    <row r="37" spans="1:16" s="40" customFormat="1" x14ac:dyDescent="0.25">
      <c r="D37" s="41"/>
      <c r="E37" s="42"/>
      <c r="F37" s="42"/>
      <c r="G37" s="43"/>
      <c r="H37" s="43"/>
      <c r="I37" s="43"/>
      <c r="J37" s="43"/>
      <c r="K37" s="43"/>
      <c r="L37" s="44"/>
      <c r="M37" s="44"/>
      <c r="N37" s="45"/>
      <c r="O37" s="45"/>
      <c r="P37" s="45"/>
    </row>
    <row r="38" spans="1:16" s="40" customFormat="1" x14ac:dyDescent="0.25">
      <c r="D38" s="41"/>
      <c r="E38" s="42"/>
      <c r="F38" s="42"/>
      <c r="G38" s="43"/>
      <c r="H38" s="43"/>
      <c r="I38" s="43"/>
      <c r="J38" s="43"/>
      <c r="K38" s="43"/>
      <c r="L38" s="44"/>
      <c r="M38" s="44"/>
      <c r="N38" s="45"/>
      <c r="O38" s="45"/>
      <c r="P38" s="45"/>
    </row>
    <row r="39" spans="1:16" s="40" customFormat="1" x14ac:dyDescent="0.25">
      <c r="D39" s="41"/>
      <c r="E39" s="42"/>
      <c r="F39" s="42"/>
      <c r="G39" s="43"/>
      <c r="H39" s="43"/>
      <c r="I39" s="43"/>
      <c r="J39" s="43"/>
      <c r="K39" s="43"/>
      <c r="L39" s="44"/>
      <c r="M39" s="44"/>
      <c r="N39" s="45"/>
      <c r="O39" s="45"/>
      <c r="P39" s="45"/>
    </row>
    <row r="40" spans="1:16" s="40" customFormat="1" x14ac:dyDescent="0.25">
      <c r="D40" s="41"/>
      <c r="E40" s="42"/>
      <c r="F40" s="42"/>
      <c r="G40" s="43"/>
      <c r="H40" s="43"/>
      <c r="I40" s="43"/>
      <c r="J40" s="43"/>
      <c r="K40" s="43"/>
      <c r="L40" s="44"/>
      <c r="M40" s="44"/>
      <c r="N40" s="45"/>
      <c r="O40" s="45"/>
      <c r="P40" s="45"/>
    </row>
    <row r="41" spans="1:16" s="40" customFormat="1" x14ac:dyDescent="0.25">
      <c r="D41" s="41"/>
      <c r="E41" s="42"/>
      <c r="F41" s="42"/>
      <c r="G41" s="43"/>
      <c r="H41" s="43"/>
      <c r="I41" s="43"/>
      <c r="J41" s="43"/>
      <c r="K41" s="43"/>
      <c r="L41" s="44"/>
      <c r="M41" s="44"/>
      <c r="N41" s="45"/>
      <c r="O41" s="45"/>
      <c r="P41" s="45"/>
    </row>
    <row r="42" spans="1:16" s="40" customFormat="1" x14ac:dyDescent="0.25">
      <c r="D42" s="41"/>
      <c r="E42" s="42"/>
      <c r="F42" s="42"/>
      <c r="G42" s="43"/>
      <c r="H42" s="43"/>
      <c r="I42" s="43"/>
      <c r="J42" s="43"/>
      <c r="K42" s="43"/>
      <c r="L42" s="44"/>
      <c r="M42" s="44"/>
      <c r="N42" s="45"/>
      <c r="O42" s="45"/>
      <c r="P42" s="45"/>
    </row>
    <row r="43" spans="1:16" s="40" customFormat="1" x14ac:dyDescent="0.25">
      <c r="D43" s="41"/>
      <c r="E43" s="42"/>
      <c r="F43" s="42"/>
      <c r="G43" s="43"/>
      <c r="H43" s="43"/>
      <c r="I43" s="43"/>
      <c r="J43" s="43"/>
      <c r="K43" s="43"/>
      <c r="L43" s="44"/>
      <c r="M43" s="44"/>
      <c r="N43" s="45"/>
      <c r="O43" s="45"/>
      <c r="P43" s="45"/>
    </row>
    <row r="44" spans="1:16" s="40" customFormat="1" x14ac:dyDescent="0.25"/>
    <row r="45" spans="1:16" s="40" customFormat="1" x14ac:dyDescent="0.25"/>
    <row r="46" spans="1:16" s="40" customFormat="1" x14ac:dyDescent="0.25"/>
    <row r="47" spans="1:16" s="40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7EFEA-B04E-45B7-8B3C-E231487681B0}">
  <dimension ref="A1:V35"/>
  <sheetViews>
    <sheetView workbookViewId="0">
      <selection activeCell="N33" sqref="N33"/>
    </sheetView>
  </sheetViews>
  <sheetFormatPr defaultRowHeight="15" x14ac:dyDescent="0.25"/>
  <cols>
    <col min="1" max="1" width="20.28515625" style="15" bestFit="1" customWidth="1"/>
    <col min="2" max="3" width="20.28515625" style="15" customWidth="1"/>
    <col min="4" max="4" width="10" style="15" bestFit="1" customWidth="1"/>
    <col min="5" max="5" width="7.85546875" style="15" bestFit="1" customWidth="1"/>
    <col min="6" max="6" width="8.140625" style="15" bestFit="1" customWidth="1"/>
    <col min="7" max="7" width="11.28515625" style="15" bestFit="1" customWidth="1"/>
    <col min="8" max="8" width="11.5703125" style="15" bestFit="1" customWidth="1"/>
    <col min="9" max="9" width="9" style="15" bestFit="1" customWidth="1"/>
    <col min="10" max="10" width="9.28515625" style="15" bestFit="1" customWidth="1"/>
    <col min="11" max="11" width="10" style="15" bestFit="1" customWidth="1"/>
    <col min="12" max="12" width="12.85546875" style="15" bestFit="1" customWidth="1"/>
    <col min="13" max="13" width="19" style="15" bestFit="1" customWidth="1"/>
    <col min="14" max="14" width="26.85546875" style="15" bestFit="1" customWidth="1"/>
    <col min="15" max="15" width="26.5703125" style="15" bestFit="1" customWidth="1"/>
    <col min="16" max="16" width="26.5703125" style="15" customWidth="1"/>
    <col min="17" max="17" width="26.5703125" style="15" bestFit="1" customWidth="1"/>
    <col min="18" max="18" width="23.28515625" style="15" bestFit="1" customWidth="1"/>
    <col min="19" max="19" width="16" style="15" bestFit="1" customWidth="1"/>
    <col min="20" max="16384" width="9.140625" style="15"/>
  </cols>
  <sheetData>
    <row r="1" spans="1:22" x14ac:dyDescent="0.25">
      <c r="A1" s="19" t="s">
        <v>11</v>
      </c>
      <c r="B1" s="19" t="s">
        <v>12</v>
      </c>
      <c r="C1" s="19" t="s">
        <v>0</v>
      </c>
      <c r="D1" s="19" t="s">
        <v>13</v>
      </c>
      <c r="E1" s="19" t="s">
        <v>14</v>
      </c>
      <c r="F1" s="19" t="s">
        <v>15</v>
      </c>
      <c r="G1" s="19" t="s">
        <v>16</v>
      </c>
      <c r="H1" s="19" t="s">
        <v>17</v>
      </c>
      <c r="I1" s="19" t="s">
        <v>18</v>
      </c>
      <c r="J1" s="19" t="s">
        <v>19</v>
      </c>
      <c r="K1" s="19" t="s">
        <v>20</v>
      </c>
      <c r="L1" s="19" t="s">
        <v>21</v>
      </c>
      <c r="M1" s="19" t="s">
        <v>22</v>
      </c>
      <c r="N1" s="19" t="s">
        <v>23</v>
      </c>
      <c r="O1" s="19" t="s">
        <v>24</v>
      </c>
      <c r="P1" s="19" t="s">
        <v>25</v>
      </c>
      <c r="Q1" s="19" t="s">
        <v>26</v>
      </c>
      <c r="R1" s="19" t="s">
        <v>27</v>
      </c>
      <c r="S1" s="19" t="s">
        <v>25</v>
      </c>
    </row>
    <row r="2" spans="1:22" x14ac:dyDescent="0.25">
      <c r="A2" s="38" t="s">
        <v>28</v>
      </c>
      <c r="B2" s="38" t="s">
        <v>40</v>
      </c>
      <c r="C2" s="38"/>
      <c r="D2" s="38">
        <v>1</v>
      </c>
      <c r="E2" s="16">
        <v>21.025621000000001</v>
      </c>
      <c r="F2" s="16">
        <v>24.612053</v>
      </c>
      <c r="G2" s="39">
        <f>AVERAGE(E2:E5)</f>
        <v>21.006437999999999</v>
      </c>
      <c r="H2" s="39">
        <f>AVERAGE(F2:F5)</f>
        <v>24.649852750000001</v>
      </c>
      <c r="I2" s="39">
        <f>$G$2-G2</f>
        <v>0</v>
      </c>
      <c r="J2" s="39">
        <f>$H$2-H2</f>
        <v>0</v>
      </c>
      <c r="K2" s="39">
        <f>(2^J2)/(2^I2)</f>
        <v>1</v>
      </c>
    </row>
    <row r="3" spans="1:22" x14ac:dyDescent="0.25">
      <c r="A3" s="15" t="s">
        <v>28</v>
      </c>
      <c r="B3" s="15" t="s">
        <v>40</v>
      </c>
      <c r="D3" s="15">
        <v>1</v>
      </c>
      <c r="E3" s="16">
        <v>20.989471000000002</v>
      </c>
      <c r="F3" s="16">
        <v>24.624462000000001</v>
      </c>
      <c r="G3" s="18"/>
      <c r="H3" s="18"/>
      <c r="I3" s="18"/>
      <c r="J3" s="18"/>
      <c r="K3" s="18"/>
    </row>
    <row r="4" spans="1:22" x14ac:dyDescent="0.25">
      <c r="A4" s="15" t="s">
        <v>28</v>
      </c>
      <c r="B4" s="15" t="s">
        <v>40</v>
      </c>
      <c r="D4" s="15">
        <v>1</v>
      </c>
      <c r="E4" s="16">
        <v>20.975227</v>
      </c>
      <c r="F4" s="16">
        <v>24.617412999999999</v>
      </c>
      <c r="G4" s="18"/>
      <c r="H4" s="18"/>
      <c r="I4" s="18"/>
      <c r="J4" s="18"/>
      <c r="K4" s="18"/>
    </row>
    <row r="5" spans="1:22" x14ac:dyDescent="0.25">
      <c r="A5" s="19" t="s">
        <v>28</v>
      </c>
      <c r="B5" s="15" t="s">
        <v>40</v>
      </c>
      <c r="D5" s="15">
        <v>1</v>
      </c>
      <c r="E5" s="16">
        <v>21.035433000000001</v>
      </c>
      <c r="F5" s="16">
        <v>24.745483</v>
      </c>
      <c r="G5" s="18"/>
      <c r="H5" s="18"/>
      <c r="I5" s="18"/>
      <c r="J5" s="18"/>
      <c r="K5" s="18"/>
      <c r="T5" s="15" t="s">
        <v>29</v>
      </c>
      <c r="U5" s="15" t="s">
        <v>30</v>
      </c>
      <c r="V5" s="15" t="s">
        <v>31</v>
      </c>
    </row>
    <row r="6" spans="1:22" x14ac:dyDescent="0.25">
      <c r="A6" s="20" t="s">
        <v>32</v>
      </c>
      <c r="B6" s="12">
        <v>1</v>
      </c>
      <c r="C6" s="12">
        <v>1.1000000000000001</v>
      </c>
      <c r="D6" s="21">
        <v>4.4000000000000004</v>
      </c>
      <c r="E6" s="22">
        <v>18.326605000000001</v>
      </c>
      <c r="F6" s="22">
        <v>30.512156000000001</v>
      </c>
      <c r="G6" s="17"/>
      <c r="H6" s="17"/>
      <c r="I6" s="17">
        <f>$G$2-E6</f>
        <v>2.6798329999999986</v>
      </c>
      <c r="J6" s="17">
        <f>$H$2-F6</f>
        <v>-5.8623032500000001</v>
      </c>
      <c r="K6" s="17">
        <f>(2^J6)/(2^I6)</f>
        <v>2.6826299053887802E-3</v>
      </c>
      <c r="L6" s="23">
        <f t="shared" ref="L6:L32" si="0">1/K6</f>
        <v>372.76852762702464</v>
      </c>
      <c r="M6" s="23">
        <f>L6*10</f>
        <v>3727.6852762702465</v>
      </c>
      <c r="N6" s="24">
        <f>AVERAGE(M6:M8)</f>
        <v>3874.9869914317896</v>
      </c>
      <c r="O6" s="25">
        <f>_xlfn.STDEV.P(M6:M8)</f>
        <v>130.27362354880242</v>
      </c>
      <c r="P6" s="26">
        <f>100*(O6/N6)</f>
        <v>3.3619112486534291</v>
      </c>
      <c r="Q6" s="27">
        <f>AVERAGE(N6:N35)</f>
        <v>8842.901915171029</v>
      </c>
      <c r="R6" s="27">
        <f>_xlfn.STDEV.P(N6:N35)</f>
        <v>7418.7487515112662</v>
      </c>
      <c r="S6" s="27">
        <f>100*(R6/Q6)</f>
        <v>83.8949569120917</v>
      </c>
      <c r="T6" s="16">
        <f>AVERAGE(F6:F35)</f>
        <v>30.746755366666662</v>
      </c>
      <c r="U6" s="15">
        <f>44775052730.529*EXP(-0.662*T6)</f>
        <v>64.752020830953143</v>
      </c>
      <c r="V6" s="15">
        <f>U6*10*25</f>
        <v>16188.005207738286</v>
      </c>
    </row>
    <row r="7" spans="1:22" x14ac:dyDescent="0.25">
      <c r="A7" s="20" t="s">
        <v>32</v>
      </c>
      <c r="B7" s="15">
        <v>1</v>
      </c>
      <c r="C7" s="15">
        <v>1.1000000000000001</v>
      </c>
      <c r="D7" s="28">
        <v>4.4000000000000004</v>
      </c>
      <c r="E7" s="16">
        <v>18.263542000000001</v>
      </c>
      <c r="F7" s="16">
        <v>30.496722999999999</v>
      </c>
      <c r="G7" s="18"/>
      <c r="H7" s="18"/>
      <c r="I7" s="18">
        <f t="shared" ref="I7:I32" si="1">$G$2-E7</f>
        <v>2.7428959999999982</v>
      </c>
      <c r="J7" s="18">
        <f t="shared" ref="J7:J32" si="2">$H$2-F7</f>
        <v>-5.8468702499999985</v>
      </c>
      <c r="K7" s="18">
        <f t="shared" ref="K7:K32" si="3">(2^J7)/(2^I7)</f>
        <v>2.5955099793027506E-3</v>
      </c>
      <c r="L7" s="29">
        <f t="shared" si="0"/>
        <v>385.2807378797429</v>
      </c>
      <c r="M7" s="29">
        <f t="shared" ref="M7:M32" si="4">L7*10</f>
        <v>3852.807378797429</v>
      </c>
      <c r="N7" s="27"/>
      <c r="O7" s="27"/>
      <c r="P7" s="30"/>
      <c r="Q7" s="27"/>
      <c r="R7" s="27"/>
      <c r="S7" s="27"/>
    </row>
    <row r="8" spans="1:22" x14ac:dyDescent="0.25">
      <c r="A8" s="20" t="s">
        <v>32</v>
      </c>
      <c r="B8" s="15">
        <v>1</v>
      </c>
      <c r="C8" s="15">
        <v>1.1000000000000001</v>
      </c>
      <c r="D8" s="28">
        <v>4.4000000000000004</v>
      </c>
      <c r="E8" s="16">
        <v>18.385717</v>
      </c>
      <c r="F8" s="16">
        <v>30.688938</v>
      </c>
      <c r="G8" s="18"/>
      <c r="H8" s="18"/>
      <c r="I8" s="18">
        <f t="shared" si="1"/>
        <v>2.6207209999999996</v>
      </c>
      <c r="J8" s="18">
        <f t="shared" si="2"/>
        <v>-6.0390852499999994</v>
      </c>
      <c r="K8" s="18">
        <f t="shared" si="3"/>
        <v>2.4725128770224955E-3</v>
      </c>
      <c r="L8" s="29">
        <f t="shared" si="0"/>
        <v>404.44683192276932</v>
      </c>
      <c r="M8" s="29">
        <f t="shared" si="4"/>
        <v>4044.4683192276934</v>
      </c>
      <c r="N8" s="27"/>
      <c r="O8" s="27"/>
      <c r="P8" s="30"/>
      <c r="Q8" s="27"/>
      <c r="R8" s="27"/>
      <c r="S8" s="27"/>
    </row>
    <row r="9" spans="1:22" x14ac:dyDescent="0.25">
      <c r="A9" s="11" t="s">
        <v>32</v>
      </c>
      <c r="B9" s="12">
        <v>1</v>
      </c>
      <c r="C9" s="12">
        <v>1.2</v>
      </c>
      <c r="D9" s="21">
        <v>5.7</v>
      </c>
      <c r="E9" s="22">
        <v>18.060210000000001</v>
      </c>
      <c r="F9" s="22">
        <v>31.655570000000001</v>
      </c>
      <c r="G9" s="17"/>
      <c r="H9" s="17"/>
      <c r="I9" s="17">
        <f t="shared" si="1"/>
        <v>2.9462279999999978</v>
      </c>
      <c r="J9" s="17">
        <f t="shared" si="2"/>
        <v>-7.00571725</v>
      </c>
      <c r="K9" s="17">
        <f t="shared" si="3"/>
        <v>1.0096386432329259E-3</v>
      </c>
      <c r="L9" s="23">
        <f t="shared" si="0"/>
        <v>990.45337329595236</v>
      </c>
      <c r="M9" s="23">
        <f t="shared" si="4"/>
        <v>9904.5337329595241</v>
      </c>
      <c r="N9" s="24">
        <f>AVERAGE(M9:M11)</f>
        <v>8939.5936093474793</v>
      </c>
      <c r="O9" s="25">
        <f>_xlfn.STDEV.P(M9:M11)</f>
        <v>741.65754563957023</v>
      </c>
      <c r="P9" s="26">
        <f>100*(O9/N9)</f>
        <v>8.2963228313205786</v>
      </c>
      <c r="Q9" s="27"/>
      <c r="R9" s="27"/>
      <c r="S9" s="27"/>
      <c r="T9" s="29"/>
    </row>
    <row r="10" spans="1:22" x14ac:dyDescent="0.25">
      <c r="A10" s="20" t="s">
        <v>32</v>
      </c>
      <c r="B10" s="15">
        <v>1</v>
      </c>
      <c r="C10" s="15">
        <v>1.2</v>
      </c>
      <c r="D10" s="28">
        <v>5.7</v>
      </c>
      <c r="E10" s="16">
        <v>18.362407999999999</v>
      </c>
      <c r="F10" s="16">
        <v>31.667797</v>
      </c>
      <c r="G10" s="18"/>
      <c r="H10" s="18"/>
      <c r="I10" s="18">
        <f t="shared" si="1"/>
        <v>2.6440300000000008</v>
      </c>
      <c r="J10" s="18">
        <f t="shared" si="2"/>
        <v>-7.0179442499999993</v>
      </c>
      <c r="K10" s="18">
        <f t="shared" si="3"/>
        <v>1.234400057874884E-3</v>
      </c>
      <c r="L10" s="29">
        <f t="shared" si="0"/>
        <v>810.11013700175772</v>
      </c>
      <c r="M10" s="29">
        <f t="shared" si="4"/>
        <v>8101.1013700175772</v>
      </c>
      <c r="N10" s="27"/>
      <c r="O10" s="27"/>
      <c r="P10" s="30"/>
      <c r="Q10" s="27"/>
      <c r="R10" s="27"/>
      <c r="S10" s="27"/>
    </row>
    <row r="11" spans="1:22" x14ac:dyDescent="0.25">
      <c r="A11" s="31" t="s">
        <v>32</v>
      </c>
      <c r="B11" s="19">
        <v>1</v>
      </c>
      <c r="C11" s="19">
        <v>1.2</v>
      </c>
      <c r="D11" s="32">
        <v>5.7</v>
      </c>
      <c r="E11" s="33">
        <v>18.090783999999999</v>
      </c>
      <c r="F11" s="33">
        <v>31.517712</v>
      </c>
      <c r="G11" s="34"/>
      <c r="H11" s="34"/>
      <c r="I11" s="34">
        <f t="shared" si="1"/>
        <v>2.915654</v>
      </c>
      <c r="J11" s="34">
        <f t="shared" si="2"/>
        <v>-6.8678592499999986</v>
      </c>
      <c r="K11" s="34">
        <f t="shared" si="3"/>
        <v>1.1346686316055293E-3</v>
      </c>
      <c r="L11" s="35">
        <f t="shared" si="0"/>
        <v>881.31457250653318</v>
      </c>
      <c r="M11" s="35">
        <f t="shared" si="4"/>
        <v>8813.1457250653311</v>
      </c>
      <c r="N11" s="36"/>
      <c r="O11" s="36"/>
      <c r="P11" s="37"/>
      <c r="Q11" s="27"/>
      <c r="R11" s="27"/>
      <c r="S11" s="27"/>
    </row>
    <row r="12" spans="1:22" x14ac:dyDescent="0.25">
      <c r="A12" s="11" t="s">
        <v>32</v>
      </c>
      <c r="B12" s="12">
        <v>1</v>
      </c>
      <c r="C12" s="12">
        <v>1.3</v>
      </c>
      <c r="D12" s="21">
        <v>5.3</v>
      </c>
      <c r="E12" s="22">
        <v>18.057575</v>
      </c>
      <c r="F12" s="22">
        <v>31.365475</v>
      </c>
      <c r="G12" s="17"/>
      <c r="H12" s="17"/>
      <c r="I12" s="17">
        <f t="shared" si="1"/>
        <v>2.9488629999999993</v>
      </c>
      <c r="J12" s="17">
        <f t="shared" si="2"/>
        <v>-6.7156222499999991</v>
      </c>
      <c r="K12" s="17">
        <f t="shared" si="3"/>
        <v>1.2322534623539403E-3</v>
      </c>
      <c r="L12" s="23">
        <f t="shared" si="0"/>
        <v>811.52135542774386</v>
      </c>
      <c r="M12" s="23">
        <f t="shared" si="4"/>
        <v>8115.2135542774386</v>
      </c>
      <c r="N12" s="24">
        <f>AVERAGE(M12:M14)</f>
        <v>7870.8180499562113</v>
      </c>
      <c r="O12" s="25">
        <f>_xlfn.STDEV.P(M12:M14)</f>
        <v>436.88706525768595</v>
      </c>
      <c r="P12" s="26">
        <f t="shared" ref="P12" si="5">100*(O12/N12)</f>
        <v>5.5507199186254415</v>
      </c>
      <c r="Q12" s="27"/>
      <c r="R12" s="27"/>
      <c r="S12" s="27"/>
    </row>
    <row r="13" spans="1:22" x14ac:dyDescent="0.25">
      <c r="A13" s="20" t="s">
        <v>32</v>
      </c>
      <c r="B13" s="15">
        <v>1</v>
      </c>
      <c r="C13" s="15">
        <v>1.3</v>
      </c>
      <c r="D13" s="28">
        <v>5.3</v>
      </c>
      <c r="E13" s="16">
        <v>17.968378000000001</v>
      </c>
      <c r="F13" s="16">
        <v>31.115058999999999</v>
      </c>
      <c r="G13" s="18"/>
      <c r="H13" s="18"/>
      <c r="I13" s="18">
        <f t="shared" si="1"/>
        <v>3.038059999999998</v>
      </c>
      <c r="J13" s="18">
        <f t="shared" si="2"/>
        <v>-6.4652062499999978</v>
      </c>
      <c r="K13" s="18">
        <f t="shared" si="3"/>
        <v>1.3779447420576797E-3</v>
      </c>
      <c r="L13" s="29">
        <f t="shared" si="0"/>
        <v>725.71850632174392</v>
      </c>
      <c r="M13" s="29">
        <f t="shared" si="4"/>
        <v>7257.1850632174392</v>
      </c>
      <c r="N13" s="27"/>
      <c r="O13" s="27"/>
      <c r="P13" s="30"/>
      <c r="Q13" s="27"/>
      <c r="R13" s="27"/>
      <c r="S13" s="27"/>
    </row>
    <row r="14" spans="1:22" x14ac:dyDescent="0.25">
      <c r="A14" s="20" t="s">
        <v>32</v>
      </c>
      <c r="B14" s="15">
        <v>1</v>
      </c>
      <c r="C14" s="15">
        <v>1.3</v>
      </c>
      <c r="D14" s="28">
        <v>5.3</v>
      </c>
      <c r="E14" s="16">
        <v>18.089396000000001</v>
      </c>
      <c r="F14" s="16">
        <v>31.419321</v>
      </c>
      <c r="G14" s="18"/>
      <c r="H14" s="18"/>
      <c r="I14" s="18">
        <f t="shared" si="1"/>
        <v>2.9170419999999986</v>
      </c>
      <c r="J14" s="18">
        <f t="shared" si="2"/>
        <v>-6.7694682499999992</v>
      </c>
      <c r="K14" s="18">
        <f t="shared" si="3"/>
        <v>1.2135840542229024E-3</v>
      </c>
      <c r="L14" s="29">
        <f t="shared" si="0"/>
        <v>824.00555323737569</v>
      </c>
      <c r="M14" s="29">
        <f t="shared" si="4"/>
        <v>8240.0555323737572</v>
      </c>
      <c r="N14" s="27"/>
      <c r="O14" s="27"/>
      <c r="P14" s="30"/>
      <c r="Q14" s="27"/>
      <c r="R14" s="27"/>
      <c r="S14" s="27"/>
    </row>
    <row r="15" spans="1:22" x14ac:dyDescent="0.25">
      <c r="A15" s="11" t="s">
        <v>32</v>
      </c>
      <c r="B15" s="12">
        <v>1</v>
      </c>
      <c r="C15" s="12">
        <v>1.4</v>
      </c>
      <c r="D15" s="21">
        <v>6.3</v>
      </c>
      <c r="E15" s="22">
        <v>17.891114999999999</v>
      </c>
      <c r="F15" s="22">
        <v>29.587463</v>
      </c>
      <c r="G15" s="17"/>
      <c r="H15" s="17"/>
      <c r="I15" s="17">
        <f t="shared" si="1"/>
        <v>3.1153230000000001</v>
      </c>
      <c r="J15" s="17">
        <f t="shared" si="2"/>
        <v>-4.9376102499999988</v>
      </c>
      <c r="K15" s="17">
        <f t="shared" si="3"/>
        <v>3.7655250291656196E-3</v>
      </c>
      <c r="L15" s="23">
        <f t="shared" si="0"/>
        <v>265.56721632562994</v>
      </c>
      <c r="M15" s="23">
        <f t="shared" si="4"/>
        <v>2655.6721632562994</v>
      </c>
      <c r="N15" s="24">
        <f>AVERAGE(M15:M17)</f>
        <v>2716.0044655104912</v>
      </c>
      <c r="O15" s="25">
        <f>_xlfn.STDEV.P(M15:M17)</f>
        <v>55.334104785833745</v>
      </c>
      <c r="P15" s="26">
        <f t="shared" ref="P15" si="6">100*(O15/N15)</f>
        <v>2.0373348235800242</v>
      </c>
      <c r="Q15" s="27"/>
      <c r="R15" s="27"/>
      <c r="S15" s="27"/>
    </row>
    <row r="16" spans="1:22" x14ac:dyDescent="0.25">
      <c r="A16" s="20" t="s">
        <v>32</v>
      </c>
      <c r="B16" s="15">
        <v>1</v>
      </c>
      <c r="C16" s="15">
        <v>1.4</v>
      </c>
      <c r="D16" s="28">
        <v>6.3</v>
      </c>
      <c r="E16" s="16">
        <v>17.921638000000002</v>
      </c>
      <c r="F16" s="16">
        <v>29.643476</v>
      </c>
      <c r="G16" s="18"/>
      <c r="H16" s="18"/>
      <c r="I16" s="18">
        <f t="shared" si="1"/>
        <v>3.0847999999999978</v>
      </c>
      <c r="J16" s="18">
        <f t="shared" si="2"/>
        <v>-4.9936232499999988</v>
      </c>
      <c r="K16" s="18">
        <f t="shared" si="3"/>
        <v>3.6995788168049928E-3</v>
      </c>
      <c r="L16" s="29">
        <f t="shared" si="0"/>
        <v>270.30103952849794</v>
      </c>
      <c r="M16" s="29">
        <f t="shared" si="4"/>
        <v>2703.0103952849795</v>
      </c>
      <c r="N16" s="27"/>
      <c r="O16" s="27"/>
      <c r="P16" s="30"/>
      <c r="Q16" s="27"/>
      <c r="R16" s="27"/>
      <c r="S16" s="27"/>
    </row>
    <row r="17" spans="1:19" x14ac:dyDescent="0.25">
      <c r="A17" s="31" t="s">
        <v>32</v>
      </c>
      <c r="B17" s="19">
        <v>1</v>
      </c>
      <c r="C17" s="19">
        <v>1.4</v>
      </c>
      <c r="D17" s="32">
        <v>6.3</v>
      </c>
      <c r="E17" s="33">
        <v>17.97494</v>
      </c>
      <c r="F17" s="33">
        <v>29.74213</v>
      </c>
      <c r="G17" s="34"/>
      <c r="H17" s="34"/>
      <c r="I17" s="34">
        <f t="shared" si="1"/>
        <v>3.0314979999999991</v>
      </c>
      <c r="J17" s="34">
        <f t="shared" si="2"/>
        <v>-5.0922772499999986</v>
      </c>
      <c r="K17" s="34">
        <f t="shared" si="3"/>
        <v>3.5850892492929705E-3</v>
      </c>
      <c r="L17" s="35">
        <f t="shared" si="0"/>
        <v>278.93308379901947</v>
      </c>
      <c r="M17" s="35">
        <f t="shared" si="4"/>
        <v>2789.3308379901946</v>
      </c>
      <c r="N17" s="36"/>
      <c r="O17" s="36"/>
      <c r="P17" s="37"/>
      <c r="Q17" s="27"/>
      <c r="R17" s="27"/>
      <c r="S17" s="27"/>
    </row>
    <row r="18" spans="1:19" x14ac:dyDescent="0.25">
      <c r="A18" s="11" t="s">
        <v>32</v>
      </c>
      <c r="B18" s="12">
        <v>1</v>
      </c>
      <c r="C18" s="12">
        <v>2.2999999999999998</v>
      </c>
      <c r="D18" s="28">
        <v>10.3</v>
      </c>
      <c r="E18" s="16">
        <v>17.135041999999999</v>
      </c>
      <c r="F18" s="16">
        <v>31.741040999999999</v>
      </c>
      <c r="I18" s="18">
        <f t="shared" ref="I18:I20" si="7">$G$2-E18</f>
        <v>3.8713960000000007</v>
      </c>
      <c r="J18" s="18">
        <f t="shared" ref="J18:J20" si="8">$H$2-F18</f>
        <v>-7.0911882499999983</v>
      </c>
      <c r="K18" s="18">
        <f t="shared" ref="K18:K20" si="9">(2^J18)/(2^I18)</f>
        <v>5.0111027839813509E-4</v>
      </c>
      <c r="L18" s="29">
        <f t="shared" ref="L18:L20" si="10">1/K18</f>
        <v>1995.5687263023849</v>
      </c>
      <c r="M18" s="29">
        <f t="shared" ref="M18:M20" si="11">L18*10</f>
        <v>19955.68726302385</v>
      </c>
      <c r="N18" s="24">
        <f>AVERAGE(M18:M20)</f>
        <v>28144.70625117105</v>
      </c>
      <c r="O18" s="25">
        <f>_xlfn.STDEV.P(M18:M20)</f>
        <v>5797.4888071909145</v>
      </c>
      <c r="P18" s="26">
        <f t="shared" ref="P18" si="12">100*(O18/N18)</f>
        <v>20.598860600826814</v>
      </c>
    </row>
    <row r="19" spans="1:19" x14ac:dyDescent="0.25">
      <c r="A19" s="20" t="s">
        <v>32</v>
      </c>
      <c r="B19" s="15">
        <v>1</v>
      </c>
      <c r="C19" s="15">
        <v>2.2999999999999998</v>
      </c>
      <c r="D19" s="28">
        <v>10.3</v>
      </c>
      <c r="E19" s="16">
        <v>17.064713000000001</v>
      </c>
      <c r="F19" s="16">
        <v>32.378230000000002</v>
      </c>
      <c r="I19" s="18">
        <f t="shared" si="7"/>
        <v>3.9417249999999981</v>
      </c>
      <c r="J19" s="18">
        <f t="shared" si="8"/>
        <v>-7.7283772500000012</v>
      </c>
      <c r="K19" s="18">
        <f t="shared" si="9"/>
        <v>3.0686628118574915E-4</v>
      </c>
      <c r="L19" s="29">
        <f t="shared" si="10"/>
        <v>3258.7483907842266</v>
      </c>
      <c r="M19" s="29">
        <f t="shared" si="11"/>
        <v>32587.483907842266</v>
      </c>
      <c r="N19" s="27"/>
      <c r="O19" s="27"/>
      <c r="P19" s="30"/>
    </row>
    <row r="20" spans="1:19" x14ac:dyDescent="0.25">
      <c r="A20" s="20" t="s">
        <v>32</v>
      </c>
      <c r="B20" s="15">
        <v>1</v>
      </c>
      <c r="C20" s="15">
        <v>2.2999999999999998</v>
      </c>
      <c r="D20" s="32">
        <v>10.3</v>
      </c>
      <c r="E20" s="33">
        <v>17.134433999999999</v>
      </c>
      <c r="F20" s="33">
        <v>32.416780000000003</v>
      </c>
      <c r="G20" s="19"/>
      <c r="H20" s="19"/>
      <c r="I20" s="34">
        <f t="shared" si="7"/>
        <v>3.8720040000000004</v>
      </c>
      <c r="J20" s="34">
        <f t="shared" si="8"/>
        <v>-7.7669272500000019</v>
      </c>
      <c r="K20" s="34">
        <f t="shared" si="9"/>
        <v>3.1356860670522519E-4</v>
      </c>
      <c r="L20" s="35">
        <f t="shared" si="10"/>
        <v>3189.0947582647036</v>
      </c>
      <c r="M20" s="35">
        <f t="shared" si="11"/>
        <v>31890.947582647037</v>
      </c>
      <c r="N20" s="27"/>
      <c r="O20" s="27"/>
      <c r="P20" s="30"/>
    </row>
    <row r="21" spans="1:19" x14ac:dyDescent="0.25">
      <c r="A21" s="11" t="s">
        <v>32</v>
      </c>
      <c r="B21" s="12">
        <v>1</v>
      </c>
      <c r="C21" s="12">
        <v>5.0999999999999996</v>
      </c>
      <c r="D21" s="12">
        <v>6.3</v>
      </c>
      <c r="E21" s="22">
        <v>17.827597000000001</v>
      </c>
      <c r="F21" s="22">
        <v>30.164224999999998</v>
      </c>
      <c r="G21" s="12"/>
      <c r="H21" s="12"/>
      <c r="I21" s="17">
        <f t="shared" si="1"/>
        <v>3.1788409999999985</v>
      </c>
      <c r="J21" s="17">
        <f t="shared" si="2"/>
        <v>-5.5143722499999974</v>
      </c>
      <c r="K21" s="17">
        <f t="shared" si="3"/>
        <v>2.4159172405298465E-3</v>
      </c>
      <c r="L21" s="23">
        <f t="shared" si="0"/>
        <v>413.92146354346357</v>
      </c>
      <c r="M21" s="23">
        <f t="shared" si="4"/>
        <v>4139.214635434636</v>
      </c>
      <c r="N21" s="24">
        <f>AVERAGE(M21:M23)</f>
        <v>3904.1003784614018</v>
      </c>
      <c r="O21" s="25">
        <f>_xlfn.STDEV.P(M21:M23)</f>
        <v>184.59460833800526</v>
      </c>
      <c r="P21" s="26">
        <f t="shared" ref="P21" si="13">100*(O21/N21)</f>
        <v>4.7282239298046331</v>
      </c>
    </row>
    <row r="22" spans="1:19" x14ac:dyDescent="0.25">
      <c r="A22" s="20" t="s">
        <v>32</v>
      </c>
      <c r="B22" s="15">
        <v>1</v>
      </c>
      <c r="C22" s="15">
        <v>5.0999999999999996</v>
      </c>
      <c r="D22" s="15">
        <v>6.3</v>
      </c>
      <c r="E22" s="16">
        <v>17.903552999999999</v>
      </c>
      <c r="F22" s="16">
        <v>30.148662999999999</v>
      </c>
      <c r="I22" s="18">
        <f t="shared" si="1"/>
        <v>3.1028850000000006</v>
      </c>
      <c r="J22" s="18">
        <f t="shared" si="2"/>
        <v>-5.4988102499999982</v>
      </c>
      <c r="K22" s="18">
        <f t="shared" si="3"/>
        <v>2.5741373503348724E-3</v>
      </c>
      <c r="L22" s="29">
        <f t="shared" si="0"/>
        <v>388.47965896998807</v>
      </c>
      <c r="M22" s="29">
        <f t="shared" si="4"/>
        <v>3884.7965896998808</v>
      </c>
      <c r="N22" s="27"/>
      <c r="O22" s="27"/>
      <c r="P22" s="30"/>
    </row>
    <row r="23" spans="1:19" x14ac:dyDescent="0.25">
      <c r="A23" s="31" t="s">
        <v>32</v>
      </c>
      <c r="B23" s="19">
        <v>1</v>
      </c>
      <c r="C23" s="19">
        <v>5.0999999999999996</v>
      </c>
      <c r="D23" s="19">
        <v>6.3</v>
      </c>
      <c r="E23" s="33">
        <v>17.895358999999999</v>
      </c>
      <c r="F23" s="33">
        <v>30.065581999999999</v>
      </c>
      <c r="G23" s="19"/>
      <c r="H23" s="19"/>
      <c r="I23" s="34">
        <f t="shared" si="1"/>
        <v>3.1110790000000001</v>
      </c>
      <c r="J23" s="34">
        <f t="shared" si="2"/>
        <v>-5.4157292499999983</v>
      </c>
      <c r="K23" s="34">
        <f t="shared" si="3"/>
        <v>2.7112836147207922E-3</v>
      </c>
      <c r="L23" s="35">
        <f t="shared" si="0"/>
        <v>368.82899102496879</v>
      </c>
      <c r="M23" s="35">
        <f t="shared" si="4"/>
        <v>3688.2899102496876</v>
      </c>
      <c r="N23" s="36"/>
      <c r="O23" s="36"/>
      <c r="P23" s="37"/>
    </row>
    <row r="24" spans="1:19" x14ac:dyDescent="0.25">
      <c r="A24" s="11" t="s">
        <v>32</v>
      </c>
      <c r="B24" s="12">
        <v>1</v>
      </c>
      <c r="C24" s="12">
        <v>5.4</v>
      </c>
      <c r="D24" s="21">
        <v>5.0999999999999996</v>
      </c>
      <c r="E24" s="22">
        <v>18.297298000000001</v>
      </c>
      <c r="F24" s="22">
        <v>30.284738999999998</v>
      </c>
      <c r="G24" s="12"/>
      <c r="H24" s="12"/>
      <c r="I24" s="17">
        <f t="shared" si="1"/>
        <v>2.7091399999999979</v>
      </c>
      <c r="J24" s="17">
        <f t="shared" si="2"/>
        <v>-5.6348862499999974</v>
      </c>
      <c r="K24" s="17">
        <f t="shared" si="3"/>
        <v>3.0774982464409858E-3</v>
      </c>
      <c r="L24" s="23">
        <f t="shared" si="0"/>
        <v>324.93925907397784</v>
      </c>
      <c r="M24" s="23">
        <f t="shared" si="4"/>
        <v>3249.3925907397784</v>
      </c>
      <c r="N24" s="24">
        <f>AVERAGE(M24:M26)</f>
        <v>4005.3445241170507</v>
      </c>
      <c r="O24" s="25">
        <f>_xlfn.STDEV.P(M24:M26)</f>
        <v>590.01815434821992</v>
      </c>
      <c r="P24" s="26">
        <f t="shared" ref="P24" si="14">100*(O24/N24)</f>
        <v>14.730771617662159</v>
      </c>
    </row>
    <row r="25" spans="1:19" x14ac:dyDescent="0.25">
      <c r="A25" s="20" t="s">
        <v>32</v>
      </c>
      <c r="B25" s="15">
        <v>1</v>
      </c>
      <c r="C25" s="15">
        <v>5.4</v>
      </c>
      <c r="D25" s="28">
        <v>5.0999999999999996</v>
      </c>
      <c r="E25" s="16">
        <v>18.119935999999999</v>
      </c>
      <c r="F25" s="16">
        <v>30.636559999999999</v>
      </c>
      <c r="G25" s="18"/>
      <c r="I25" s="18">
        <f t="shared" si="1"/>
        <v>2.8865020000000001</v>
      </c>
      <c r="J25" s="18">
        <f t="shared" si="2"/>
        <v>-5.9867072499999985</v>
      </c>
      <c r="K25" s="18">
        <f t="shared" si="3"/>
        <v>2.132543299663248E-3</v>
      </c>
      <c r="L25" s="29">
        <f t="shared" si="0"/>
        <v>468.92365569220141</v>
      </c>
      <c r="M25" s="29">
        <f t="shared" si="4"/>
        <v>4689.2365569220137</v>
      </c>
      <c r="N25" s="27"/>
      <c r="O25" s="27"/>
      <c r="P25" s="30"/>
    </row>
    <row r="26" spans="1:19" x14ac:dyDescent="0.25">
      <c r="A26" s="20" t="s">
        <v>32</v>
      </c>
      <c r="B26" s="15">
        <v>1</v>
      </c>
      <c r="C26" s="15">
        <v>5.4</v>
      </c>
      <c r="D26" s="28">
        <v>5.0999999999999996</v>
      </c>
      <c r="E26" s="16">
        <v>18.145319000000001</v>
      </c>
      <c r="F26" s="16">
        <v>30.460241</v>
      </c>
      <c r="I26" s="18">
        <f t="shared" si="1"/>
        <v>2.8611189999999986</v>
      </c>
      <c r="J26" s="18">
        <f t="shared" si="2"/>
        <v>-5.810388249999999</v>
      </c>
      <c r="K26" s="18">
        <f t="shared" si="3"/>
        <v>2.4525406259551636E-3</v>
      </c>
      <c r="L26" s="29">
        <f t="shared" si="0"/>
        <v>407.74044246893612</v>
      </c>
      <c r="M26" s="29">
        <f t="shared" si="4"/>
        <v>4077.4044246893613</v>
      </c>
      <c r="N26" s="27"/>
      <c r="O26" s="27"/>
      <c r="P26" s="30"/>
    </row>
    <row r="27" spans="1:19" x14ac:dyDescent="0.25">
      <c r="A27" s="11" t="s">
        <v>32</v>
      </c>
      <c r="B27" s="12">
        <v>1</v>
      </c>
      <c r="C27" s="12">
        <v>6.1</v>
      </c>
      <c r="D27" s="12">
        <v>9.6999999999999993</v>
      </c>
      <c r="E27" s="22">
        <v>17.158995000000001</v>
      </c>
      <c r="F27" s="22">
        <v>31.816689</v>
      </c>
      <c r="G27" s="12"/>
      <c r="H27" s="12"/>
      <c r="I27" s="17">
        <f t="shared" si="1"/>
        <v>3.8474429999999984</v>
      </c>
      <c r="J27" s="17">
        <f t="shared" si="2"/>
        <v>-7.1668362499999994</v>
      </c>
      <c r="K27" s="17">
        <f t="shared" si="3"/>
        <v>4.834722648342268E-4</v>
      </c>
      <c r="L27" s="23">
        <f t="shared" si="0"/>
        <v>2068.3709754123756</v>
      </c>
      <c r="M27" s="23">
        <f t="shared" si="4"/>
        <v>20683.709754123756</v>
      </c>
      <c r="N27" s="24">
        <f>AVERAGE(M27:M29)</f>
        <v>16216.787259297451</v>
      </c>
      <c r="O27" s="25">
        <f>_xlfn.STDEV.P(M27:M29)</f>
        <v>3376.5253099730294</v>
      </c>
      <c r="P27" s="26">
        <f t="shared" ref="P27" si="15">100*(O27/N27)</f>
        <v>20.82117287465303</v>
      </c>
    </row>
    <row r="28" spans="1:19" x14ac:dyDescent="0.25">
      <c r="A28" s="20" t="s">
        <v>32</v>
      </c>
      <c r="B28" s="15">
        <v>1</v>
      </c>
      <c r="C28" s="15">
        <v>6.1</v>
      </c>
      <c r="D28" s="15">
        <v>9.6999999999999993</v>
      </c>
      <c r="E28" s="16">
        <v>17.166467999999998</v>
      </c>
      <c r="F28" s="16">
        <v>31.402802000000001</v>
      </c>
      <c r="I28" s="18">
        <f t="shared" si="1"/>
        <v>3.839970000000001</v>
      </c>
      <c r="J28" s="18">
        <f t="shared" si="2"/>
        <v>-6.7529492500000003</v>
      </c>
      <c r="K28" s="18">
        <f t="shared" si="3"/>
        <v>6.4746092607817843E-4</v>
      </c>
      <c r="L28" s="29">
        <f t="shared" si="0"/>
        <v>1544.4947482116531</v>
      </c>
      <c r="M28" s="29">
        <f t="shared" si="4"/>
        <v>15444.947482116531</v>
      </c>
      <c r="N28" s="27"/>
      <c r="O28" s="27"/>
      <c r="P28" s="30"/>
    </row>
    <row r="29" spans="1:19" x14ac:dyDescent="0.25">
      <c r="A29" s="20" t="s">
        <v>32</v>
      </c>
      <c r="B29" s="15">
        <v>1</v>
      </c>
      <c r="C29" s="15">
        <v>6.1</v>
      </c>
      <c r="D29" s="15">
        <v>9.6999999999999993</v>
      </c>
      <c r="E29" s="16">
        <v>17.185290999999999</v>
      </c>
      <c r="F29" s="16">
        <v>31.118921</v>
      </c>
      <c r="H29" s="18"/>
      <c r="I29" s="18">
        <f t="shared" si="1"/>
        <v>3.8211469999999998</v>
      </c>
      <c r="J29" s="18">
        <f t="shared" si="2"/>
        <v>-6.4690682499999994</v>
      </c>
      <c r="K29" s="18">
        <f t="shared" si="3"/>
        <v>7.9861331711957517E-4</v>
      </c>
      <c r="L29" s="29">
        <f t="shared" si="0"/>
        <v>1252.1704541652059</v>
      </c>
      <c r="M29" s="29">
        <f t="shared" si="4"/>
        <v>12521.70454165206</v>
      </c>
      <c r="N29" s="27"/>
      <c r="O29" s="27"/>
      <c r="P29" s="30"/>
    </row>
    <row r="30" spans="1:19" x14ac:dyDescent="0.25">
      <c r="A30" s="11" t="s">
        <v>32</v>
      </c>
      <c r="B30" s="12">
        <v>1</v>
      </c>
      <c r="C30" s="12">
        <v>6.4</v>
      </c>
      <c r="D30" s="12">
        <v>10.8</v>
      </c>
      <c r="E30" s="22">
        <v>17.023783000000002</v>
      </c>
      <c r="F30" s="22">
        <v>29.805664</v>
      </c>
      <c r="G30" s="12"/>
      <c r="H30" s="12"/>
      <c r="I30" s="17">
        <f t="shared" si="1"/>
        <v>3.9826549999999976</v>
      </c>
      <c r="J30" s="17">
        <f t="shared" si="2"/>
        <v>-5.1558112499999993</v>
      </c>
      <c r="K30" s="17">
        <f t="shared" si="3"/>
        <v>1.7743837209101153E-3</v>
      </c>
      <c r="L30" s="23">
        <f t="shared" si="0"/>
        <v>563.57595497273883</v>
      </c>
      <c r="M30" s="23">
        <f t="shared" si="4"/>
        <v>5635.7595497273887</v>
      </c>
      <c r="N30" s="24">
        <f>AVERAGE(M30:M32)</f>
        <v>5972.5786625525652</v>
      </c>
      <c r="O30" s="25">
        <f>_xlfn.STDEV.P(M30:M32)</f>
        <v>290.47172407048225</v>
      </c>
      <c r="P30" s="26">
        <f t="shared" ref="P30" si="16">100*(O30/N30)</f>
        <v>4.8634223252965949</v>
      </c>
    </row>
    <row r="31" spans="1:19" x14ac:dyDescent="0.25">
      <c r="A31" s="20" t="s">
        <v>32</v>
      </c>
      <c r="B31" s="15">
        <v>1</v>
      </c>
      <c r="C31" s="15">
        <v>6.4</v>
      </c>
      <c r="D31" s="15">
        <v>10.8</v>
      </c>
      <c r="E31" s="16">
        <v>16.989584000000001</v>
      </c>
      <c r="F31" s="16">
        <v>29.942394</v>
      </c>
      <c r="I31" s="18">
        <f t="shared" si="1"/>
        <v>4.0168539999999986</v>
      </c>
      <c r="J31" s="18">
        <f t="shared" si="2"/>
        <v>-5.2925412499999993</v>
      </c>
      <c r="K31" s="18">
        <f t="shared" si="3"/>
        <v>1.5761327320393951E-3</v>
      </c>
      <c r="L31" s="29">
        <f t="shared" si="0"/>
        <v>634.4643313803125</v>
      </c>
      <c r="M31" s="29">
        <f t="shared" si="4"/>
        <v>6344.6433138031252</v>
      </c>
      <c r="N31" s="27"/>
      <c r="O31" s="27"/>
      <c r="P31" s="30"/>
    </row>
    <row r="32" spans="1:19" x14ac:dyDescent="0.25">
      <c r="A32" s="20" t="s">
        <v>32</v>
      </c>
      <c r="B32" s="15">
        <v>1</v>
      </c>
      <c r="C32" s="15">
        <v>6.4</v>
      </c>
      <c r="D32" s="15">
        <v>10.8</v>
      </c>
      <c r="E32" s="16">
        <v>17.011130999999999</v>
      </c>
      <c r="F32" s="16">
        <v>29.868217000000001</v>
      </c>
      <c r="I32" s="18">
        <f t="shared" si="1"/>
        <v>3.9953070000000004</v>
      </c>
      <c r="J32" s="18">
        <f t="shared" si="2"/>
        <v>-5.2183642500000005</v>
      </c>
      <c r="K32" s="18">
        <f t="shared" si="3"/>
        <v>1.6842578630738446E-3</v>
      </c>
      <c r="L32" s="29">
        <f t="shared" si="0"/>
        <v>593.73331241271808</v>
      </c>
      <c r="M32" s="29">
        <f t="shared" si="4"/>
        <v>5937.3331241271808</v>
      </c>
      <c r="N32" s="27"/>
      <c r="O32" s="27"/>
      <c r="P32" s="30"/>
    </row>
    <row r="33" spans="1:16" x14ac:dyDescent="0.25">
      <c r="A33" s="11" t="s">
        <v>32</v>
      </c>
      <c r="B33" s="12">
        <v>1</v>
      </c>
      <c r="C33" s="12">
        <v>7.4</v>
      </c>
      <c r="D33" s="12">
        <v>11.1</v>
      </c>
      <c r="E33" s="22">
        <v>17.398302000000001</v>
      </c>
      <c r="F33" s="22">
        <v>30.35699</v>
      </c>
      <c r="G33" s="12"/>
      <c r="H33" s="12"/>
      <c r="I33" s="17">
        <v>3.6081359999999982</v>
      </c>
      <c r="J33" s="17">
        <v>-5.7071372499999988</v>
      </c>
      <c r="K33" s="17">
        <v>1.5697241285152668E-3</v>
      </c>
      <c r="L33" s="23">
        <v>637.05461477862116</v>
      </c>
      <c r="M33" s="23">
        <v>6370.5461477862118</v>
      </c>
      <c r="N33" s="24">
        <f>AVERAGE(M33:M35)</f>
        <v>6784.0989598648157</v>
      </c>
      <c r="O33" s="25">
        <f>_xlfn.STDEV.P(M33:M35)</f>
        <v>361.9566230480616</v>
      </c>
      <c r="P33" s="26">
        <f t="shared" ref="P33" si="17">100*(O33/N33)</f>
        <v>5.3353676765244913</v>
      </c>
    </row>
    <row r="34" spans="1:16" x14ac:dyDescent="0.25">
      <c r="A34" s="20" t="s">
        <v>32</v>
      </c>
      <c r="B34" s="15">
        <v>1</v>
      </c>
      <c r="C34" s="15">
        <v>7.4</v>
      </c>
      <c r="D34" s="15">
        <v>11.1</v>
      </c>
      <c r="E34" s="16">
        <v>17.074643999999999</v>
      </c>
      <c r="F34" s="16">
        <v>30.220317999999999</v>
      </c>
      <c r="I34" s="18">
        <v>3.931794</v>
      </c>
      <c r="J34" s="18">
        <v>-5.570465249999998</v>
      </c>
      <c r="K34" s="18">
        <v>1.3789068821476414E-3</v>
      </c>
      <c r="L34" s="29">
        <v>725.21213212200689</v>
      </c>
      <c r="M34" s="29">
        <v>7252.1213212200691</v>
      </c>
      <c r="N34" s="27"/>
      <c r="O34" s="27"/>
      <c r="P34" s="30"/>
    </row>
    <row r="35" spans="1:16" x14ac:dyDescent="0.25">
      <c r="A35" s="20" t="s">
        <v>32</v>
      </c>
      <c r="B35" s="15">
        <v>1</v>
      </c>
      <c r="C35" s="15">
        <v>7.4</v>
      </c>
      <c r="D35" s="15">
        <v>11.1</v>
      </c>
      <c r="E35" s="16">
        <v>17.124987000000001</v>
      </c>
      <c r="F35" s="16">
        <v>30.162785</v>
      </c>
      <c r="I35" s="18">
        <v>3.8814509999999984</v>
      </c>
      <c r="J35" s="18">
        <v>-5.5129322499999986</v>
      </c>
      <c r="K35" s="18">
        <v>1.4859659261870115E-3</v>
      </c>
      <c r="L35" s="29">
        <v>672.9629410588168</v>
      </c>
      <c r="M35" s="29">
        <v>6729.629410588168</v>
      </c>
      <c r="N35" s="27"/>
      <c r="O35" s="27"/>
      <c r="P35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41CE-17D5-4D22-A487-D0FEBA69C58D}">
  <dimension ref="A1:V35"/>
  <sheetViews>
    <sheetView tabSelected="1" workbookViewId="0">
      <selection activeCell="Q6" sqref="Q6"/>
    </sheetView>
  </sheetViews>
  <sheetFormatPr defaultRowHeight="15" x14ac:dyDescent="0.25"/>
  <cols>
    <col min="1" max="1" width="10" style="15" bestFit="1" customWidth="1"/>
    <col min="2" max="2" width="4.5703125" style="15" bestFit="1" customWidth="1"/>
    <col min="3" max="3" width="8.7109375" style="15" bestFit="1" customWidth="1"/>
    <col min="4" max="4" width="10" style="15" bestFit="1" customWidth="1"/>
    <col min="5" max="5" width="7.85546875" style="15" bestFit="1" customWidth="1"/>
    <col min="6" max="6" width="7.7109375" style="15" bestFit="1" customWidth="1"/>
    <col min="7" max="7" width="11.28515625" style="15" bestFit="1" customWidth="1"/>
    <col min="8" max="8" width="11.140625" style="15" bestFit="1" customWidth="1"/>
    <col min="9" max="9" width="9" style="15" bestFit="1" customWidth="1"/>
    <col min="10" max="10" width="8.85546875" style="15" bestFit="1" customWidth="1"/>
    <col min="11" max="11" width="6.5703125" style="15" bestFit="1" customWidth="1"/>
    <col min="12" max="12" width="12.85546875" style="15" bestFit="1" customWidth="1"/>
    <col min="13" max="13" width="19" style="15" bestFit="1" customWidth="1"/>
    <col min="14" max="14" width="28.5703125" style="15" bestFit="1" customWidth="1"/>
    <col min="15" max="15" width="26.5703125" style="15" bestFit="1" customWidth="1"/>
    <col min="16" max="16" width="16" style="15" bestFit="1" customWidth="1"/>
    <col min="17" max="17" width="26.5703125" style="15" bestFit="1" customWidth="1"/>
    <col min="18" max="18" width="23.28515625" style="15" bestFit="1" customWidth="1"/>
    <col min="19" max="19" width="16" style="15" bestFit="1" customWidth="1"/>
    <col min="20" max="16384" width="9.140625" style="15"/>
  </cols>
  <sheetData>
    <row r="1" spans="1:22" x14ac:dyDescent="0.25">
      <c r="A1" s="19" t="s">
        <v>11</v>
      </c>
      <c r="B1" s="19" t="s">
        <v>12</v>
      </c>
      <c r="C1" s="19" t="s">
        <v>0</v>
      </c>
      <c r="D1" s="19" t="s">
        <v>13</v>
      </c>
      <c r="E1" s="19" t="s">
        <v>14</v>
      </c>
      <c r="F1" s="19" t="s">
        <v>15</v>
      </c>
      <c r="G1" s="19" t="s">
        <v>16</v>
      </c>
      <c r="H1" s="19" t="s">
        <v>17</v>
      </c>
      <c r="I1" s="19" t="s">
        <v>18</v>
      </c>
      <c r="J1" s="19" t="s">
        <v>19</v>
      </c>
      <c r="K1" s="19" t="s">
        <v>20</v>
      </c>
      <c r="L1" s="19" t="s">
        <v>21</v>
      </c>
      <c r="M1" s="19" t="s">
        <v>22</v>
      </c>
      <c r="N1" s="19" t="s">
        <v>23</v>
      </c>
      <c r="O1" s="19" t="s">
        <v>24</v>
      </c>
      <c r="P1" s="19" t="s">
        <v>25</v>
      </c>
      <c r="Q1" s="13" t="s">
        <v>26</v>
      </c>
      <c r="R1" s="13" t="s">
        <v>27</v>
      </c>
      <c r="S1" s="14" t="s">
        <v>25</v>
      </c>
    </row>
    <row r="2" spans="1:22" x14ac:dyDescent="0.25">
      <c r="A2" s="38" t="s">
        <v>28</v>
      </c>
      <c r="B2" s="38" t="s">
        <v>40</v>
      </c>
      <c r="C2" s="38"/>
      <c r="D2" s="38">
        <v>1</v>
      </c>
      <c r="E2" s="16">
        <v>21.025621000000001</v>
      </c>
      <c r="F2" s="16">
        <v>24.612053</v>
      </c>
      <c r="G2" s="39">
        <f>AVERAGE(E2:E5)</f>
        <v>21.006437999999999</v>
      </c>
      <c r="H2" s="39">
        <f>AVERAGE(F2:F5)</f>
        <v>24.649852750000001</v>
      </c>
      <c r="I2" s="39">
        <f>$G$2-G2</f>
        <v>0</v>
      </c>
      <c r="J2" s="39">
        <f>$H$2-H2</f>
        <v>0</v>
      </c>
      <c r="K2" s="39">
        <f>(2^J2)/(2^I2)</f>
        <v>1</v>
      </c>
    </row>
    <row r="3" spans="1:22" x14ac:dyDescent="0.25">
      <c r="A3" s="15" t="s">
        <v>28</v>
      </c>
      <c r="B3" s="15" t="s">
        <v>40</v>
      </c>
      <c r="D3" s="15">
        <v>1</v>
      </c>
      <c r="E3" s="16">
        <v>20.989471000000002</v>
      </c>
      <c r="F3" s="16">
        <v>24.624462000000001</v>
      </c>
      <c r="G3" s="18"/>
      <c r="H3" s="18"/>
      <c r="I3" s="18"/>
      <c r="J3" s="18"/>
      <c r="K3" s="18"/>
    </row>
    <row r="4" spans="1:22" x14ac:dyDescent="0.25">
      <c r="A4" s="15" t="s">
        <v>28</v>
      </c>
      <c r="B4" s="15" t="s">
        <v>40</v>
      </c>
      <c r="D4" s="15">
        <v>1</v>
      </c>
      <c r="E4" s="16">
        <v>20.975227</v>
      </c>
      <c r="F4" s="16">
        <v>24.617412999999999</v>
      </c>
      <c r="G4" s="18"/>
      <c r="H4" s="18"/>
      <c r="I4" s="18"/>
      <c r="J4" s="18"/>
      <c r="K4" s="18"/>
    </row>
    <row r="5" spans="1:22" x14ac:dyDescent="0.25">
      <c r="A5" s="19" t="s">
        <v>28</v>
      </c>
      <c r="B5" s="15" t="s">
        <v>40</v>
      </c>
      <c r="D5" s="15">
        <v>1</v>
      </c>
      <c r="E5" s="16">
        <v>21.035433000000001</v>
      </c>
      <c r="F5" s="16">
        <v>24.745483</v>
      </c>
      <c r="G5" s="18"/>
      <c r="H5" s="18"/>
      <c r="I5" s="18"/>
      <c r="J5" s="18"/>
      <c r="K5" s="18"/>
      <c r="T5" s="15" t="s">
        <v>29</v>
      </c>
      <c r="U5" s="15" t="s">
        <v>30</v>
      </c>
      <c r="V5" s="15" t="s">
        <v>31</v>
      </c>
    </row>
    <row r="6" spans="1:22" x14ac:dyDescent="0.25">
      <c r="A6" s="20" t="s">
        <v>39</v>
      </c>
      <c r="B6" s="12">
        <v>1</v>
      </c>
      <c r="C6" s="12">
        <v>1.1000000000000001</v>
      </c>
      <c r="D6" s="21">
        <v>9.9</v>
      </c>
      <c r="E6" s="22">
        <v>17.685278</v>
      </c>
      <c r="F6" s="22">
        <v>28.307099999999998</v>
      </c>
      <c r="G6" s="17"/>
      <c r="H6" s="17"/>
      <c r="I6" s="17">
        <f>$G$2-E6</f>
        <v>3.321159999999999</v>
      </c>
      <c r="J6" s="17">
        <f>$H$2-F6</f>
        <v>-3.6572472499999975</v>
      </c>
      <c r="K6" s="17">
        <f>(2^J6)/(2^I6)</f>
        <v>7.9303087462766989E-3</v>
      </c>
      <c r="L6" s="23">
        <f>1/K6</f>
        <v>126.0984952785732</v>
      </c>
      <c r="M6" s="23">
        <f>L6*10</f>
        <v>1260.984952785732</v>
      </c>
      <c r="N6" s="24">
        <f>AVERAGE(M6:M8)</f>
        <v>1231.9125259208115</v>
      </c>
      <c r="O6" s="25">
        <f>_xlfn.STDEV.P(M6:M8)</f>
        <v>23.028383411575383</v>
      </c>
      <c r="P6" s="26">
        <f>100*(O6/N6)</f>
        <v>1.8693196900780331</v>
      </c>
      <c r="Q6" s="27">
        <f>AVERAGE(N6:N35)</f>
        <v>1671.1301530139567</v>
      </c>
      <c r="R6" s="27">
        <f>_xlfn.STDEV.P(N6:N35)</f>
        <v>550.06097992712682</v>
      </c>
      <c r="S6" s="27">
        <f>100*(R6/Q6)</f>
        <v>32.915508043168728</v>
      </c>
      <c r="T6" s="16">
        <f>AVERAGE(F6:F35)</f>
        <v>28.433880666666667</v>
      </c>
      <c r="U6" s="15">
        <f>44775052730.529*EXP(-0.662*T6)</f>
        <v>299.37230356304389</v>
      </c>
      <c r="V6" s="15">
        <f>U6*10*25</f>
        <v>74843.075890760971</v>
      </c>
    </row>
    <row r="7" spans="1:22" x14ac:dyDescent="0.25">
      <c r="A7" s="20" t="s">
        <v>39</v>
      </c>
      <c r="B7" s="15">
        <v>1</v>
      </c>
      <c r="D7" s="28"/>
      <c r="E7" s="16">
        <v>17.713923000000001</v>
      </c>
      <c r="F7" s="16">
        <v>28.269826999999999</v>
      </c>
      <c r="G7" s="18"/>
      <c r="H7" s="18"/>
      <c r="I7" s="18">
        <f t="shared" ref="I7:I32" si="0">$G$2-E7</f>
        <v>3.2925149999999981</v>
      </c>
      <c r="J7" s="18">
        <f t="shared" ref="J7:J32" si="1">$H$2-F7</f>
        <v>-3.6199742499999985</v>
      </c>
      <c r="K7" s="18">
        <f t="shared" ref="K7:K32" si="2">(2^J7)/(2^I7)</f>
        <v>8.3010569053829954E-3</v>
      </c>
      <c r="L7" s="29">
        <f t="shared" ref="L7:L32" si="3">1/K7</f>
        <v>120.46658773674096</v>
      </c>
      <c r="M7" s="29">
        <f t="shared" ref="M7:M32" si="4">L7*10</f>
        <v>1204.6658773674096</v>
      </c>
      <c r="N7" s="27"/>
      <c r="O7" s="27"/>
      <c r="P7" s="30"/>
      <c r="Q7" s="27"/>
      <c r="R7" s="27"/>
      <c r="S7" s="27"/>
    </row>
    <row r="8" spans="1:22" x14ac:dyDescent="0.25">
      <c r="A8" s="31" t="s">
        <v>39</v>
      </c>
      <c r="B8" s="19">
        <v>1</v>
      </c>
      <c r="C8" s="19"/>
      <c r="D8" s="32"/>
      <c r="E8" s="33">
        <v>17.700883999999999</v>
      </c>
      <c r="F8" s="33">
        <v>28.286915</v>
      </c>
      <c r="G8" s="34"/>
      <c r="H8" s="34"/>
      <c r="I8" s="34">
        <f t="shared" si="0"/>
        <v>3.3055540000000008</v>
      </c>
      <c r="J8" s="34">
        <f t="shared" si="1"/>
        <v>-3.6370622499999996</v>
      </c>
      <c r="K8" s="34">
        <f t="shared" si="2"/>
        <v>8.1295079549757523E-3</v>
      </c>
      <c r="L8" s="35">
        <f t="shared" si="3"/>
        <v>123.00867476092932</v>
      </c>
      <c r="M8" s="35">
        <f t="shared" si="4"/>
        <v>1230.0867476092933</v>
      </c>
      <c r="N8" s="36"/>
      <c r="O8" s="36"/>
      <c r="P8" s="37"/>
      <c r="Q8" s="27"/>
      <c r="R8" s="27"/>
      <c r="S8" s="27"/>
    </row>
    <row r="9" spans="1:22" x14ac:dyDescent="0.25">
      <c r="A9" s="11" t="s">
        <v>39</v>
      </c>
      <c r="B9" s="12">
        <v>1</v>
      </c>
      <c r="C9" s="12">
        <v>1.2</v>
      </c>
      <c r="D9" s="21">
        <v>6.1</v>
      </c>
      <c r="E9" s="22">
        <v>18.121449999999999</v>
      </c>
      <c r="F9" s="22">
        <v>28.656696</v>
      </c>
      <c r="G9" s="17"/>
      <c r="H9" s="17"/>
      <c r="I9" s="17">
        <f t="shared" si="0"/>
        <v>2.8849879999999999</v>
      </c>
      <c r="J9" s="17">
        <f t="shared" si="1"/>
        <v>-4.0068432499999993</v>
      </c>
      <c r="K9" s="17">
        <f t="shared" si="2"/>
        <v>8.4207751042139033E-3</v>
      </c>
      <c r="L9" s="23">
        <f t="shared" si="3"/>
        <v>118.75391369846494</v>
      </c>
      <c r="M9" s="23">
        <f t="shared" si="4"/>
        <v>1187.5391369846493</v>
      </c>
      <c r="N9" s="24">
        <f>AVERAGE(M9:M11)</f>
        <v>1229.099845613531</v>
      </c>
      <c r="O9" s="25">
        <f>_xlfn.STDEV.P(M9:M11)</f>
        <v>29.748215239952703</v>
      </c>
      <c r="P9" s="26">
        <f>100*(O9/N9)</f>
        <v>2.42032535811631</v>
      </c>
      <c r="Q9" s="27"/>
      <c r="R9" s="27"/>
      <c r="S9" s="27"/>
    </row>
    <row r="10" spans="1:22" x14ac:dyDescent="0.25">
      <c r="A10" s="20" t="s">
        <v>39</v>
      </c>
      <c r="B10" s="15">
        <v>1</v>
      </c>
      <c r="D10" s="28"/>
      <c r="E10" s="16">
        <v>18.221703000000002</v>
      </c>
      <c r="F10" s="16">
        <v>28.824223</v>
      </c>
      <c r="G10" s="18"/>
      <c r="H10" s="18"/>
      <c r="I10" s="18">
        <f t="shared" si="0"/>
        <v>2.7847349999999977</v>
      </c>
      <c r="J10" s="18">
        <f t="shared" si="1"/>
        <v>-4.1743702499999991</v>
      </c>
      <c r="K10" s="18">
        <f t="shared" si="2"/>
        <v>8.0371222958938969E-3</v>
      </c>
      <c r="L10" s="29">
        <f t="shared" si="3"/>
        <v>124.42264322777473</v>
      </c>
      <c r="M10" s="29">
        <f t="shared" si="4"/>
        <v>1244.2264322777473</v>
      </c>
      <c r="N10" s="27"/>
      <c r="O10" s="27"/>
      <c r="P10" s="30"/>
      <c r="Q10" s="27"/>
      <c r="R10" s="27"/>
      <c r="S10" s="27"/>
    </row>
    <row r="11" spans="1:22" x14ac:dyDescent="0.25">
      <c r="A11" s="20" t="s">
        <v>39</v>
      </c>
      <c r="B11" s="15">
        <v>1</v>
      </c>
      <c r="D11" s="28"/>
      <c r="E11" s="16">
        <v>18.18601</v>
      </c>
      <c r="F11" s="16">
        <v>28.801582</v>
      </c>
      <c r="G11" s="18"/>
      <c r="H11" s="18"/>
      <c r="I11" s="18">
        <f t="shared" si="0"/>
        <v>2.8204279999999997</v>
      </c>
      <c r="J11" s="18">
        <f t="shared" si="1"/>
        <v>-4.1517292499999989</v>
      </c>
      <c r="K11" s="18">
        <f t="shared" si="2"/>
        <v>7.9647387153443817E-3</v>
      </c>
      <c r="L11" s="29">
        <f t="shared" si="3"/>
        <v>125.55339675781966</v>
      </c>
      <c r="M11" s="29">
        <f t="shared" si="4"/>
        <v>1255.5339675781966</v>
      </c>
      <c r="N11" s="27"/>
      <c r="O11" s="27"/>
      <c r="P11" s="30"/>
      <c r="Q11" s="27"/>
      <c r="R11" s="27"/>
      <c r="S11" s="27"/>
    </row>
    <row r="12" spans="1:22" x14ac:dyDescent="0.25">
      <c r="A12" s="11" t="s">
        <v>39</v>
      </c>
      <c r="B12" s="12">
        <v>1</v>
      </c>
      <c r="C12" s="12">
        <v>1.3</v>
      </c>
      <c r="D12" s="21">
        <v>9.6999999999999993</v>
      </c>
      <c r="E12" s="22">
        <v>17.611737999999999</v>
      </c>
      <c r="F12" s="22">
        <v>28.020275000000002</v>
      </c>
      <c r="G12" s="17"/>
      <c r="H12" s="17"/>
      <c r="I12" s="17">
        <f t="shared" si="0"/>
        <v>3.3947000000000003</v>
      </c>
      <c r="J12" s="17">
        <f t="shared" si="1"/>
        <v>-3.3704222500000007</v>
      </c>
      <c r="K12" s="17">
        <f t="shared" si="2"/>
        <v>9.1938047938437961E-3</v>
      </c>
      <c r="L12" s="23">
        <f t="shared" si="3"/>
        <v>108.76889627563155</v>
      </c>
      <c r="M12" s="23">
        <f t="shared" si="4"/>
        <v>1087.6889627563155</v>
      </c>
      <c r="N12" s="24">
        <f>AVERAGE(M12:M14)</f>
        <v>1070.4560285331029</v>
      </c>
      <c r="O12" s="25">
        <f>_xlfn.STDEV.P(M12:M14)</f>
        <v>83.474222929824251</v>
      </c>
      <c r="P12" s="26">
        <f t="shared" ref="P12" si="5">100*(O12/N12)</f>
        <v>7.7980057755583827</v>
      </c>
      <c r="Q12" s="27"/>
      <c r="R12" s="27"/>
      <c r="S12" s="27"/>
    </row>
    <row r="13" spans="1:22" x14ac:dyDescent="0.25">
      <c r="A13" s="20" t="s">
        <v>39</v>
      </c>
      <c r="B13" s="15">
        <v>1</v>
      </c>
      <c r="D13" s="28"/>
      <c r="E13" s="16">
        <v>17.714962</v>
      </c>
      <c r="F13" s="16">
        <v>28.220058000000002</v>
      </c>
      <c r="G13" s="18"/>
      <c r="H13" s="18"/>
      <c r="I13" s="18">
        <f t="shared" si="0"/>
        <v>3.2914759999999994</v>
      </c>
      <c r="J13" s="18">
        <f t="shared" si="1"/>
        <v>-3.5702052500000008</v>
      </c>
      <c r="K13" s="18">
        <f t="shared" si="2"/>
        <v>8.5986074578583739E-3</v>
      </c>
      <c r="L13" s="29">
        <f t="shared" si="3"/>
        <v>116.29790113119859</v>
      </c>
      <c r="M13" s="29">
        <f t="shared" si="4"/>
        <v>1162.9790113119859</v>
      </c>
      <c r="N13" s="27"/>
      <c r="O13" s="27"/>
      <c r="P13" s="30"/>
      <c r="Q13" s="27"/>
      <c r="R13" s="27"/>
      <c r="S13" s="27"/>
    </row>
    <row r="14" spans="1:22" x14ac:dyDescent="0.25">
      <c r="A14" s="20" t="s">
        <v>39</v>
      </c>
      <c r="B14" s="15">
        <v>1</v>
      </c>
      <c r="D14" s="28"/>
      <c r="E14" s="16">
        <v>17.806460999999999</v>
      </c>
      <c r="F14" s="16">
        <v>28.035889999999998</v>
      </c>
      <c r="G14" s="18"/>
      <c r="H14" s="18"/>
      <c r="I14" s="18">
        <f t="shared" si="0"/>
        <v>3.1999770000000005</v>
      </c>
      <c r="J14" s="18">
        <f t="shared" si="1"/>
        <v>-3.3860372499999976</v>
      </c>
      <c r="K14" s="18">
        <f t="shared" si="2"/>
        <v>1.040907550646958E-2</v>
      </c>
      <c r="L14" s="29">
        <f t="shared" si="3"/>
        <v>96.070011153100708</v>
      </c>
      <c r="M14" s="29">
        <f t="shared" si="4"/>
        <v>960.70011153100711</v>
      </c>
      <c r="N14" s="27"/>
      <c r="O14" s="27"/>
      <c r="P14" s="30"/>
      <c r="Q14" s="27"/>
      <c r="R14" s="27"/>
      <c r="S14" s="27"/>
    </row>
    <row r="15" spans="1:22" x14ac:dyDescent="0.25">
      <c r="A15" s="11" t="s">
        <v>39</v>
      </c>
      <c r="B15" s="12">
        <v>1</v>
      </c>
      <c r="C15" s="12">
        <v>1.4</v>
      </c>
      <c r="D15" s="21">
        <v>21.5</v>
      </c>
      <c r="E15" s="22">
        <v>17.347149000000002</v>
      </c>
      <c r="F15" s="22">
        <v>28.796365999999999</v>
      </c>
      <c r="G15" s="17"/>
      <c r="H15" s="17"/>
      <c r="I15" s="17">
        <f t="shared" si="0"/>
        <v>3.6592889999999976</v>
      </c>
      <c r="J15" s="17">
        <f t="shared" si="1"/>
        <v>-4.1465132499999982</v>
      </c>
      <c r="K15" s="17">
        <f t="shared" si="2"/>
        <v>4.4690929000119105E-3</v>
      </c>
      <c r="L15" s="23">
        <f t="shared" si="3"/>
        <v>223.75905410185922</v>
      </c>
      <c r="M15" s="23">
        <f t="shared" si="4"/>
        <v>2237.5905410185924</v>
      </c>
      <c r="N15" s="24">
        <f>AVERAGE(M15:M17)</f>
        <v>2294.6403256155741</v>
      </c>
      <c r="O15" s="25">
        <f>_xlfn.STDEV.P(M15:M17)</f>
        <v>43.961153496438044</v>
      </c>
      <c r="P15" s="26">
        <f t="shared" ref="P15" si="6">100*(O15/N15)</f>
        <v>1.9158189196664084</v>
      </c>
      <c r="Q15" s="27"/>
      <c r="R15" s="27"/>
      <c r="S15" s="27"/>
    </row>
    <row r="16" spans="1:22" x14ac:dyDescent="0.25">
      <c r="A16" s="20" t="s">
        <v>39</v>
      </c>
      <c r="B16" s="15">
        <v>1</v>
      </c>
      <c r="D16" s="28"/>
      <c r="E16" s="16">
        <v>17.218084000000001</v>
      </c>
      <c r="F16" s="16">
        <v>28.708096999999999</v>
      </c>
      <c r="G16" s="18"/>
      <c r="H16" s="18"/>
      <c r="I16" s="18">
        <f t="shared" si="0"/>
        <v>3.7883539999999982</v>
      </c>
      <c r="J16" s="18">
        <f t="shared" si="1"/>
        <v>-4.0582442499999978</v>
      </c>
      <c r="K16" s="18">
        <f t="shared" si="2"/>
        <v>4.3444876082477449E-3</v>
      </c>
      <c r="L16" s="29">
        <f t="shared" si="3"/>
        <v>230.1767412344694</v>
      </c>
      <c r="M16" s="29">
        <f t="shared" si="4"/>
        <v>2301.7674123446941</v>
      </c>
      <c r="N16" s="27"/>
      <c r="O16" s="27"/>
      <c r="P16" s="30"/>
      <c r="Q16" s="27"/>
      <c r="R16" s="27"/>
      <c r="S16" s="27"/>
    </row>
    <row r="17" spans="1:19" x14ac:dyDescent="0.25">
      <c r="A17" s="31" t="s">
        <v>39</v>
      </c>
      <c r="B17" s="19">
        <v>1</v>
      </c>
      <c r="C17" s="19"/>
      <c r="D17" s="32"/>
      <c r="E17" s="33">
        <v>17.393833000000001</v>
      </c>
      <c r="F17" s="33">
        <v>28.910423000000002</v>
      </c>
      <c r="G17" s="34"/>
      <c r="H17" s="34"/>
      <c r="I17" s="34">
        <f t="shared" si="0"/>
        <v>3.6126049999999985</v>
      </c>
      <c r="J17" s="34">
        <f t="shared" si="1"/>
        <v>-4.2605702500000007</v>
      </c>
      <c r="K17" s="34">
        <f t="shared" si="2"/>
        <v>4.2651871158244647E-3</v>
      </c>
      <c r="L17" s="35">
        <f t="shared" si="3"/>
        <v>234.45630234834351</v>
      </c>
      <c r="M17" s="35">
        <f t="shared" si="4"/>
        <v>2344.5630234834352</v>
      </c>
      <c r="N17" s="36"/>
      <c r="O17" s="36"/>
      <c r="P17" s="37"/>
      <c r="Q17" s="27"/>
      <c r="R17" s="27"/>
      <c r="S17" s="27"/>
    </row>
    <row r="18" spans="1:19" x14ac:dyDescent="0.25">
      <c r="A18" s="11" t="s">
        <v>39</v>
      </c>
      <c r="B18" s="12">
        <v>1</v>
      </c>
      <c r="C18" s="12">
        <v>2.1</v>
      </c>
      <c r="D18" s="21">
        <v>12.5</v>
      </c>
      <c r="E18" s="22">
        <v>17.333141000000001</v>
      </c>
      <c r="F18" s="22">
        <v>27.392809</v>
      </c>
      <c r="G18" s="12"/>
      <c r="H18" s="12"/>
      <c r="I18" s="17">
        <v>3.673296999999998</v>
      </c>
      <c r="J18" s="17">
        <v>-2.7429562499999989</v>
      </c>
      <c r="K18" s="17">
        <v>1.1708878837293716E-2</v>
      </c>
      <c r="L18" s="23">
        <v>85.405273544630077</v>
      </c>
      <c r="M18" s="23">
        <v>854.05273544630074</v>
      </c>
      <c r="N18" s="24">
        <f>AVERAGE(M18:M20)</f>
        <v>876.03976240862949</v>
      </c>
      <c r="O18" s="25">
        <f>_xlfn.STDEV.P(M18:M20)</f>
        <v>20.773228634738249</v>
      </c>
      <c r="P18" s="26">
        <f t="shared" ref="P18" si="7">100*(O18/N18)</f>
        <v>2.3712654979978591</v>
      </c>
    </row>
    <row r="19" spans="1:19" x14ac:dyDescent="0.25">
      <c r="A19" s="20" t="s">
        <v>39</v>
      </c>
      <c r="B19" s="15">
        <v>1</v>
      </c>
      <c r="D19" s="28"/>
      <c r="E19" s="16">
        <v>17.29551</v>
      </c>
      <c r="F19" s="16">
        <v>27.437027</v>
      </c>
      <c r="I19" s="18">
        <v>3.7109279999999991</v>
      </c>
      <c r="J19" s="18">
        <v>-2.7871742499999996</v>
      </c>
      <c r="K19" s="18">
        <v>1.1063086494762179E-2</v>
      </c>
      <c r="L19" s="29">
        <v>90.3906880302753</v>
      </c>
      <c r="M19" s="29">
        <v>903.90688030275305</v>
      </c>
      <c r="N19" s="27"/>
      <c r="O19" s="27"/>
      <c r="P19" s="30"/>
    </row>
    <row r="20" spans="1:19" x14ac:dyDescent="0.25">
      <c r="A20" s="20" t="s">
        <v>39</v>
      </c>
      <c r="B20" s="15">
        <v>1</v>
      </c>
      <c r="D20" s="28"/>
      <c r="E20" s="16">
        <v>17.365347</v>
      </c>
      <c r="F20" s="16">
        <v>27.451969999999999</v>
      </c>
      <c r="I20" s="18">
        <v>3.6410909999999994</v>
      </c>
      <c r="J20" s="18">
        <v>-2.8021172499999984</v>
      </c>
      <c r="K20" s="18">
        <v>1.1492143715449375E-2</v>
      </c>
      <c r="L20" s="29">
        <v>87.015967147683483</v>
      </c>
      <c r="M20" s="29">
        <v>870.15967147683477</v>
      </c>
      <c r="N20" s="27"/>
      <c r="O20" s="27"/>
      <c r="P20" s="30"/>
    </row>
    <row r="21" spans="1:19" x14ac:dyDescent="0.25">
      <c r="A21" s="11" t="s">
        <v>39</v>
      </c>
      <c r="B21" s="12">
        <v>1</v>
      </c>
      <c r="C21" s="12">
        <v>2.2999999999999998</v>
      </c>
      <c r="D21" s="12">
        <v>12.8</v>
      </c>
      <c r="E21" s="22">
        <v>17.163900000000002</v>
      </c>
      <c r="F21" s="22">
        <v>28.785976000000002</v>
      </c>
      <c r="G21" s="12"/>
      <c r="H21" s="12"/>
      <c r="I21" s="17">
        <f t="shared" si="0"/>
        <v>3.8425379999999976</v>
      </c>
      <c r="J21" s="17">
        <f t="shared" si="1"/>
        <v>-4.1361232500000007</v>
      </c>
      <c r="K21" s="17">
        <f t="shared" si="2"/>
        <v>3.9644563319526449E-3</v>
      </c>
      <c r="L21" s="23">
        <f t="shared" si="3"/>
        <v>252.24139611280876</v>
      </c>
      <c r="M21" s="23">
        <f t="shared" si="4"/>
        <v>2522.4139611280875</v>
      </c>
      <c r="N21" s="24">
        <f>AVERAGE(M21:M23)</f>
        <v>2405.8192526064581</v>
      </c>
      <c r="O21" s="25">
        <f>_xlfn.STDEV.P(M21:M23)</f>
        <v>145.38591939649655</v>
      </c>
      <c r="P21" s="26">
        <f t="shared" ref="P21" si="8">100*(O21/N21)</f>
        <v>6.0430940204250936</v>
      </c>
    </row>
    <row r="22" spans="1:19" x14ac:dyDescent="0.25">
      <c r="A22" s="20" t="s">
        <v>39</v>
      </c>
      <c r="B22" s="15">
        <v>1</v>
      </c>
      <c r="E22" s="16">
        <v>17.190445</v>
      </c>
      <c r="F22" s="16">
        <v>28.796284</v>
      </c>
      <c r="I22" s="18">
        <f t="shared" si="0"/>
        <v>3.8159929999999989</v>
      </c>
      <c r="J22" s="18">
        <f t="shared" si="1"/>
        <v>-4.1464312499999991</v>
      </c>
      <c r="K22" s="18">
        <f t="shared" si="2"/>
        <v>4.0093268511058886E-3</v>
      </c>
      <c r="L22" s="29">
        <f t="shared" si="3"/>
        <v>249.41842786505944</v>
      </c>
      <c r="M22" s="29">
        <f t="shared" si="4"/>
        <v>2494.1842786505945</v>
      </c>
      <c r="N22" s="27"/>
      <c r="O22" s="27"/>
      <c r="P22" s="30"/>
    </row>
    <row r="23" spans="1:19" x14ac:dyDescent="0.25">
      <c r="A23" s="20" t="s">
        <v>39</v>
      </c>
      <c r="B23" s="15">
        <v>1</v>
      </c>
      <c r="E23" s="16">
        <v>17.306049999999999</v>
      </c>
      <c r="F23" s="16">
        <v>28.731387999999999</v>
      </c>
      <c r="I23" s="18">
        <f t="shared" si="0"/>
        <v>3.7003880000000002</v>
      </c>
      <c r="J23" s="18">
        <f t="shared" si="1"/>
        <v>-4.0815352499999982</v>
      </c>
      <c r="K23" s="18">
        <f t="shared" si="2"/>
        <v>4.5436793752753769E-3</v>
      </c>
      <c r="L23" s="29">
        <f t="shared" si="3"/>
        <v>220.08595180406923</v>
      </c>
      <c r="M23" s="29">
        <f t="shared" si="4"/>
        <v>2200.8595180406924</v>
      </c>
      <c r="N23" s="27"/>
      <c r="O23" s="27"/>
      <c r="P23" s="30"/>
    </row>
    <row r="24" spans="1:19" x14ac:dyDescent="0.25">
      <c r="A24" s="11" t="s">
        <v>39</v>
      </c>
      <c r="B24" s="12">
        <v>1</v>
      </c>
      <c r="C24" s="12">
        <v>4.0999999999999996</v>
      </c>
      <c r="D24" s="21">
        <v>12.6</v>
      </c>
      <c r="E24" s="22">
        <v>17.440580000000001</v>
      </c>
      <c r="F24" s="22">
        <v>28.335932</v>
      </c>
      <c r="G24" s="12"/>
      <c r="H24" s="12"/>
      <c r="I24" s="17">
        <f t="shared" si="0"/>
        <v>3.5658579999999986</v>
      </c>
      <c r="J24" s="17">
        <f t="shared" si="1"/>
        <v>-3.6860792499999988</v>
      </c>
      <c r="K24" s="17">
        <f t="shared" si="2"/>
        <v>6.5606876394346718E-3</v>
      </c>
      <c r="L24" s="23">
        <f t="shared" si="3"/>
        <v>152.42304693630697</v>
      </c>
      <c r="M24" s="23">
        <f t="shared" si="4"/>
        <v>1524.2304693630697</v>
      </c>
      <c r="N24" s="24">
        <f>AVERAGE(M24:M26)</f>
        <v>1580.8804740167504</v>
      </c>
      <c r="O24" s="25">
        <f>_xlfn.STDEV.P(M24:M26)</f>
        <v>92.350900521809223</v>
      </c>
      <c r="P24" s="26">
        <f t="shared" ref="P24" si="9">100*(O24/N24)</f>
        <v>5.8417383249197314</v>
      </c>
    </row>
    <row r="25" spans="1:19" x14ac:dyDescent="0.25">
      <c r="A25" s="20" t="s">
        <v>39</v>
      </c>
      <c r="B25" s="15">
        <v>1</v>
      </c>
      <c r="D25" s="28"/>
      <c r="E25" s="16">
        <v>17.259594</v>
      </c>
      <c r="F25" s="16">
        <v>28.321804</v>
      </c>
      <c r="G25" s="18"/>
      <c r="I25" s="18">
        <f t="shared" si="0"/>
        <v>3.7468439999999994</v>
      </c>
      <c r="J25" s="18">
        <f t="shared" si="1"/>
        <v>-3.6719512499999993</v>
      </c>
      <c r="K25" s="18">
        <f t="shared" si="2"/>
        <v>5.8441330951364669E-3</v>
      </c>
      <c r="L25" s="29">
        <f t="shared" si="3"/>
        <v>171.11177718252307</v>
      </c>
      <c r="M25" s="29">
        <f t="shared" si="4"/>
        <v>1711.1177718252306</v>
      </c>
      <c r="N25" s="27"/>
      <c r="O25" s="27"/>
      <c r="P25" s="30"/>
    </row>
    <row r="26" spans="1:19" x14ac:dyDescent="0.25">
      <c r="A26" s="20" t="s">
        <v>39</v>
      </c>
      <c r="B26" s="15">
        <v>1</v>
      </c>
      <c r="D26" s="28"/>
      <c r="E26" s="16">
        <v>17.342904999999998</v>
      </c>
      <c r="F26" s="16">
        <v>28.222135999999999</v>
      </c>
      <c r="I26" s="18">
        <f t="shared" si="0"/>
        <v>3.663533000000001</v>
      </c>
      <c r="J26" s="18">
        <f t="shared" si="1"/>
        <v>-3.5722832499999981</v>
      </c>
      <c r="K26" s="18">
        <f t="shared" si="2"/>
        <v>6.6344093683761438E-3</v>
      </c>
      <c r="L26" s="29">
        <f t="shared" si="3"/>
        <v>150.72931808619504</v>
      </c>
      <c r="M26" s="29">
        <f t="shared" si="4"/>
        <v>1507.2931808619503</v>
      </c>
      <c r="N26" s="27"/>
      <c r="O26" s="27"/>
      <c r="P26" s="30"/>
    </row>
    <row r="27" spans="1:19" x14ac:dyDescent="0.25">
      <c r="A27" s="11" t="s">
        <v>39</v>
      </c>
      <c r="B27" s="12">
        <v>1</v>
      </c>
      <c r="C27" s="12">
        <v>5.0999999999999996</v>
      </c>
      <c r="D27" s="12">
        <v>11.9</v>
      </c>
      <c r="E27" s="22">
        <v>17.565966</v>
      </c>
      <c r="F27" s="22">
        <v>28.998224</v>
      </c>
      <c r="G27" s="12"/>
      <c r="H27" s="12"/>
      <c r="I27" s="17">
        <f t="shared" si="0"/>
        <v>3.4404719999999998</v>
      </c>
      <c r="J27" s="17">
        <f t="shared" si="1"/>
        <v>-4.3483712499999996</v>
      </c>
      <c r="K27" s="17">
        <f t="shared" si="2"/>
        <v>4.5219374456418543E-3</v>
      </c>
      <c r="L27" s="23">
        <f t="shared" si="3"/>
        <v>221.14414717606905</v>
      </c>
      <c r="M27" s="23">
        <f t="shared" si="4"/>
        <v>2211.4414717606905</v>
      </c>
      <c r="N27" s="24">
        <f>AVERAGE(M27:M29)</f>
        <v>2347.7883344007159</v>
      </c>
      <c r="O27" s="25">
        <f>_xlfn.STDEV.P(M27:M29)</f>
        <v>135.82049463427583</v>
      </c>
      <c r="P27" s="26">
        <f t="shared" ref="P27" si="10">100*(O27/N27)</f>
        <v>5.7850400159239506</v>
      </c>
    </row>
    <row r="28" spans="1:19" x14ac:dyDescent="0.25">
      <c r="A28" s="20" t="s">
        <v>39</v>
      </c>
      <c r="B28" s="15">
        <v>1</v>
      </c>
      <c r="E28" s="16">
        <v>17.585829</v>
      </c>
      <c r="F28" s="16">
        <v>29.073978</v>
      </c>
      <c r="I28" s="18">
        <f t="shared" si="0"/>
        <v>3.4206089999999989</v>
      </c>
      <c r="J28" s="18">
        <f t="shared" si="1"/>
        <v>-4.4241252499999995</v>
      </c>
      <c r="K28" s="18">
        <f t="shared" si="2"/>
        <v>4.3501044284497015E-3</v>
      </c>
      <c r="L28" s="29">
        <f t="shared" si="3"/>
        <v>229.87953885888248</v>
      </c>
      <c r="M28" s="29">
        <f t="shared" si="4"/>
        <v>2298.7953885888246</v>
      </c>
      <c r="N28" s="27"/>
      <c r="O28" s="27"/>
      <c r="P28" s="30"/>
    </row>
    <row r="29" spans="1:19" x14ac:dyDescent="0.25">
      <c r="A29" s="31" t="s">
        <v>39</v>
      </c>
      <c r="B29" s="19">
        <v>1</v>
      </c>
      <c r="C29" s="19"/>
      <c r="D29" s="19"/>
      <c r="E29" s="33">
        <v>17.512608</v>
      </c>
      <c r="F29" s="33">
        <v>29.140799000000001</v>
      </c>
      <c r="G29" s="19"/>
      <c r="H29" s="19"/>
      <c r="I29" s="34">
        <f t="shared" si="0"/>
        <v>3.4938299999999991</v>
      </c>
      <c r="J29" s="34">
        <f t="shared" si="1"/>
        <v>-4.4909462500000004</v>
      </c>
      <c r="K29" s="34">
        <f t="shared" si="2"/>
        <v>3.9476881689604129E-3</v>
      </c>
      <c r="L29" s="35">
        <f t="shared" si="3"/>
        <v>253.31281428526324</v>
      </c>
      <c r="M29" s="35">
        <f t="shared" si="4"/>
        <v>2533.1281428526327</v>
      </c>
      <c r="N29" s="36"/>
      <c r="O29" s="36"/>
      <c r="P29" s="37"/>
    </row>
    <row r="30" spans="1:19" x14ac:dyDescent="0.25">
      <c r="A30" s="11" t="s">
        <v>39</v>
      </c>
      <c r="B30" s="12">
        <v>1</v>
      </c>
      <c r="C30" s="12">
        <v>5.2</v>
      </c>
      <c r="D30" s="12">
        <v>14.2</v>
      </c>
      <c r="E30" s="22">
        <v>17.335836</v>
      </c>
      <c r="F30" s="22">
        <v>28.16844</v>
      </c>
      <c r="G30" s="12"/>
      <c r="H30" s="12"/>
      <c r="I30" s="17">
        <f t="shared" si="0"/>
        <v>3.6706019999999988</v>
      </c>
      <c r="J30" s="17">
        <f t="shared" si="1"/>
        <v>-3.5185872499999995</v>
      </c>
      <c r="K30" s="17">
        <f t="shared" si="2"/>
        <v>6.8523319146081884E-3</v>
      </c>
      <c r="L30" s="23">
        <f t="shared" si="3"/>
        <v>145.93572122041309</v>
      </c>
      <c r="M30" s="23">
        <f t="shared" si="4"/>
        <v>1459.357212204131</v>
      </c>
      <c r="N30" s="24">
        <f>AVERAGE(M30:M32)</f>
        <v>1525.4037924524994</v>
      </c>
      <c r="O30" s="25">
        <f>_xlfn.STDEV.P(M30:M32)</f>
        <v>49.059675525420275</v>
      </c>
      <c r="P30" s="26">
        <f t="shared" ref="P30" si="11">100*(O30/N30)</f>
        <v>3.2161763179140634</v>
      </c>
    </row>
    <row r="31" spans="1:19" x14ac:dyDescent="0.25">
      <c r="A31" s="20" t="s">
        <v>39</v>
      </c>
      <c r="B31" s="15">
        <v>1</v>
      </c>
      <c r="E31" s="16">
        <v>17.042866</v>
      </c>
      <c r="F31" s="16">
        <v>27.95309</v>
      </c>
      <c r="I31" s="18">
        <f t="shared" si="0"/>
        <v>3.9635719999999992</v>
      </c>
      <c r="J31" s="18">
        <f t="shared" si="1"/>
        <v>-3.3032372499999987</v>
      </c>
      <c r="K31" s="18">
        <f t="shared" si="2"/>
        <v>6.493404280734332E-3</v>
      </c>
      <c r="L31" s="29">
        <f t="shared" si="3"/>
        <v>154.00242411626203</v>
      </c>
      <c r="M31" s="29">
        <f t="shared" si="4"/>
        <v>1540.0242411626205</v>
      </c>
      <c r="N31" s="27"/>
      <c r="O31" s="27"/>
      <c r="P31" s="30"/>
    </row>
    <row r="32" spans="1:19" x14ac:dyDescent="0.25">
      <c r="A32" s="20" t="s">
        <v>39</v>
      </c>
      <c r="B32" s="15">
        <v>1</v>
      </c>
      <c r="E32" s="16">
        <v>17.129953</v>
      </c>
      <c r="F32" s="16">
        <v>28.074251</v>
      </c>
      <c r="I32" s="18">
        <f t="shared" si="0"/>
        <v>3.8764849999999988</v>
      </c>
      <c r="J32" s="18">
        <f t="shared" si="1"/>
        <v>-3.4243982499999994</v>
      </c>
      <c r="K32" s="18">
        <f t="shared" si="2"/>
        <v>6.3418380434405583E-3</v>
      </c>
      <c r="L32" s="29">
        <f t="shared" si="3"/>
        <v>157.68299239907466</v>
      </c>
      <c r="M32" s="29">
        <f t="shared" si="4"/>
        <v>1576.8299239907467</v>
      </c>
      <c r="N32" s="27"/>
      <c r="O32" s="27"/>
      <c r="P32" s="30"/>
    </row>
    <row r="33" spans="1:16" x14ac:dyDescent="0.25">
      <c r="A33" s="11" t="s">
        <v>39</v>
      </c>
      <c r="B33" s="12">
        <v>1</v>
      </c>
      <c r="C33" s="12">
        <v>5.3</v>
      </c>
      <c r="D33" s="12">
        <v>11.3</v>
      </c>
      <c r="E33" s="22">
        <v>17.422882000000001</v>
      </c>
      <c r="F33" s="22">
        <v>28.541599999999999</v>
      </c>
      <c r="G33" s="12"/>
      <c r="H33" s="12"/>
      <c r="I33" s="17">
        <v>3.583555999999998</v>
      </c>
      <c r="J33" s="17">
        <v>-3.8917472499999981</v>
      </c>
      <c r="K33" s="17">
        <v>5.6196529392341949E-3</v>
      </c>
      <c r="L33" s="23">
        <v>177.94693209938205</v>
      </c>
      <c r="M33" s="23">
        <v>1779.4693209938205</v>
      </c>
      <c r="N33" s="24">
        <f>AVERAGE(M33:M35)</f>
        <v>2149.2611885714955</v>
      </c>
      <c r="O33" s="25">
        <f>_xlfn.STDEV.P(M33:M35)</f>
        <v>264.02695104223301</v>
      </c>
      <c r="P33" s="26">
        <f t="shared" ref="P33" si="12">100*(O33/N33)</f>
        <v>12.284544681966656</v>
      </c>
    </row>
    <row r="34" spans="1:16" x14ac:dyDescent="0.25">
      <c r="A34" s="20" t="s">
        <v>39</v>
      </c>
      <c r="B34" s="15">
        <v>1</v>
      </c>
      <c r="E34" s="16">
        <v>17.287952000000001</v>
      </c>
      <c r="F34" s="16">
        <v>28.770174000000001</v>
      </c>
      <c r="I34" s="18">
        <v>3.7184859999999986</v>
      </c>
      <c r="J34" s="18">
        <v>-4.1203212499999999</v>
      </c>
      <c r="K34" s="18">
        <v>4.3680126508347213E-3</v>
      </c>
      <c r="L34" s="29">
        <v>228.9370658779803</v>
      </c>
      <c r="M34" s="29">
        <v>2289.3706587798029</v>
      </c>
      <c r="N34" s="27"/>
      <c r="O34" s="27"/>
      <c r="P34" s="30"/>
    </row>
    <row r="35" spans="1:16" x14ac:dyDescent="0.25">
      <c r="A35" s="20" t="s">
        <v>39</v>
      </c>
      <c r="B35" s="15">
        <v>1</v>
      </c>
      <c r="E35" s="16">
        <v>17.445494</v>
      </c>
      <c r="F35" s="16">
        <v>28.983086</v>
      </c>
      <c r="I35" s="18">
        <v>3.5609439999999992</v>
      </c>
      <c r="J35" s="18">
        <v>-4.3332332499999993</v>
      </c>
      <c r="K35" s="18">
        <v>4.2035465065662922E-3</v>
      </c>
      <c r="L35" s="29">
        <v>237.89435859408624</v>
      </c>
      <c r="M35" s="29">
        <v>2378.9435859408622</v>
      </c>
      <c r="N35" s="27"/>
      <c r="O35" s="27"/>
      <c r="P35" s="30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Bacterial load</vt:lpstr>
      <vt:lpstr>ddCT_R19rBpos</vt:lpstr>
      <vt:lpstr>ddCT_Evolved Mr</vt:lpstr>
      <vt:lpstr>ddCT_EH x Mr Gfp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Gassler  Thomas</dc:creator>
  <cp:lastModifiedBy>Gassler  Thomas</cp:lastModifiedBy>
  <dcterms:created xsi:type="dcterms:W3CDTF">2025-07-29T11:25:49Z</dcterms:created>
  <dcterms:modified xsi:type="dcterms:W3CDTF">2025-09-23T08:55:10Z</dcterms:modified>
</cp:coreProperties>
</file>