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828"/>
  <workbookPr/>
  <mc:AlternateContent xmlns:mc="http://schemas.openxmlformats.org/markup-compatibility/2006">
    <mc:Choice Requires="x15">
      <x15ac:absPath xmlns:x15ac="http://schemas.microsoft.com/office/spreadsheetml/2010/11/ac" url="https://d.docs.live.net/24f0d6c7303efa37/Documents/Fróðskaparsetur Føroya/2015 Spring - Bachelor/Fish Stocks/"/>
    </mc:Choice>
  </mc:AlternateContent>
  <xr:revisionPtr revIDLastSave="0" documentId="917770AA89D5F7E43E13916D13699B5C0089516B" xr6:coauthVersionLast="26" xr6:coauthVersionMax="26" xr10:uidLastSave="{00000000-0000-0000-0000-000000000000}"/>
  <bookViews>
    <workbookView xWindow="0" yWindow="0" windowWidth="19200" windowHeight="7350" xr2:uid="{00000000-000D-0000-FFFF-FFFF00000000}"/>
  </bookViews>
  <sheets>
    <sheet name="Sheet1" sheetId="1" r:id="rId1"/>
  </sheets>
  <calcPr calcId="171026" iterateCount="40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4" i="1"/>
  <c r="R4" i="1"/>
  <c r="N2" i="1"/>
  <c r="B3" i="1"/>
  <c r="C4" i="1"/>
  <c r="Q4" i="1"/>
  <c r="D3" i="1"/>
  <c r="E4" i="1"/>
  <c r="S4" i="1"/>
  <c r="E3" i="1"/>
  <c r="F4" i="1"/>
  <c r="T4" i="1"/>
  <c r="F3" i="1"/>
  <c r="G4" i="1"/>
  <c r="U4" i="1"/>
  <c r="G3" i="1"/>
  <c r="H4" i="1"/>
  <c r="V4" i="1"/>
  <c r="H3" i="1"/>
  <c r="I4" i="1"/>
  <c r="W4" i="1"/>
  <c r="I3" i="1"/>
  <c r="J4" i="1"/>
  <c r="X4" i="1"/>
  <c r="B4" i="1"/>
  <c r="C5" i="1"/>
  <c r="Q5" i="1"/>
  <c r="D5" i="1"/>
  <c r="R5" i="1"/>
  <c r="E5" i="1"/>
  <c r="S5" i="1"/>
  <c r="F5" i="1"/>
  <c r="T5" i="1"/>
  <c r="G5" i="1"/>
  <c r="U5" i="1"/>
  <c r="H5" i="1"/>
  <c r="V5" i="1"/>
  <c r="I5" i="1"/>
  <c r="W5" i="1"/>
  <c r="J5" i="1"/>
  <c r="X5" i="1"/>
  <c r="J3" i="1"/>
  <c r="N3" i="1"/>
  <c r="B5" i="1"/>
  <c r="C6" i="1"/>
  <c r="Q6" i="1"/>
  <c r="D6" i="1"/>
  <c r="R6" i="1"/>
  <c r="E6" i="1"/>
  <c r="S6" i="1"/>
  <c r="F6" i="1"/>
  <c r="T6" i="1"/>
  <c r="G6" i="1"/>
  <c r="U6" i="1"/>
  <c r="H6" i="1"/>
  <c r="V6" i="1"/>
  <c r="I6" i="1"/>
  <c r="W6" i="1"/>
  <c r="J6" i="1"/>
  <c r="X6" i="1"/>
  <c r="N4" i="1"/>
  <c r="B6" i="1"/>
  <c r="C7" i="1"/>
  <c r="Q7" i="1"/>
  <c r="D7" i="1"/>
  <c r="R7" i="1"/>
  <c r="E7" i="1"/>
  <c r="S7" i="1"/>
  <c r="F7" i="1"/>
  <c r="T7" i="1"/>
  <c r="G7" i="1"/>
  <c r="U7" i="1"/>
  <c r="H7" i="1"/>
  <c r="V7" i="1"/>
  <c r="I7" i="1"/>
  <c r="W7" i="1"/>
  <c r="J7" i="1"/>
  <c r="X7" i="1"/>
  <c r="N5" i="1"/>
  <c r="B7" i="1"/>
  <c r="C8" i="1"/>
  <c r="Q8" i="1"/>
  <c r="D8" i="1"/>
  <c r="R8" i="1"/>
  <c r="E8" i="1"/>
  <c r="S8" i="1"/>
  <c r="F8" i="1"/>
  <c r="T8" i="1"/>
  <c r="G8" i="1"/>
  <c r="U8" i="1"/>
  <c r="H8" i="1"/>
  <c r="V8" i="1"/>
  <c r="I8" i="1"/>
  <c r="W8" i="1"/>
  <c r="J8" i="1"/>
  <c r="X8" i="1"/>
  <c r="N6" i="1"/>
  <c r="B8" i="1"/>
  <c r="C9" i="1"/>
  <c r="Q9" i="1"/>
  <c r="D9" i="1"/>
  <c r="R9" i="1"/>
  <c r="E9" i="1"/>
  <c r="S9" i="1"/>
  <c r="F9" i="1"/>
  <c r="T9" i="1"/>
  <c r="G9" i="1"/>
  <c r="U9" i="1"/>
  <c r="H9" i="1"/>
  <c r="V9" i="1"/>
  <c r="I9" i="1"/>
  <c r="W9" i="1"/>
  <c r="J9" i="1"/>
  <c r="X9" i="1"/>
  <c r="N7" i="1"/>
  <c r="B9" i="1"/>
  <c r="C10" i="1"/>
  <c r="Q10" i="1"/>
  <c r="D10" i="1"/>
  <c r="R10" i="1"/>
  <c r="E10" i="1"/>
  <c r="S10" i="1"/>
  <c r="F10" i="1"/>
  <c r="T10" i="1"/>
  <c r="G10" i="1"/>
  <c r="U10" i="1"/>
  <c r="H10" i="1"/>
  <c r="V10" i="1"/>
  <c r="I10" i="1"/>
  <c r="W10" i="1"/>
  <c r="J10" i="1"/>
  <c r="X10" i="1"/>
  <c r="N8" i="1"/>
  <c r="B10" i="1"/>
  <c r="C11" i="1"/>
  <c r="Q11" i="1"/>
  <c r="D11" i="1"/>
  <c r="R11" i="1"/>
  <c r="E11" i="1"/>
  <c r="S11" i="1"/>
  <c r="F11" i="1"/>
  <c r="T11" i="1"/>
  <c r="G11" i="1"/>
  <c r="U11" i="1"/>
  <c r="H11" i="1"/>
  <c r="V11" i="1"/>
  <c r="I11" i="1"/>
  <c r="W11" i="1"/>
  <c r="J11" i="1"/>
  <c r="X11" i="1"/>
  <c r="N9" i="1"/>
  <c r="B11" i="1"/>
  <c r="C12" i="1"/>
  <c r="Q12" i="1"/>
  <c r="D12" i="1"/>
  <c r="R12" i="1"/>
  <c r="E12" i="1"/>
  <c r="S12" i="1"/>
  <c r="F12" i="1"/>
  <c r="T12" i="1"/>
  <c r="G12" i="1"/>
  <c r="U12" i="1"/>
  <c r="H12" i="1"/>
  <c r="V12" i="1"/>
  <c r="I12" i="1"/>
  <c r="W12" i="1"/>
  <c r="J12" i="1"/>
  <c r="X12" i="1"/>
  <c r="N10" i="1"/>
  <c r="B12" i="1"/>
  <c r="C13" i="1"/>
  <c r="Q13" i="1"/>
  <c r="D13" i="1"/>
  <c r="R13" i="1"/>
  <c r="E13" i="1"/>
  <c r="S13" i="1"/>
  <c r="F13" i="1"/>
  <c r="T13" i="1"/>
  <c r="G13" i="1"/>
  <c r="U13" i="1"/>
  <c r="H13" i="1"/>
  <c r="V13" i="1"/>
  <c r="I13" i="1"/>
  <c r="W13" i="1"/>
  <c r="J13" i="1"/>
  <c r="X13" i="1"/>
  <c r="N11" i="1"/>
  <c r="B13" i="1"/>
  <c r="C14" i="1"/>
  <c r="Q14" i="1"/>
  <c r="D14" i="1"/>
  <c r="R14" i="1"/>
  <c r="E14" i="1"/>
  <c r="S14" i="1"/>
  <c r="F14" i="1"/>
  <c r="T14" i="1"/>
  <c r="G14" i="1"/>
  <c r="U14" i="1"/>
  <c r="H14" i="1"/>
  <c r="V14" i="1"/>
  <c r="I14" i="1"/>
  <c r="W14" i="1"/>
  <c r="J14" i="1"/>
  <c r="X14" i="1"/>
  <c r="N12" i="1"/>
  <c r="B14" i="1"/>
  <c r="C15" i="1"/>
  <c r="Q15" i="1"/>
  <c r="D15" i="1"/>
  <c r="R15" i="1"/>
  <c r="E15" i="1"/>
  <c r="S15" i="1"/>
  <c r="F15" i="1"/>
  <c r="T15" i="1"/>
  <c r="G15" i="1"/>
  <c r="U15" i="1"/>
  <c r="H15" i="1"/>
  <c r="V15" i="1"/>
  <c r="I15" i="1"/>
  <c r="W15" i="1"/>
  <c r="J15" i="1"/>
  <c r="X15" i="1"/>
  <c r="N13" i="1"/>
  <c r="B15" i="1"/>
  <c r="C16" i="1"/>
  <c r="Q16" i="1"/>
  <c r="D16" i="1"/>
  <c r="R16" i="1"/>
  <c r="E16" i="1"/>
  <c r="S16" i="1"/>
  <c r="F16" i="1"/>
  <c r="T16" i="1"/>
  <c r="G16" i="1"/>
  <c r="U16" i="1"/>
  <c r="H16" i="1"/>
  <c r="V16" i="1"/>
  <c r="I16" i="1"/>
  <c r="W16" i="1"/>
  <c r="J16" i="1"/>
  <c r="X16" i="1"/>
  <c r="N14" i="1"/>
  <c r="B16" i="1"/>
  <c r="C17" i="1"/>
  <c r="Q17" i="1"/>
  <c r="D17" i="1"/>
  <c r="R17" i="1"/>
  <c r="E17" i="1"/>
  <c r="S17" i="1"/>
  <c r="F17" i="1"/>
  <c r="T17" i="1"/>
  <c r="G17" i="1"/>
  <c r="U17" i="1"/>
  <c r="H17" i="1"/>
  <c r="V17" i="1"/>
  <c r="I17" i="1"/>
  <c r="W17" i="1"/>
  <c r="J17" i="1"/>
  <c r="X17" i="1"/>
  <c r="N15" i="1"/>
  <c r="B17" i="1"/>
  <c r="C18" i="1"/>
  <c r="Q18" i="1"/>
  <c r="D18" i="1"/>
  <c r="R18" i="1"/>
  <c r="E18" i="1"/>
  <c r="S18" i="1"/>
  <c r="F18" i="1"/>
  <c r="T18" i="1"/>
  <c r="G18" i="1"/>
  <c r="U18" i="1"/>
  <c r="H18" i="1"/>
  <c r="V18" i="1"/>
  <c r="I18" i="1"/>
  <c r="W18" i="1"/>
  <c r="J18" i="1"/>
  <c r="X18" i="1"/>
  <c r="N16" i="1"/>
  <c r="B18" i="1"/>
  <c r="C19" i="1"/>
  <c r="Q19" i="1"/>
  <c r="D19" i="1"/>
  <c r="R19" i="1"/>
  <c r="E19" i="1"/>
  <c r="S19" i="1"/>
  <c r="F19" i="1"/>
  <c r="T19" i="1"/>
  <c r="G19" i="1"/>
  <c r="U19" i="1"/>
  <c r="H19" i="1"/>
  <c r="V19" i="1"/>
  <c r="I19" i="1"/>
  <c r="W19" i="1"/>
  <c r="J19" i="1"/>
  <c r="X19" i="1"/>
  <c r="N17" i="1"/>
  <c r="B19" i="1"/>
  <c r="C20" i="1"/>
  <c r="Q20" i="1"/>
  <c r="D20" i="1"/>
  <c r="R20" i="1"/>
  <c r="E20" i="1"/>
  <c r="S20" i="1"/>
  <c r="F20" i="1"/>
  <c r="T20" i="1"/>
  <c r="G20" i="1"/>
  <c r="U20" i="1"/>
  <c r="H20" i="1"/>
  <c r="V20" i="1"/>
  <c r="I20" i="1"/>
  <c r="W20" i="1"/>
  <c r="J20" i="1"/>
  <c r="X20" i="1"/>
  <c r="N18" i="1"/>
  <c r="B20" i="1"/>
  <c r="C21" i="1"/>
  <c r="Q21" i="1"/>
  <c r="D21" i="1"/>
  <c r="R21" i="1"/>
  <c r="E21" i="1"/>
  <c r="S21" i="1"/>
  <c r="F21" i="1"/>
  <c r="T21" i="1"/>
  <c r="G21" i="1"/>
  <c r="U21" i="1"/>
  <c r="H21" i="1"/>
  <c r="V21" i="1"/>
  <c r="I21" i="1"/>
  <c r="W21" i="1"/>
  <c r="J21" i="1"/>
  <c r="X21" i="1"/>
  <c r="N19" i="1"/>
  <c r="B21" i="1"/>
  <c r="C22" i="1"/>
  <c r="Q22" i="1"/>
  <c r="D22" i="1"/>
  <c r="R22" i="1"/>
  <c r="E22" i="1"/>
  <c r="S22" i="1"/>
  <c r="F22" i="1"/>
  <c r="T22" i="1"/>
  <c r="G22" i="1"/>
  <c r="U22" i="1"/>
  <c r="H22" i="1"/>
  <c r="V22" i="1"/>
  <c r="I22" i="1"/>
  <c r="W22" i="1"/>
  <c r="J22" i="1"/>
  <c r="X22" i="1"/>
  <c r="N20" i="1"/>
  <c r="B22" i="1"/>
  <c r="C23" i="1"/>
  <c r="Q23" i="1"/>
  <c r="D23" i="1"/>
  <c r="R23" i="1"/>
  <c r="E23" i="1"/>
  <c r="S23" i="1"/>
  <c r="F23" i="1"/>
  <c r="T23" i="1"/>
  <c r="G23" i="1"/>
  <c r="U23" i="1"/>
  <c r="H23" i="1"/>
  <c r="V23" i="1"/>
  <c r="I23" i="1"/>
  <c r="W23" i="1"/>
  <c r="J23" i="1"/>
  <c r="X23" i="1"/>
  <c r="N21" i="1"/>
  <c r="B23" i="1"/>
  <c r="C24" i="1"/>
  <c r="Q24" i="1"/>
  <c r="D24" i="1"/>
  <c r="R24" i="1"/>
  <c r="E24" i="1"/>
  <c r="S24" i="1"/>
  <c r="F24" i="1"/>
  <c r="T24" i="1"/>
  <c r="G24" i="1"/>
  <c r="U24" i="1"/>
  <c r="H24" i="1"/>
  <c r="V24" i="1"/>
  <c r="I24" i="1"/>
  <c r="W24" i="1"/>
  <c r="J24" i="1"/>
  <c r="X24" i="1"/>
  <c r="N22" i="1"/>
  <c r="B24" i="1"/>
  <c r="C25" i="1"/>
  <c r="Q25" i="1"/>
  <c r="D25" i="1"/>
  <c r="R25" i="1"/>
  <c r="E25" i="1"/>
  <c r="S25" i="1"/>
  <c r="F25" i="1"/>
  <c r="T25" i="1"/>
  <c r="G25" i="1"/>
  <c r="U25" i="1"/>
  <c r="H25" i="1"/>
  <c r="V25" i="1"/>
  <c r="I25" i="1"/>
  <c r="W25" i="1"/>
  <c r="J25" i="1"/>
  <c r="X25" i="1"/>
  <c r="N23" i="1"/>
  <c r="B25" i="1"/>
  <c r="C26" i="1"/>
  <c r="Q26" i="1"/>
  <c r="D26" i="1"/>
  <c r="R26" i="1"/>
  <c r="E26" i="1"/>
  <c r="S26" i="1"/>
  <c r="F26" i="1"/>
  <c r="T26" i="1"/>
  <c r="G26" i="1"/>
  <c r="U26" i="1"/>
  <c r="H26" i="1"/>
  <c r="V26" i="1"/>
  <c r="I26" i="1"/>
  <c r="W26" i="1"/>
  <c r="J26" i="1"/>
  <c r="X26" i="1"/>
  <c r="N24" i="1"/>
  <c r="B26" i="1"/>
  <c r="C27" i="1"/>
  <c r="Q27" i="1"/>
  <c r="D27" i="1"/>
  <c r="R27" i="1"/>
  <c r="E27" i="1"/>
  <c r="S27" i="1"/>
  <c r="F27" i="1"/>
  <c r="T27" i="1"/>
  <c r="G27" i="1"/>
  <c r="U27" i="1"/>
  <c r="H27" i="1"/>
  <c r="V27" i="1"/>
  <c r="I27" i="1"/>
  <c r="W27" i="1"/>
  <c r="J27" i="1"/>
  <c r="X27" i="1"/>
  <c r="N25" i="1"/>
  <c r="B27" i="1"/>
  <c r="C28" i="1"/>
  <c r="Q28" i="1"/>
  <c r="D28" i="1"/>
  <c r="R28" i="1"/>
  <c r="E28" i="1"/>
  <c r="S28" i="1"/>
  <c r="F28" i="1"/>
  <c r="T28" i="1"/>
  <c r="G28" i="1"/>
  <c r="U28" i="1"/>
  <c r="H28" i="1"/>
  <c r="V28" i="1"/>
  <c r="I28" i="1"/>
  <c r="W28" i="1"/>
  <c r="J28" i="1"/>
  <c r="X28" i="1"/>
  <c r="N26" i="1"/>
  <c r="B28" i="1"/>
  <c r="C29" i="1"/>
  <c r="Q29" i="1"/>
  <c r="D29" i="1"/>
  <c r="R29" i="1"/>
  <c r="E29" i="1"/>
  <c r="S29" i="1"/>
  <c r="F29" i="1"/>
  <c r="T29" i="1"/>
  <c r="G29" i="1"/>
  <c r="U29" i="1"/>
  <c r="H29" i="1"/>
  <c r="V29" i="1"/>
  <c r="I29" i="1"/>
  <c r="W29" i="1"/>
  <c r="J29" i="1"/>
  <c r="X29" i="1"/>
  <c r="N27" i="1"/>
  <c r="B29" i="1"/>
  <c r="C30" i="1"/>
  <c r="Q30" i="1"/>
  <c r="D30" i="1"/>
  <c r="R30" i="1"/>
  <c r="E30" i="1"/>
  <c r="S30" i="1"/>
  <c r="F30" i="1"/>
  <c r="T30" i="1"/>
  <c r="G30" i="1"/>
  <c r="U30" i="1"/>
  <c r="H30" i="1"/>
  <c r="V30" i="1"/>
  <c r="I30" i="1"/>
  <c r="W30" i="1"/>
  <c r="J30" i="1"/>
  <c r="X30" i="1"/>
  <c r="N28" i="1"/>
  <c r="B30" i="1"/>
  <c r="C31" i="1"/>
  <c r="Q31" i="1"/>
  <c r="D31" i="1"/>
  <c r="R31" i="1"/>
  <c r="E31" i="1"/>
  <c r="S31" i="1"/>
  <c r="F31" i="1"/>
  <c r="T31" i="1"/>
  <c r="G31" i="1"/>
  <c r="U31" i="1"/>
  <c r="H31" i="1"/>
  <c r="V31" i="1"/>
  <c r="I31" i="1"/>
  <c r="W31" i="1"/>
  <c r="J31" i="1"/>
  <c r="X31" i="1"/>
  <c r="N29" i="1"/>
  <c r="B31" i="1"/>
  <c r="C32" i="1"/>
  <c r="Q32" i="1"/>
  <c r="D32" i="1"/>
  <c r="R32" i="1"/>
  <c r="E32" i="1"/>
  <c r="S32" i="1"/>
  <c r="F32" i="1"/>
  <c r="T32" i="1"/>
  <c r="G32" i="1"/>
  <c r="U32" i="1"/>
  <c r="H32" i="1"/>
  <c r="V32" i="1"/>
  <c r="I32" i="1"/>
  <c r="W32" i="1"/>
  <c r="J32" i="1"/>
  <c r="X32" i="1"/>
  <c r="N30" i="1"/>
  <c r="B32" i="1"/>
  <c r="C33" i="1"/>
  <c r="Q33" i="1"/>
  <c r="D33" i="1"/>
  <c r="R33" i="1"/>
  <c r="E33" i="1"/>
  <c r="S33" i="1"/>
  <c r="F33" i="1"/>
  <c r="T33" i="1"/>
  <c r="G33" i="1"/>
  <c r="U33" i="1"/>
  <c r="H33" i="1"/>
  <c r="V33" i="1"/>
  <c r="I33" i="1"/>
  <c r="W33" i="1"/>
  <c r="J33" i="1"/>
  <c r="X33" i="1"/>
  <c r="N31" i="1"/>
  <c r="B33" i="1"/>
  <c r="C34" i="1"/>
  <c r="Q34" i="1"/>
  <c r="D34" i="1"/>
  <c r="R34" i="1"/>
  <c r="E34" i="1"/>
  <c r="S34" i="1"/>
  <c r="F34" i="1"/>
  <c r="T34" i="1"/>
  <c r="G34" i="1"/>
  <c r="U34" i="1"/>
  <c r="H34" i="1"/>
  <c r="V34" i="1"/>
  <c r="I34" i="1"/>
  <c r="W34" i="1"/>
  <c r="J34" i="1"/>
  <c r="X34" i="1"/>
  <c r="N32" i="1"/>
  <c r="B34" i="1"/>
  <c r="C35" i="1"/>
  <c r="Q35" i="1"/>
  <c r="D35" i="1"/>
  <c r="R35" i="1"/>
  <c r="E35" i="1"/>
  <c r="S35" i="1"/>
  <c r="F35" i="1"/>
  <c r="T35" i="1"/>
  <c r="G35" i="1"/>
  <c r="U35" i="1"/>
  <c r="H35" i="1"/>
  <c r="V35" i="1"/>
  <c r="I35" i="1"/>
  <c r="W35" i="1"/>
  <c r="J35" i="1"/>
  <c r="X35" i="1"/>
  <c r="N33" i="1"/>
  <c r="B35" i="1"/>
  <c r="C36" i="1"/>
  <c r="Q36" i="1"/>
  <c r="D36" i="1"/>
  <c r="R36" i="1"/>
  <c r="E36" i="1"/>
  <c r="S36" i="1"/>
  <c r="F36" i="1"/>
  <c r="T36" i="1"/>
  <c r="G36" i="1"/>
  <c r="U36" i="1"/>
  <c r="H36" i="1"/>
  <c r="V36" i="1"/>
  <c r="I36" i="1"/>
  <c r="W36" i="1"/>
  <c r="J36" i="1"/>
  <c r="X36" i="1"/>
  <c r="N34" i="1"/>
  <c r="B36" i="1"/>
  <c r="C37" i="1"/>
  <c r="Q37" i="1"/>
  <c r="D37" i="1"/>
  <c r="R37" i="1"/>
  <c r="E37" i="1"/>
  <c r="S37" i="1"/>
  <c r="F37" i="1"/>
  <c r="T37" i="1"/>
  <c r="G37" i="1"/>
  <c r="U37" i="1"/>
  <c r="H37" i="1"/>
  <c r="V37" i="1"/>
  <c r="I37" i="1"/>
  <c r="W37" i="1"/>
  <c r="J37" i="1"/>
  <c r="X37" i="1"/>
  <c r="N35" i="1"/>
  <c r="B37" i="1"/>
  <c r="C38" i="1"/>
  <c r="Q38" i="1"/>
  <c r="D38" i="1"/>
  <c r="R38" i="1"/>
  <c r="E38" i="1"/>
  <c r="S38" i="1"/>
  <c r="F38" i="1"/>
  <c r="T38" i="1"/>
  <c r="G38" i="1"/>
  <c r="U38" i="1"/>
  <c r="H38" i="1"/>
  <c r="V38" i="1"/>
  <c r="I38" i="1"/>
  <c r="W38" i="1"/>
  <c r="J38" i="1"/>
  <c r="X38" i="1"/>
  <c r="N36" i="1"/>
  <c r="B38" i="1"/>
  <c r="C39" i="1"/>
  <c r="Q39" i="1"/>
  <c r="D39" i="1"/>
  <c r="R39" i="1"/>
  <c r="E39" i="1"/>
  <c r="S39" i="1"/>
  <c r="F39" i="1"/>
  <c r="T39" i="1"/>
  <c r="G39" i="1"/>
  <c r="U39" i="1"/>
  <c r="H39" i="1"/>
  <c r="V39" i="1"/>
  <c r="I39" i="1"/>
  <c r="W39" i="1"/>
  <c r="J39" i="1"/>
  <c r="X39" i="1"/>
  <c r="N37" i="1"/>
  <c r="B39" i="1"/>
  <c r="C40" i="1"/>
  <c r="Q40" i="1"/>
  <c r="D40" i="1"/>
  <c r="R40" i="1"/>
  <c r="E40" i="1"/>
  <c r="S40" i="1"/>
  <c r="F40" i="1"/>
  <c r="T40" i="1"/>
  <c r="G40" i="1"/>
  <c r="U40" i="1"/>
  <c r="H40" i="1"/>
  <c r="V40" i="1"/>
  <c r="I40" i="1"/>
  <c r="W40" i="1"/>
  <c r="J40" i="1"/>
  <c r="X40" i="1"/>
  <c r="N38" i="1"/>
  <c r="B40" i="1"/>
  <c r="C41" i="1"/>
  <c r="Q41" i="1"/>
  <c r="D41" i="1"/>
  <c r="R41" i="1"/>
  <c r="E41" i="1"/>
  <c r="S41" i="1"/>
  <c r="F41" i="1"/>
  <c r="T41" i="1"/>
  <c r="G41" i="1"/>
  <c r="U41" i="1"/>
  <c r="H41" i="1"/>
  <c r="V41" i="1"/>
  <c r="I41" i="1"/>
  <c r="W41" i="1"/>
  <c r="J41" i="1"/>
  <c r="X41" i="1"/>
  <c r="N39" i="1"/>
  <c r="B41" i="1"/>
  <c r="C42" i="1"/>
  <c r="Q42" i="1"/>
  <c r="D42" i="1"/>
  <c r="R42" i="1"/>
  <c r="E42" i="1"/>
  <c r="S42" i="1"/>
  <c r="F42" i="1"/>
  <c r="T42" i="1"/>
  <c r="G42" i="1"/>
  <c r="U42" i="1"/>
  <c r="H42" i="1"/>
  <c r="V42" i="1"/>
  <c r="I42" i="1"/>
  <c r="W42" i="1"/>
  <c r="J42" i="1"/>
  <c r="X42" i="1"/>
  <c r="N40" i="1"/>
  <c r="B42" i="1"/>
  <c r="C43" i="1"/>
  <c r="Q43" i="1"/>
  <c r="D43" i="1"/>
  <c r="R43" i="1"/>
  <c r="E43" i="1"/>
  <c r="S43" i="1"/>
  <c r="F43" i="1"/>
  <c r="T43" i="1"/>
  <c r="G43" i="1"/>
  <c r="U43" i="1"/>
  <c r="H43" i="1"/>
  <c r="V43" i="1"/>
  <c r="I43" i="1"/>
  <c r="W43" i="1"/>
  <c r="J43" i="1"/>
  <c r="X43" i="1"/>
  <c r="N41" i="1"/>
  <c r="B43" i="1"/>
  <c r="C44" i="1"/>
  <c r="Q44" i="1"/>
  <c r="D44" i="1"/>
  <c r="R44" i="1"/>
  <c r="E44" i="1"/>
  <c r="S44" i="1"/>
  <c r="F44" i="1"/>
  <c r="T44" i="1"/>
  <c r="G44" i="1"/>
  <c r="U44" i="1"/>
  <c r="H44" i="1"/>
  <c r="V44" i="1"/>
  <c r="I44" i="1"/>
  <c r="W44" i="1"/>
  <c r="J44" i="1"/>
  <c r="X44" i="1"/>
  <c r="N42" i="1"/>
  <c r="B44" i="1"/>
  <c r="C45" i="1"/>
  <c r="Q45" i="1"/>
  <c r="D45" i="1"/>
  <c r="R45" i="1"/>
  <c r="E45" i="1"/>
  <c r="S45" i="1"/>
  <c r="F45" i="1"/>
  <c r="T45" i="1"/>
  <c r="G45" i="1"/>
  <c r="U45" i="1"/>
  <c r="H45" i="1"/>
  <c r="V45" i="1"/>
  <c r="I45" i="1"/>
  <c r="W45" i="1"/>
  <c r="J45" i="1"/>
  <c r="X45" i="1"/>
  <c r="N43" i="1"/>
  <c r="B45" i="1"/>
  <c r="C46" i="1"/>
  <c r="Q46" i="1"/>
  <c r="D46" i="1"/>
  <c r="R46" i="1"/>
  <c r="E46" i="1"/>
  <c r="S46" i="1"/>
  <c r="F46" i="1"/>
  <c r="T46" i="1"/>
  <c r="G46" i="1"/>
  <c r="U46" i="1"/>
  <c r="H46" i="1"/>
  <c r="V46" i="1"/>
  <c r="I46" i="1"/>
  <c r="W46" i="1"/>
  <c r="J46" i="1"/>
  <c r="X46" i="1"/>
  <c r="N44" i="1"/>
  <c r="B46" i="1"/>
  <c r="C47" i="1"/>
  <c r="Q47" i="1"/>
  <c r="D47" i="1"/>
  <c r="R47" i="1"/>
  <c r="E47" i="1"/>
  <c r="S47" i="1"/>
  <c r="F47" i="1"/>
  <c r="T47" i="1"/>
  <c r="G47" i="1"/>
  <c r="U47" i="1"/>
  <c r="H47" i="1"/>
  <c r="V47" i="1"/>
  <c r="I47" i="1"/>
  <c r="W47" i="1"/>
  <c r="J47" i="1"/>
  <c r="X47" i="1"/>
  <c r="N45" i="1"/>
  <c r="B47" i="1"/>
  <c r="C48" i="1"/>
  <c r="Q48" i="1"/>
  <c r="D48" i="1"/>
  <c r="R48" i="1"/>
  <c r="E48" i="1"/>
  <c r="S48" i="1"/>
  <c r="F48" i="1"/>
  <c r="T48" i="1"/>
  <c r="G48" i="1"/>
  <c r="U48" i="1"/>
  <c r="H48" i="1"/>
  <c r="V48" i="1"/>
  <c r="I48" i="1"/>
  <c r="W48" i="1"/>
  <c r="J48" i="1"/>
  <c r="X48" i="1"/>
  <c r="N46" i="1"/>
  <c r="B48" i="1"/>
  <c r="C49" i="1"/>
  <c r="Q49" i="1"/>
  <c r="D49" i="1"/>
  <c r="R49" i="1"/>
  <c r="E49" i="1"/>
  <c r="S49" i="1"/>
  <c r="F49" i="1"/>
  <c r="T49" i="1"/>
  <c r="G49" i="1"/>
  <c r="U49" i="1"/>
  <c r="H49" i="1"/>
  <c r="V49" i="1"/>
  <c r="I49" i="1"/>
  <c r="W49" i="1"/>
  <c r="J49" i="1"/>
  <c r="X49" i="1"/>
  <c r="N47" i="1"/>
  <c r="B49" i="1"/>
  <c r="C50" i="1"/>
  <c r="Q50" i="1"/>
  <c r="D50" i="1"/>
  <c r="R50" i="1"/>
  <c r="E50" i="1"/>
  <c r="S50" i="1"/>
  <c r="F50" i="1"/>
  <c r="T50" i="1"/>
  <c r="G50" i="1"/>
  <c r="U50" i="1"/>
  <c r="H50" i="1"/>
  <c r="V50" i="1"/>
  <c r="I50" i="1"/>
  <c r="W50" i="1"/>
  <c r="J50" i="1"/>
  <c r="X50" i="1"/>
  <c r="N48" i="1"/>
  <c r="B50" i="1"/>
  <c r="C51" i="1"/>
  <c r="Q51" i="1"/>
  <c r="D51" i="1"/>
  <c r="R51" i="1"/>
  <c r="E51" i="1"/>
  <c r="S51" i="1"/>
  <c r="F51" i="1"/>
  <c r="T51" i="1"/>
  <c r="G51" i="1"/>
  <c r="U51" i="1"/>
  <c r="H51" i="1"/>
  <c r="V51" i="1"/>
  <c r="I51" i="1"/>
  <c r="W51" i="1"/>
  <c r="J51" i="1"/>
  <c r="X51" i="1"/>
  <c r="R3" i="1"/>
  <c r="S3" i="1"/>
  <c r="T3" i="1"/>
  <c r="U3" i="1"/>
  <c r="V3" i="1"/>
  <c r="W3" i="1"/>
  <c r="X3" i="1"/>
  <c r="Q3" i="1"/>
  <c r="R2" i="1"/>
  <c r="S2" i="1"/>
  <c r="T2" i="1"/>
  <c r="U2" i="1"/>
  <c r="V2" i="1"/>
  <c r="W2" i="1"/>
  <c r="X2" i="1"/>
  <c r="Q2" i="1"/>
  <c r="N49" i="1"/>
  <c r="B51" i="1"/>
  <c r="AB6" i="1"/>
  <c r="L5" i="1"/>
  <c r="L4" i="1"/>
  <c r="N50" i="1"/>
  <c r="Y1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N51" i="1"/>
  <c r="K51" i="1"/>
  <c r="Y2" i="1"/>
  <c r="Y3" i="1"/>
  <c r="Y4" i="1"/>
  <c r="Y5" i="1"/>
  <c r="Y6" i="1"/>
  <c r="Y7" i="1"/>
  <c r="Y8" i="1"/>
  <c r="Y9" i="1"/>
  <c r="Y10" i="1"/>
  <c r="Y11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28" i="1"/>
  <c r="M28" i="1"/>
  <c r="L12" i="1"/>
  <c r="M3" i="1"/>
  <c r="L2" i="1"/>
  <c r="M2" i="1"/>
  <c r="L3" i="1"/>
  <c r="L6" i="1"/>
  <c r="L7" i="1"/>
  <c r="L8" i="1"/>
  <c r="L9" i="1"/>
  <c r="L10" i="1"/>
  <c r="L11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M27" i="1"/>
  <c r="M26" i="1"/>
  <c r="M25" i="1"/>
  <c r="M24" i="1"/>
  <c r="M23" i="1"/>
  <c r="M22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21" i="1"/>
  <c r="M20" i="1"/>
  <c r="M19" i="1"/>
  <c r="M18" i="1"/>
  <c r="M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Eiler Poulsen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Eiler Poulsen:</t>
        </r>
        <r>
          <rPr>
            <sz val="9"/>
            <color indexed="81"/>
            <rFont val="Tahoma"/>
            <family val="2"/>
          </rPr>
          <t xml:space="preserve">
Fiska nøgdir í milliónir</t>
        </r>
      </text>
    </comment>
  </commentList>
</comments>
</file>

<file path=xl/sharedStrings.xml><?xml version="1.0" encoding="utf-8"?>
<sst xmlns="http://schemas.openxmlformats.org/spreadsheetml/2006/main" count="31" uniqueCount="29">
  <si>
    <t>Ársmynd</t>
  </si>
  <si>
    <t>ár 2</t>
  </si>
  <si>
    <t>ár 3</t>
  </si>
  <si>
    <t>ár 4</t>
  </si>
  <si>
    <t>ár 5</t>
  </si>
  <si>
    <t>ár 6</t>
  </si>
  <si>
    <t>ár 7</t>
  </si>
  <si>
    <t>ár 8</t>
  </si>
  <si>
    <t>ár 9</t>
  </si>
  <si>
    <t>ár 10</t>
  </si>
  <si>
    <t>Total Nøgd</t>
  </si>
  <si>
    <t>Total Vekt [kg]</t>
  </si>
  <si>
    <t>Gytinga Nøgd</t>
  </si>
  <si>
    <t>Gýting. Vekt [kg]</t>
  </si>
  <si>
    <t>Natural mortality rate</t>
  </si>
  <si>
    <t>Fishing mortality rate</t>
  </si>
  <si>
    <t>Fished Age 2</t>
  </si>
  <si>
    <t>Fished Age 3</t>
  </si>
  <si>
    <t>Fished Age 4</t>
  </si>
  <si>
    <t>Fished Age 5</t>
  </si>
  <si>
    <t>Fished Age 6</t>
  </si>
  <si>
    <t>Fished Age 7</t>
  </si>
  <si>
    <t>Fished Age 8</t>
  </si>
  <si>
    <t>Fished Age 9</t>
  </si>
  <si>
    <t>Fished SUM</t>
  </si>
  <si>
    <t>Toskur</t>
  </si>
  <si>
    <t>25túsundtons</t>
  </si>
  <si>
    <t>Árgang</t>
  </si>
  <si>
    <t>Vekt 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</si>
</sst>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33">
    <xf numFmtId="0" fontId="0" fillId="0" borderId="0" xfId="0"/>
    <xf numFmtId="0" fontId="0" fillId="0" borderId="0" xfId="0" applyFont="1"/>
    <xf numFmtId="0" fontId="3" fillId="0" borderId="1" xfId="1"/>
    <xf numFmtId="164" fontId="0" fillId="2" borderId="0" xfId="0" applyNumberFormat="1" applyFill="1" applyBorder="1"/>
    <xf numFmtId="2" fontId="0" fillId="2" borderId="0" xfId="0" applyNumberFormat="1" applyFill="1" applyBorder="1"/>
    <xf numFmtId="2" fontId="0" fillId="2" borderId="7" xfId="0" applyNumberFormat="1" applyFill="1" applyBorder="1"/>
    <xf numFmtId="164" fontId="0" fillId="3" borderId="0" xfId="0" applyNumberFormat="1" applyFill="1" applyBorder="1"/>
    <xf numFmtId="2" fontId="0" fillId="3" borderId="6" xfId="0" applyNumberFormat="1" applyFill="1" applyBorder="1"/>
    <xf numFmtId="2" fontId="0" fillId="3" borderId="0" xfId="0" applyNumberFormat="1" applyFill="1" applyBorder="1"/>
    <xf numFmtId="2" fontId="0" fillId="3" borderId="7" xfId="0" applyNumberFormat="1" applyFill="1" applyBorder="1"/>
    <xf numFmtId="164" fontId="0" fillId="4" borderId="6" xfId="0" applyNumberFormat="1" applyFill="1" applyBorder="1"/>
    <xf numFmtId="164" fontId="0" fillId="4" borderId="0" xfId="0" applyNumberFormat="1" applyFill="1" applyBorder="1"/>
    <xf numFmtId="164" fontId="0" fillId="4" borderId="7" xfId="0" applyNumberFormat="1" applyFill="1" applyBorder="1"/>
    <xf numFmtId="164" fontId="0" fillId="4" borderId="3" xfId="0" applyNumberFormat="1" applyFill="1" applyBorder="1"/>
    <xf numFmtId="164" fontId="0" fillId="4" borderId="4" xfId="0" applyNumberFormat="1" applyFill="1" applyBorder="1"/>
    <xf numFmtId="164" fontId="0" fillId="4" borderId="5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2" fontId="0" fillId="2" borderId="4" xfId="0" applyNumberFormat="1" applyFill="1" applyBorder="1"/>
    <xf numFmtId="2" fontId="0" fillId="2" borderId="5" xfId="0" applyNumberFormat="1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2" xfId="0" applyBorder="1"/>
    <xf numFmtId="0" fontId="3" fillId="0" borderId="2" xfId="1" applyBorder="1"/>
    <xf numFmtId="3" fontId="0" fillId="2" borderId="8" xfId="0" applyNumberFormat="1" applyFill="1" applyBorder="1"/>
    <xf numFmtId="164" fontId="0" fillId="2" borderId="9" xfId="0" applyNumberFormat="1" applyFill="1" applyBorder="1"/>
    <xf numFmtId="2" fontId="0" fillId="2" borderId="9" xfId="0" applyNumberFormat="1" applyFill="1" applyBorder="1"/>
    <xf numFmtId="3" fontId="0" fillId="3" borderId="10" xfId="0" applyNumberFormat="1" applyFill="1" applyBorder="1"/>
    <xf numFmtId="3" fontId="0" fillId="3" borderId="11" xfId="0" applyNumberFormat="1" applyFill="1" applyBorder="1"/>
    <xf numFmtId="3" fontId="0" fillId="3" borderId="12" xfId="0" applyNumberFormat="1" applyFill="1" applyBorder="1"/>
    <xf numFmtId="164" fontId="0" fillId="2" borderId="8" xfId="0" applyNumberFormat="1" applyFill="1" applyBorder="1"/>
    <xf numFmtId="164" fontId="0" fillId="3" borderId="3" xfId="0" applyNumberFormat="1" applyFill="1" applyBorder="1"/>
    <xf numFmtId="164" fontId="0" fillId="3" borderId="4" xfId="0" applyNumberFormat="1" applyFill="1" applyBorder="1"/>
  </cellXfs>
  <cellStyles count="2">
    <cellStyle name="Normal" xfId="0" builtinId="0"/>
    <cellStyle name="Sammenkædet celle" xfId="1" builtinId="24"/>
  </cellStyles>
  <dxfs count="26">
    <dxf>
      <numFmt numFmtId="164" formatCode="#,##0.000000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#,##0.000000"/>
      <fill>
        <patternFill patternType="solid">
          <fgColor indexed="64"/>
          <bgColor theme="9" tint="0.79998168889431442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#,##0.000000"/>
      <fill>
        <patternFill patternType="solid">
          <fgColor indexed="64"/>
          <bgColor theme="9" tint="0.79998168889431442"/>
        </patternFill>
      </fill>
    </dxf>
    <dxf>
      <numFmt numFmtId="164" formatCode="#,##0.000000"/>
      <fill>
        <patternFill patternType="solid">
          <fgColor indexed="64"/>
          <bgColor theme="9" tint="0.79998168889431442"/>
        </patternFill>
      </fill>
    </dxf>
    <dxf>
      <numFmt numFmtId="164" formatCode="#,##0.000000"/>
      <fill>
        <patternFill patternType="solid">
          <fgColor indexed="64"/>
          <bgColor theme="9" tint="0.79998168889431442"/>
        </patternFill>
      </fill>
    </dxf>
    <dxf>
      <numFmt numFmtId="164" formatCode="#,##0.000000"/>
      <fill>
        <patternFill patternType="solid">
          <fgColor indexed="64"/>
          <bgColor theme="9" tint="0.79998168889431442"/>
        </patternFill>
      </fill>
    </dxf>
    <dxf>
      <numFmt numFmtId="164" formatCode="#,##0.000000"/>
      <fill>
        <patternFill patternType="solid">
          <fgColor indexed="64"/>
          <bgColor theme="9" tint="0.79998168889431442"/>
        </patternFill>
      </fill>
    </dxf>
    <dxf>
      <numFmt numFmtId="164" formatCode="#,##0.000000"/>
      <fill>
        <patternFill patternType="solid">
          <fgColor indexed="64"/>
          <bgColor theme="9" tint="0.79998168889431442"/>
        </patternFill>
      </fill>
    </dxf>
    <dxf>
      <numFmt numFmtId="164" formatCode="#,##0.000000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2" formatCode="0.00"/>
      <fill>
        <patternFill patternType="solid">
          <fgColor indexed="64"/>
          <bgColor theme="7" tint="0.79998168889431442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2" formatCode="0.00"/>
      <fill>
        <patternFill patternType="solid">
          <fgColor indexed="64"/>
          <bgColor theme="7" tint="0.79998168889431442"/>
        </patternFill>
      </fill>
    </dxf>
    <dxf>
      <numFmt numFmtId="164" formatCode="#,##0.000000"/>
      <fill>
        <patternFill patternType="solid">
          <fgColor indexed="64"/>
          <bgColor theme="7" tint="0.79998168889431442"/>
        </patternFill>
      </fill>
    </dxf>
    <dxf>
      <numFmt numFmtId="164" formatCode="#,##0.000000"/>
      <fill>
        <patternFill patternType="solid">
          <fgColor indexed="64"/>
          <bgColor theme="7" tint="0.79998168889431442"/>
        </patternFill>
      </fill>
    </dxf>
    <dxf>
      <numFmt numFmtId="164" formatCode="#,##0.000000"/>
      <fill>
        <patternFill patternType="solid">
          <fgColor indexed="64"/>
          <bgColor theme="7" tint="0.79998168889431442"/>
        </patternFill>
      </fill>
    </dxf>
    <dxf>
      <numFmt numFmtId="164" formatCode="#,##0.000000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#,##0.000000"/>
      <fill>
        <patternFill patternType="solid">
          <fgColor indexed="64"/>
          <bgColor theme="8" tint="0.79998168889431442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#,##0.000000"/>
      <fill>
        <patternFill patternType="solid">
          <fgColor indexed="64"/>
          <bgColor theme="8" tint="0.79998168889431442"/>
        </patternFill>
      </fill>
    </dxf>
    <dxf>
      <numFmt numFmtId="164" formatCode="#,##0.000000"/>
      <fill>
        <patternFill patternType="solid">
          <fgColor indexed="64"/>
          <bgColor theme="8" tint="0.79998168889431442"/>
        </patternFill>
      </fill>
    </dxf>
    <dxf>
      <numFmt numFmtId="164" formatCode="#,##0.000000"/>
      <fill>
        <patternFill patternType="solid">
          <fgColor indexed="64"/>
          <bgColor theme="8" tint="0.79998168889431442"/>
        </patternFill>
      </fill>
    </dxf>
    <dxf>
      <numFmt numFmtId="164" formatCode="#,##0.000000"/>
      <fill>
        <patternFill patternType="solid">
          <fgColor indexed="64"/>
          <bgColor theme="8" tint="0.79998168889431442"/>
        </patternFill>
      </fill>
    </dxf>
    <dxf>
      <numFmt numFmtId="164" formatCode="#,##0.000000"/>
      <fill>
        <patternFill patternType="solid">
          <fgColor indexed="64"/>
          <bgColor theme="8" tint="0.79998168889431442"/>
        </patternFill>
      </fill>
    </dxf>
    <dxf>
      <numFmt numFmtId="164" formatCode="#,##0.000000"/>
      <fill>
        <patternFill patternType="solid">
          <fgColor indexed="64"/>
          <bgColor theme="8" tint="0.79998168889431442"/>
        </patternFill>
      </fill>
    </dxf>
    <dxf>
      <numFmt numFmtId="164" formatCode="#,##0.000000"/>
      <fill>
        <patternFill patternType="solid">
          <fgColor indexed="64"/>
          <bgColor theme="8" tint="0.79998168889431442"/>
        </patternFill>
      </fill>
    </dxf>
    <dxf>
      <numFmt numFmtId="164" formatCode="#,##0.000000"/>
      <fill>
        <patternFill patternType="solid">
          <fgColor indexed="64"/>
          <bgColor theme="8" tint="0.79998168889431442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Fishery effects on stocks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Nøgd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Sheet1!$K$2:$K$51</c:f>
              <c:numCache>
                <c:formatCode>#,##0.000000</c:formatCode>
                <c:ptCount val="50"/>
                <c:pt idx="0">
                  <c:v>63.293525846787041</c:v>
                </c:pt>
                <c:pt idx="1">
                  <c:v>73.306294177319771</c:v>
                </c:pt>
                <c:pt idx="2">
                  <c:v>81.469571715904749</c:v>
                </c:pt>
                <c:pt idx="3">
                  <c:v>81.247148387978939</c:v>
                </c:pt>
                <c:pt idx="4">
                  <c:v>69.288438740119773</c:v>
                </c:pt>
                <c:pt idx="5">
                  <c:v>55.818234636293127</c:v>
                </c:pt>
                <c:pt idx="6">
                  <c:v>43.939185653585447</c:v>
                </c:pt>
                <c:pt idx="7">
                  <c:v>33.63082310624273</c:v>
                </c:pt>
                <c:pt idx="8">
                  <c:v>24.608255605167678</c:v>
                </c:pt>
                <c:pt idx="9">
                  <c:v>16.845795673297626</c:v>
                </c:pt>
                <c:pt idx="10">
                  <c:v>12.977194608948825</c:v>
                </c:pt>
                <c:pt idx="11">
                  <c:v>24.72915142147923</c:v>
                </c:pt>
                <c:pt idx="12">
                  <c:v>37.884801422530138</c:v>
                </c:pt>
                <c:pt idx="13">
                  <c:v>40.984273979251007</c:v>
                </c:pt>
                <c:pt idx="14">
                  <c:v>39.4967697165686</c:v>
                </c:pt>
                <c:pt idx="15">
                  <c:v>42.103299028683679</c:v>
                </c:pt>
                <c:pt idx="16">
                  <c:v>51.387591658476708</c:v>
                </c:pt>
                <c:pt idx="17">
                  <c:v>63.522401244529483</c:v>
                </c:pt>
                <c:pt idx="18">
                  <c:v>74.007967481322851</c:v>
                </c:pt>
                <c:pt idx="19">
                  <c:v>77.033518224756492</c:v>
                </c:pt>
                <c:pt idx="20">
                  <c:v>64.62152301753548</c:v>
                </c:pt>
                <c:pt idx="21">
                  <c:v>50.081708610588912</c:v>
                </c:pt>
                <c:pt idx="22">
                  <c:v>39.652502169046556</c:v>
                </c:pt>
                <c:pt idx="23">
                  <c:v>32.366032364353771</c:v>
                </c:pt>
                <c:pt idx="24">
                  <c:v>26.13341077782917</c:v>
                </c:pt>
                <c:pt idx="25">
                  <c:v>20.481911036660421</c:v>
                </c:pt>
                <c:pt idx="26">
                  <c:v>17.787155545915169</c:v>
                </c:pt>
                <c:pt idx="27">
                  <c:v>26.992133516186406</c:v>
                </c:pt>
                <c:pt idx="28">
                  <c:v>40.752418916250896</c:v>
                </c:pt>
                <c:pt idx="29">
                  <c:v>45.940421165666706</c:v>
                </c:pt>
                <c:pt idx="30">
                  <c:v>45.792745749133061</c:v>
                </c:pt>
                <c:pt idx="31">
                  <c:v>49.46765026204443</c:v>
                </c:pt>
                <c:pt idx="32">
                  <c:v>59.469843309243004</c:v>
                </c:pt>
                <c:pt idx="33">
                  <c:v>70.689350831119427</c:v>
                </c:pt>
                <c:pt idx="34">
                  <c:v>75.617108766872477</c:v>
                </c:pt>
                <c:pt idx="35">
                  <c:v>69.625349846843804</c:v>
                </c:pt>
                <c:pt idx="36">
                  <c:v>55.814014386528804</c:v>
                </c:pt>
                <c:pt idx="37">
                  <c:v>42.346814355786947</c:v>
                </c:pt>
                <c:pt idx="38">
                  <c:v>32.653206203481517</c:v>
                </c:pt>
                <c:pt idx="39">
                  <c:v>26.227220300621148</c:v>
                </c:pt>
                <c:pt idx="40">
                  <c:v>22.219653684077041</c:v>
                </c:pt>
                <c:pt idx="41">
                  <c:v>20.669620235608491</c:v>
                </c:pt>
                <c:pt idx="42">
                  <c:v>26.886468171406115</c:v>
                </c:pt>
                <c:pt idx="43">
                  <c:v>41.270872685400164</c:v>
                </c:pt>
                <c:pt idx="44">
                  <c:v>48.364063741811933</c:v>
                </c:pt>
                <c:pt idx="45">
                  <c:v>49.8102738642419</c:v>
                </c:pt>
                <c:pt idx="46">
                  <c:v>53.02929734194398</c:v>
                </c:pt>
                <c:pt idx="47">
                  <c:v>62.2430836368667</c:v>
                </c:pt>
                <c:pt idx="48">
                  <c:v>72.859583291202895</c:v>
                </c:pt>
                <c:pt idx="49">
                  <c:v>74.030060682810671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06-42D7-8C74-B03F2AC278B6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Total Vekt [kg]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Sheet1!$L$2:$L$51</c:f>
              <c:numCache>
                <c:formatCode>#,##0.000000</c:formatCode>
                <c:ptCount val="50"/>
                <c:pt idx="0">
                  <c:v>142.52475714198107</c:v>
                </c:pt>
                <c:pt idx="1">
                  <c:v>171.21157874427504</c:v>
                </c:pt>
                <c:pt idx="2">
                  <c:v>202.0087083139002</c:v>
                </c:pt>
                <c:pt idx="3">
                  <c:v>226.58160646792405</c:v>
                </c:pt>
                <c:pt idx="4">
                  <c:v>235.18968287912764</c:v>
                </c:pt>
                <c:pt idx="5">
                  <c:v>233.93718078920918</c:v>
                </c:pt>
                <c:pt idx="6">
                  <c:v>221.87465136911052</c:v>
                </c:pt>
                <c:pt idx="7">
                  <c:v>197.8437367339703</c:v>
                </c:pt>
                <c:pt idx="8">
                  <c:v>165.68014327713811</c:v>
                </c:pt>
                <c:pt idx="9">
                  <c:v>125.58067173757857</c:v>
                </c:pt>
                <c:pt idx="10">
                  <c:v>87.175736536393245</c:v>
                </c:pt>
                <c:pt idx="11">
                  <c:v>62.180840666770983</c:v>
                </c:pt>
                <c:pt idx="12">
                  <c:v>56.020625551174213</c:v>
                </c:pt>
                <c:pt idx="13">
                  <c:v>66.984336773107174</c:v>
                </c:pt>
                <c:pt idx="14">
                  <c:v>86.585342755739916</c:v>
                </c:pt>
                <c:pt idx="15">
                  <c:v>108.36047249417712</c:v>
                </c:pt>
                <c:pt idx="16">
                  <c:v>132.4741634563627</c:v>
                </c:pt>
                <c:pt idx="17">
                  <c:v>161.68956159234446</c:v>
                </c:pt>
                <c:pt idx="18">
                  <c:v>197.6053528462925</c:v>
                </c:pt>
                <c:pt idx="19">
                  <c:v>228.88544815403984</c:v>
                </c:pt>
                <c:pt idx="20">
                  <c:v>217.09596845400966</c:v>
                </c:pt>
                <c:pt idx="21">
                  <c:v>191.80138785550366</c:v>
                </c:pt>
                <c:pt idx="22">
                  <c:v>180.74079904028591</c:v>
                </c:pt>
                <c:pt idx="23">
                  <c:v>173.61643767474644</c:v>
                </c:pt>
                <c:pt idx="24">
                  <c:v>159.44338873794524</c:v>
                </c:pt>
                <c:pt idx="25">
                  <c:v>132.0019150023451</c:v>
                </c:pt>
                <c:pt idx="26">
                  <c:v>97.972713675681092</c:v>
                </c:pt>
                <c:pt idx="27">
                  <c:v>72.901074449283655</c:v>
                </c:pt>
                <c:pt idx="28">
                  <c:v>65.638501656271927</c:v>
                </c:pt>
                <c:pt idx="29">
                  <c:v>79.122477159421308</c:v>
                </c:pt>
                <c:pt idx="30">
                  <c:v>100.77457229650031</c:v>
                </c:pt>
                <c:pt idx="31">
                  <c:v>126.22497150752515</c:v>
                </c:pt>
                <c:pt idx="32">
                  <c:v>153.18185713635893</c:v>
                </c:pt>
                <c:pt idx="33">
                  <c:v>182.95479198303488</c:v>
                </c:pt>
                <c:pt idx="34">
                  <c:v>213.13044577414411</c:v>
                </c:pt>
                <c:pt idx="35">
                  <c:v>232.81694757681953</c:v>
                </c:pt>
                <c:pt idx="36">
                  <c:v>219.75001399950165</c:v>
                </c:pt>
                <c:pt idx="37">
                  <c:v>188.06038828568973</c:v>
                </c:pt>
                <c:pt idx="38">
                  <c:v>166.94535408789025</c:v>
                </c:pt>
                <c:pt idx="39">
                  <c:v>154.75377209502901</c:v>
                </c:pt>
                <c:pt idx="40">
                  <c:v>137.66189127368762</c:v>
                </c:pt>
                <c:pt idx="41">
                  <c:v>109.30955542011327</c:v>
                </c:pt>
                <c:pt idx="42">
                  <c:v>82.377110731640613</c:v>
                </c:pt>
                <c:pt idx="43">
                  <c:v>74.03323249436778</c:v>
                </c:pt>
                <c:pt idx="44">
                  <c:v>82.578125763099621</c:v>
                </c:pt>
                <c:pt idx="45">
                  <c:v>103.56017330767519</c:v>
                </c:pt>
                <c:pt idx="46">
                  <c:v>131.14889902501807</c:v>
                </c:pt>
                <c:pt idx="47">
                  <c:v>161.01810575932711</c:v>
                </c:pt>
                <c:pt idx="48">
                  <c:v>192.65777104107713</c:v>
                </c:pt>
                <c:pt idx="49">
                  <c:v>217.41858864647728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06-42D7-8C74-B03F2AC278B6}"/>
            </c:ext>
          </c:extLst>
        </c:ser>
        <c:ser>
          <c:idx val="2"/>
          <c:order val="2"/>
          <c:tx>
            <c:strRef>
              <c:f>Sheet1!$Y$1</c:f>
              <c:strCache>
                <c:ptCount val="1"/>
                <c:pt idx="0">
                  <c:v>Fished SUM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Sheet1!$Y$2:$Y$51</c:f>
              <c:numCache>
                <c:formatCode>#,##0.000000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06-42D7-8C74-B03F2AC27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52572288"/>
        <c:axId val="-1653334976"/>
      </c:lineChart>
      <c:catAx>
        <c:axId val="-1652572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3334976"/>
        <c:crosses val="autoZero"/>
        <c:auto val="1"/>
        <c:lblAlgn val="ctr"/>
        <c:lblOffset val="100"/>
        <c:noMultiLvlLbl val="0"/>
      </c:catAx>
      <c:valAx>
        <c:axId val="-165333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257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Nøgd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Sheet1!$K$2:$K$51</c:f>
              <c:numCache>
                <c:formatCode>#,##0.000000</c:formatCode>
                <c:ptCount val="50"/>
                <c:pt idx="0">
                  <c:v>63.293525846787041</c:v>
                </c:pt>
                <c:pt idx="1">
                  <c:v>73.306294177319771</c:v>
                </c:pt>
                <c:pt idx="2">
                  <c:v>81.469571715904749</c:v>
                </c:pt>
                <c:pt idx="3">
                  <c:v>81.247148387978939</c:v>
                </c:pt>
                <c:pt idx="4">
                  <c:v>69.288438740119773</c:v>
                </c:pt>
                <c:pt idx="5">
                  <c:v>55.818234636293127</c:v>
                </c:pt>
                <c:pt idx="6">
                  <c:v>43.939185653585447</c:v>
                </c:pt>
                <c:pt idx="7">
                  <c:v>33.63082310624273</c:v>
                </c:pt>
                <c:pt idx="8">
                  <c:v>24.608255605167678</c:v>
                </c:pt>
                <c:pt idx="9">
                  <c:v>16.845795673297626</c:v>
                </c:pt>
                <c:pt idx="10">
                  <c:v>12.977194608948825</c:v>
                </c:pt>
                <c:pt idx="11">
                  <c:v>24.72915142147923</c:v>
                </c:pt>
                <c:pt idx="12">
                  <c:v>37.884801422530138</c:v>
                </c:pt>
                <c:pt idx="13">
                  <c:v>40.984273979251007</c:v>
                </c:pt>
                <c:pt idx="14">
                  <c:v>39.4967697165686</c:v>
                </c:pt>
                <c:pt idx="15">
                  <c:v>42.103299028683679</c:v>
                </c:pt>
                <c:pt idx="16">
                  <c:v>51.387591658476708</c:v>
                </c:pt>
                <c:pt idx="17">
                  <c:v>63.522401244529483</c:v>
                </c:pt>
                <c:pt idx="18">
                  <c:v>74.007967481322851</c:v>
                </c:pt>
                <c:pt idx="19">
                  <c:v>77.033518224756492</c:v>
                </c:pt>
                <c:pt idx="20">
                  <c:v>64.62152301753548</c:v>
                </c:pt>
                <c:pt idx="21">
                  <c:v>50.081708610588912</c:v>
                </c:pt>
                <c:pt idx="22">
                  <c:v>39.652502169046556</c:v>
                </c:pt>
                <c:pt idx="23">
                  <c:v>32.366032364353771</c:v>
                </c:pt>
                <c:pt idx="24">
                  <c:v>26.13341077782917</c:v>
                </c:pt>
                <c:pt idx="25">
                  <c:v>20.481911036660421</c:v>
                </c:pt>
                <c:pt idx="26">
                  <c:v>17.787155545915169</c:v>
                </c:pt>
                <c:pt idx="27">
                  <c:v>26.992133516186406</c:v>
                </c:pt>
                <c:pt idx="28">
                  <c:v>40.752418916250896</c:v>
                </c:pt>
                <c:pt idx="29">
                  <c:v>45.940421165666706</c:v>
                </c:pt>
                <c:pt idx="30">
                  <c:v>45.792745749133061</c:v>
                </c:pt>
                <c:pt idx="31">
                  <c:v>49.46765026204443</c:v>
                </c:pt>
                <c:pt idx="32">
                  <c:v>59.469843309243004</c:v>
                </c:pt>
                <c:pt idx="33">
                  <c:v>70.689350831119427</c:v>
                </c:pt>
                <c:pt idx="34">
                  <c:v>75.617108766872477</c:v>
                </c:pt>
                <c:pt idx="35">
                  <c:v>69.625349846843804</c:v>
                </c:pt>
                <c:pt idx="36">
                  <c:v>55.814014386528804</c:v>
                </c:pt>
                <c:pt idx="37">
                  <c:v>42.346814355786947</c:v>
                </c:pt>
                <c:pt idx="38">
                  <c:v>32.653206203481517</c:v>
                </c:pt>
                <c:pt idx="39">
                  <c:v>26.227220300621148</c:v>
                </c:pt>
                <c:pt idx="40">
                  <c:v>22.219653684077041</c:v>
                </c:pt>
                <c:pt idx="41">
                  <c:v>20.669620235608491</c:v>
                </c:pt>
                <c:pt idx="42">
                  <c:v>26.886468171406115</c:v>
                </c:pt>
                <c:pt idx="43">
                  <c:v>41.270872685400164</c:v>
                </c:pt>
                <c:pt idx="44">
                  <c:v>48.364063741811933</c:v>
                </c:pt>
                <c:pt idx="45">
                  <c:v>49.8102738642419</c:v>
                </c:pt>
                <c:pt idx="46">
                  <c:v>53.02929734194398</c:v>
                </c:pt>
                <c:pt idx="47">
                  <c:v>62.2430836368667</c:v>
                </c:pt>
                <c:pt idx="48">
                  <c:v>72.859583291202895</c:v>
                </c:pt>
                <c:pt idx="49">
                  <c:v>74.030060682810671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DC-4004-A574-C36DA1E660FC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Total Vekt [kg]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Sheet1!$L$2:$L$51</c:f>
              <c:numCache>
                <c:formatCode>#,##0.000000</c:formatCode>
                <c:ptCount val="50"/>
                <c:pt idx="0">
                  <c:v>142.52475714198107</c:v>
                </c:pt>
                <c:pt idx="1">
                  <c:v>171.21157874427504</c:v>
                </c:pt>
                <c:pt idx="2">
                  <c:v>202.0087083139002</c:v>
                </c:pt>
                <c:pt idx="3">
                  <c:v>226.58160646792405</c:v>
                </c:pt>
                <c:pt idx="4">
                  <c:v>235.18968287912764</c:v>
                </c:pt>
                <c:pt idx="5">
                  <c:v>233.93718078920918</c:v>
                </c:pt>
                <c:pt idx="6">
                  <c:v>221.87465136911052</c:v>
                </c:pt>
                <c:pt idx="7">
                  <c:v>197.8437367339703</c:v>
                </c:pt>
                <c:pt idx="8">
                  <c:v>165.68014327713811</c:v>
                </c:pt>
                <c:pt idx="9">
                  <c:v>125.58067173757857</c:v>
                </c:pt>
                <c:pt idx="10">
                  <c:v>87.175736536393245</c:v>
                </c:pt>
                <c:pt idx="11">
                  <c:v>62.180840666770983</c:v>
                </c:pt>
                <c:pt idx="12">
                  <c:v>56.020625551174213</c:v>
                </c:pt>
                <c:pt idx="13">
                  <c:v>66.984336773107174</c:v>
                </c:pt>
                <c:pt idx="14">
                  <c:v>86.585342755739916</c:v>
                </c:pt>
                <c:pt idx="15">
                  <c:v>108.36047249417712</c:v>
                </c:pt>
                <c:pt idx="16">
                  <c:v>132.4741634563627</c:v>
                </c:pt>
                <c:pt idx="17">
                  <c:v>161.68956159234446</c:v>
                </c:pt>
                <c:pt idx="18">
                  <c:v>197.6053528462925</c:v>
                </c:pt>
                <c:pt idx="19">
                  <c:v>228.88544815403984</c:v>
                </c:pt>
                <c:pt idx="20">
                  <c:v>217.09596845400966</c:v>
                </c:pt>
                <c:pt idx="21">
                  <c:v>191.80138785550366</c:v>
                </c:pt>
                <c:pt idx="22">
                  <c:v>180.74079904028591</c:v>
                </c:pt>
                <c:pt idx="23">
                  <c:v>173.61643767474644</c:v>
                </c:pt>
                <c:pt idx="24">
                  <c:v>159.44338873794524</c:v>
                </c:pt>
                <c:pt idx="25">
                  <c:v>132.0019150023451</c:v>
                </c:pt>
                <c:pt idx="26">
                  <c:v>97.972713675681092</c:v>
                </c:pt>
                <c:pt idx="27">
                  <c:v>72.901074449283655</c:v>
                </c:pt>
                <c:pt idx="28">
                  <c:v>65.638501656271927</c:v>
                </c:pt>
                <c:pt idx="29">
                  <c:v>79.122477159421308</c:v>
                </c:pt>
                <c:pt idx="30">
                  <c:v>100.77457229650031</c:v>
                </c:pt>
                <c:pt idx="31">
                  <c:v>126.22497150752515</c:v>
                </c:pt>
                <c:pt idx="32">
                  <c:v>153.18185713635893</c:v>
                </c:pt>
                <c:pt idx="33">
                  <c:v>182.95479198303488</c:v>
                </c:pt>
                <c:pt idx="34">
                  <c:v>213.13044577414411</c:v>
                </c:pt>
                <c:pt idx="35">
                  <c:v>232.81694757681953</c:v>
                </c:pt>
                <c:pt idx="36">
                  <c:v>219.75001399950165</c:v>
                </c:pt>
                <c:pt idx="37">
                  <c:v>188.06038828568973</c:v>
                </c:pt>
                <c:pt idx="38">
                  <c:v>166.94535408789025</c:v>
                </c:pt>
                <c:pt idx="39">
                  <c:v>154.75377209502901</c:v>
                </c:pt>
                <c:pt idx="40">
                  <c:v>137.66189127368762</c:v>
                </c:pt>
                <c:pt idx="41">
                  <c:v>109.30955542011327</c:v>
                </c:pt>
                <c:pt idx="42">
                  <c:v>82.377110731640613</c:v>
                </c:pt>
                <c:pt idx="43">
                  <c:v>74.03323249436778</c:v>
                </c:pt>
                <c:pt idx="44">
                  <c:v>82.578125763099621</c:v>
                </c:pt>
                <c:pt idx="45">
                  <c:v>103.56017330767519</c:v>
                </c:pt>
                <c:pt idx="46">
                  <c:v>131.14889902501807</c:v>
                </c:pt>
                <c:pt idx="47">
                  <c:v>161.01810575932711</c:v>
                </c:pt>
                <c:pt idx="48">
                  <c:v>192.65777104107713</c:v>
                </c:pt>
                <c:pt idx="49">
                  <c:v>217.41858864647728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DC-4004-A574-C36DA1E660FC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Fishing mortality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Sheet1!$P$2:$P$51</c:f>
              <c:numCache>
                <c:formatCode>0.00</c:formatCode>
                <c:ptCount val="50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DC-4004-A574-C36DA1E660FC}"/>
            </c:ext>
          </c:extLst>
        </c:ser>
        <c:ser>
          <c:idx val="3"/>
          <c:order val="3"/>
          <c:tx>
            <c:strRef>
              <c:f>Sheet1!$Y$1</c:f>
              <c:strCache>
                <c:ptCount val="1"/>
                <c:pt idx="0">
                  <c:v>Fished SUM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Sheet1!$Y$2:$Y$51</c:f>
              <c:numCache>
                <c:formatCode>#,##0.000000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DC-4004-A574-C36DA1E66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67775"/>
        <c:axId val="52376927"/>
      </c:lineChart>
      <c:catAx>
        <c:axId val="52367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76927"/>
        <c:crosses val="autoZero"/>
        <c:auto val="1"/>
        <c:lblAlgn val="ctr"/>
        <c:lblOffset val="100"/>
        <c:noMultiLvlLbl val="0"/>
      </c:catAx>
      <c:valAx>
        <c:axId val="5237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7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843644</xdr:colOff>
      <xdr:row>1</xdr:row>
      <xdr:rowOff>92622</xdr:rowOff>
    </xdr:from>
    <xdr:to>
      <xdr:col>41</xdr:col>
      <xdr:colOff>166931</xdr:colOff>
      <xdr:row>34</xdr:row>
      <xdr:rowOff>37872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92083</xdr:colOff>
      <xdr:row>17</xdr:row>
      <xdr:rowOff>42534</xdr:rowOff>
    </xdr:from>
    <xdr:to>
      <xdr:col>23</xdr:col>
      <xdr:colOff>13642</xdr:colOff>
      <xdr:row>31</xdr:row>
      <xdr:rowOff>107040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Y51" totalsRowShown="0" headerRowDxfId="25">
  <autoFilter ref="A1:Y51" xr:uid="{00000000-0009-0000-0100-000002000000}"/>
  <tableColumns count="25">
    <tableColumn id="1" xr3:uid="{00000000-0010-0000-0000-000001000000}" name="Ársmynd" dataDxfId="24"/>
    <tableColumn id="2" xr3:uid="{00000000-0010-0000-0000-000002000000}" name="ár 2" dataDxfId="23">
      <calculatedColumnFormula>RANDBETWEEN(2000000, 48000000)</calculatedColumnFormula>
    </tableColumn>
    <tableColumn id="3" xr3:uid="{00000000-0010-0000-0000-000003000000}" name="ár 3" dataDxfId="22">
      <calculatedColumnFormula>0</calculatedColumnFormula>
    </tableColumn>
    <tableColumn id="4" xr3:uid="{00000000-0010-0000-0000-000004000000}" name="ár 4" dataDxfId="21">
      <calculatedColumnFormula>C1*EXP(-($AB$4+$AB$2))</calculatedColumnFormula>
    </tableColumn>
    <tableColumn id="5" xr3:uid="{00000000-0010-0000-0000-000005000000}" name="ár 5" dataDxfId="20">
      <calculatedColumnFormula>D1*EXP(-($AB$4+$AB$2))</calculatedColumnFormula>
    </tableColumn>
    <tableColumn id="6" xr3:uid="{00000000-0010-0000-0000-000006000000}" name="ár 6" dataDxfId="19">
      <calculatedColumnFormula>E1*EXP(-($AB$4+$AB$2))</calculatedColumnFormula>
    </tableColumn>
    <tableColumn id="7" xr3:uid="{00000000-0010-0000-0000-000007000000}" name="ár 7" dataDxfId="18">
      <calculatedColumnFormula>F1*EXP(-($AB$4+$AB$2))</calculatedColumnFormula>
    </tableColumn>
    <tableColumn id="8" xr3:uid="{00000000-0010-0000-0000-000008000000}" name="ár 8" dataDxfId="17">
      <calculatedColumnFormula>G1*EXP(-($AB$4+$AB$2))</calculatedColumnFormula>
    </tableColumn>
    <tableColumn id="9" xr3:uid="{00000000-0010-0000-0000-000009000000}" name="ár 9" dataDxfId="16">
      <calculatedColumnFormula>H1*EXP(-($AB$4+$AB$2))</calculatedColumnFormula>
    </tableColumn>
    <tableColumn id="10" xr3:uid="{00000000-0010-0000-0000-00000A000000}" name="ár 10" dataDxfId="15">
      <calculatedColumnFormula>I1*EXP(-($AB$4+$AB$2))</calculatedColumnFormula>
    </tableColumn>
    <tableColumn id="11" xr3:uid="{00000000-0010-0000-0000-00000B000000}" name="Total Nøgd" dataDxfId="14">
      <calculatedColumnFormula>SUM(B2:J2)</calculatedColumnFormula>
    </tableColumn>
    <tableColumn id="12" xr3:uid="{00000000-0010-0000-0000-00000C000000}" name="Total Vekt [kg]" dataDxfId="13">
      <calculatedColumnFormula>B2*$AB$6+(C2*$AB$7)+(D2*$AB$8)+(E2*$AB$9)+(F2*$AB$10)+(G2*$AB$11)+(H2*$AB$12)+(I2*$AB$13)+(J2*$AB$14)</calculatedColumnFormula>
    </tableColumn>
    <tableColumn id="13" xr3:uid="{00000000-0010-0000-0000-00000D000000}" name="Gytinga Nøgd" dataDxfId="12">
      <calculatedColumnFormula>(C2*0.5)+(D2*0.8)+SUM(E2:J2)</calculatedColumnFormula>
    </tableColumn>
    <tableColumn id="14" xr3:uid="{00000000-0010-0000-0000-00000E000000}" name="Gýting. Vekt [kg]" dataDxfId="11">
      <calculatedColumnFormula>(C2*$AB$7*0.5)+(D2*$AB$8*0.8)+(E2*$AB$9)+(F2*$AB$10)+(G2*$AB$11)+(H2*$AB$12)+(I2*$AB$13)+(J2*$AB$14)</calculatedColumnFormula>
    </tableColumn>
    <tableColumn id="15" xr3:uid="{00000000-0010-0000-0000-00000F000000}" name="Natural mortality rate" dataDxfId="10"/>
    <tableColumn id="16" xr3:uid="{00000000-0010-0000-0000-000010000000}" name="Fishing mortality rate" dataDxfId="9"/>
    <tableColumn id="17" xr3:uid="{00000000-0010-0000-0000-000011000000}" name="Fished Age 2" dataDxfId="8">
      <calculatedColumnFormula>(B1-C2)*($P2/($P2+$O2))</calculatedColumnFormula>
    </tableColumn>
    <tableColumn id="18" xr3:uid="{00000000-0010-0000-0000-000012000000}" name="Fished Age 3" dataDxfId="7">
      <calculatedColumnFormula>(C2-D3)*(Table2[[#This Row],[Fished Age 2]]/(Table2[[#This Row],[Fished Age 2]]+Table2[[#This Row],[Fishing mortality rate]]))</calculatedColumnFormula>
    </tableColumn>
    <tableColumn id="19" xr3:uid="{00000000-0010-0000-0000-000013000000}" name="Fished Age 4" dataDxfId="6">
      <calculatedColumnFormula>(D2-E3)*(Table2[[#This Row],[Fished Age 3]]/(Table2[[#This Row],[Fished Age 3]]+Table2[[#This Row],[Fished Age 2]]))</calculatedColumnFormula>
    </tableColumn>
    <tableColumn id="20" xr3:uid="{00000000-0010-0000-0000-000014000000}" name="Fished Age 5" dataDxfId="5">
      <calculatedColumnFormula>(E2-F3)*(Table2[[#This Row],[Fished Age 4]]/(Table2[[#This Row],[Fished Age 4]]+Table2[[#This Row],[Fished Age 3]]))</calculatedColumnFormula>
    </tableColumn>
    <tableColumn id="21" xr3:uid="{00000000-0010-0000-0000-000015000000}" name="Fished Age 6" dataDxfId="4">
      <calculatedColumnFormula>(F2-G3)*(Table2[[#This Row],[Fished Age 5]]/(Table2[[#This Row],[Fished Age 5]]+Table2[[#This Row],[Fished Age 4]]))</calculatedColumnFormula>
    </tableColumn>
    <tableColumn id="22" xr3:uid="{00000000-0010-0000-0000-000016000000}" name="Fished Age 7" dataDxfId="3">
      <calculatedColumnFormula>(G2-H3)*(Table2[[#This Row],[Fished Age 6]]/(Table2[[#This Row],[Fished Age 6]]+Table2[[#This Row],[Fished Age 5]]))</calculatedColumnFormula>
    </tableColumn>
    <tableColumn id="23" xr3:uid="{00000000-0010-0000-0000-000017000000}" name="Fished Age 8" dataDxfId="2">
      <calculatedColumnFormula>(H2-I3)*(Table2[[#This Row],[Fished Age 7]]/(Table2[[#This Row],[Fished Age 7]]+Table2[[#This Row],[Fished Age 6]]))</calculatedColumnFormula>
    </tableColumn>
    <tableColumn id="24" xr3:uid="{00000000-0010-0000-0000-000018000000}" name="Fished Age 9" dataDxfId="1">
      <calculatedColumnFormula>(I2-J3)*(Table2[[#This Row],[Fished Age 8]]/(Table2[[#This Row],[Fished Age 8]]+Table2[[#This Row],[Fished Age 7]]))</calculatedColumnFormula>
    </tableColumn>
    <tableColumn id="26" xr3:uid="{00000000-0010-0000-0000-00001A000000}" name="Fished SUM" dataDxfId="0">
      <calculatedColumnFormula>SUM(Table2[[#This Row],[Fished Age 2]:[Fished Age 9]])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tabSelected="1" topLeftCell="S1" zoomScale="70" zoomScaleNormal="70" workbookViewId="0" xr3:uid="{AEA406A1-0E4B-5B11-9CD5-51D6E497D94C}">
      <selection activeCell="X17" sqref="X17"/>
    </sheetView>
  </sheetViews>
  <sheetFormatPr defaultRowHeight="15"/>
  <cols>
    <col min="1" max="1" width="10.28515625" style="21" customWidth="1"/>
    <col min="2" max="2" width="11" style="10" customWidth="1"/>
    <col min="3" max="9" width="11" style="11" customWidth="1"/>
    <col min="10" max="10" width="11" style="12" customWidth="1"/>
    <col min="11" max="11" width="12.5703125" style="3" customWidth="1"/>
    <col min="12" max="12" width="13.140625" style="3" customWidth="1"/>
    <col min="13" max="13" width="12.140625" style="3" customWidth="1"/>
    <col min="14" max="14" width="13.42578125" style="3" customWidth="1"/>
    <col min="15" max="15" width="8.7109375" style="4"/>
    <col min="16" max="16" width="8.7109375" style="5"/>
    <col min="17" max="17" width="14" style="7" customWidth="1"/>
    <col min="18" max="23" width="14" style="8" customWidth="1"/>
    <col min="24" max="24" width="14" style="9" customWidth="1"/>
    <col min="25" max="25" width="14" style="26" customWidth="1"/>
  </cols>
  <sheetData>
    <row r="1" spans="1:30" ht="15.75" thickBot="1">
      <c r="A1" s="20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8" t="s">
        <v>14</v>
      </c>
      <c r="P1" s="19" t="s">
        <v>15</v>
      </c>
      <c r="Q1" s="27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9" t="s">
        <v>23</v>
      </c>
      <c r="Y1" s="24" t="s">
        <v>24</v>
      </c>
      <c r="AA1" t="s">
        <v>15</v>
      </c>
    </row>
    <row r="2" spans="1:30" ht="14.45" customHeight="1" thickBot="1">
      <c r="A2" s="20">
        <v>2000</v>
      </c>
      <c r="B2" s="13">
        <v>22.221581415878301</v>
      </c>
      <c r="C2" s="14">
        <v>14.901449506214666</v>
      </c>
      <c r="D2" s="14">
        <v>9.7202886293038961</v>
      </c>
      <c r="E2" s="14">
        <v>6.2159292712188048</v>
      </c>
      <c r="F2" s="14">
        <v>3.9742400335638153</v>
      </c>
      <c r="G2" s="14">
        <v>2.5632004461202547</v>
      </c>
      <c r="H2" s="14">
        <v>1.6601708714628931</v>
      </c>
      <c r="I2" s="14">
        <v>1.1429862824854122</v>
      </c>
      <c r="J2" s="15">
        <v>0.89367939053899903</v>
      </c>
      <c r="K2" s="16">
        <f t="shared" ref="K2:K33" si="0">SUM(B2:J2)</f>
        <v>63.293525846787041</v>
      </c>
      <c r="L2" s="17">
        <f t="shared" ref="L2:L27" si="1">B2*$AB$6+(C2*$AB$7)+(D2*$AB$8)+(E2*$AB$9)+(F2*$AB$10)+(G2*$AB$11)+(H2*$AB$12)+(I2*$AB$13)+(J2*$AB$14)</f>
        <v>142.52475714198107</v>
      </c>
      <c r="M2" s="17">
        <f>(C2*0.5)+(D2*0.8)+SUM(E2:J2)</f>
        <v>31.677161951940629</v>
      </c>
      <c r="N2" s="17">
        <f>(C2*$AB$7*0.5)+(D2*$AB$8*0.8)+(E2*$AB$9)+(F2*$AB$10)+(G2*$AB$11)+(H2*$AB$12)+(I2*$AB$13)+(J2*$AB$14)</f>
        <v>105.23897314472023</v>
      </c>
      <c r="O2" s="18">
        <v>0.2</v>
      </c>
      <c r="P2" s="19">
        <v>0.2</v>
      </c>
      <c r="Q2" s="31" t="e">
        <f t="shared" ref="Q2" si="2">(B1-C2)*($P2/($P2+$O2))</f>
        <v>#VALUE!</v>
      </c>
      <c r="R2" s="32" t="e">
        <f t="shared" ref="R2:R3" si="3">(C1-D2)*($P2/($P2+$O2))</f>
        <v>#VALUE!</v>
      </c>
      <c r="S2" s="32" t="e">
        <f t="shared" ref="S2:S3" si="4">(D1-E2)*($P2/($P2+$O2))</f>
        <v>#VALUE!</v>
      </c>
      <c r="T2" s="32" t="e">
        <f t="shared" ref="T2:T3" si="5">(E1-F2)*($P2/($P2+$O2))</f>
        <v>#VALUE!</v>
      </c>
      <c r="U2" s="32" t="e">
        <f t="shared" ref="U2:U3" si="6">(F1-G2)*($P2/($P2+$O2))</f>
        <v>#VALUE!</v>
      </c>
      <c r="V2" s="32" t="e">
        <f t="shared" ref="V2:V3" si="7">(G1-H2)*($P2/($P2+$O2))</f>
        <v>#VALUE!</v>
      </c>
      <c r="W2" s="32" t="e">
        <f t="shared" ref="W2:W3" si="8">(H1-I2)*($P2/($P2+$O2))</f>
        <v>#VALUE!</v>
      </c>
      <c r="X2" s="6" t="e">
        <f t="shared" ref="X2:X3" si="9">(I1-J2)*($P2/($P2+$O2))</f>
        <v>#VALUE!</v>
      </c>
      <c r="Y2" s="30" t="e">
        <f>SUM(Table2[[#This Row],[Fished Age 2]:[Fished Age 9]])</f>
        <v>#VALUE!</v>
      </c>
      <c r="AB2" s="2">
        <v>0.2</v>
      </c>
    </row>
    <row r="3" spans="1:30" ht="14.45" customHeight="1" thickTop="1">
      <c r="A3" s="21">
        <v>2001</v>
      </c>
      <c r="B3" s="10">
        <f>0.25*(N2)/(1+EXP(9.185*((N2)/129-1)))</f>
        <v>22.217620896245386</v>
      </c>
      <c r="C3" s="11">
        <f>B2*EXP(-($O3+$P3))</f>
        <v>18.193492087205726</v>
      </c>
      <c r="D3" s="11">
        <f t="shared" ref="D3:J18" si="10">C2*EXP(-($O3+$P3))</f>
        <v>12.200274976176654</v>
      </c>
      <c r="E3" s="11">
        <f t="shared" si="10"/>
        <v>7.9582992296053225</v>
      </c>
      <c r="F3" s="11">
        <f t="shared" si="10"/>
        <v>5.0891724533044425</v>
      </c>
      <c r="G3" s="11">
        <f>F2*EXP(-($O3+$P3))</f>
        <v>3.2538325355923661</v>
      </c>
      <c r="H3" s="11">
        <f>G2*EXP(-($O3+$P3))</f>
        <v>2.0985710315418551</v>
      </c>
      <c r="I3" s="11">
        <f>H2*EXP(-($O3+$P3))</f>
        <v>1.3592329478309437</v>
      </c>
      <c r="J3" s="12">
        <f>I2*EXP(-($O3+$P3))</f>
        <v>0.93579801981708444</v>
      </c>
      <c r="K3" s="3">
        <f t="shared" si="0"/>
        <v>73.306294177319771</v>
      </c>
      <c r="L3" s="3">
        <f t="shared" si="1"/>
        <v>171.21157874427504</v>
      </c>
      <c r="M3" s="3">
        <f>(C3*0.5)+(D3*0.8)+SUM(E3:J3)</f>
        <v>39.5518722422362</v>
      </c>
      <c r="N3" s="3">
        <f t="shared" ref="N3:N27" si="11">(C3*$AB$7*0.5)+(D3*$AB$8*0.8)+(E3*$AB$9)+(F3*$AB$10)+(G3*$AB$11)+(H3*$AB$12)+(I3*$AB$13)+(J3*$AB$14)</f>
        <v>130.46872879215471</v>
      </c>
      <c r="O3" s="4">
        <v>0.2</v>
      </c>
      <c r="P3" s="4">
        <v>0</v>
      </c>
      <c r="Q3" s="6">
        <f>(B2-C3)*($P3/($P3+$O3))</f>
        <v>0</v>
      </c>
      <c r="R3" s="6">
        <f t="shared" si="3"/>
        <v>0</v>
      </c>
      <c r="S3" s="6">
        <f t="shared" si="4"/>
        <v>0</v>
      </c>
      <c r="T3" s="6">
        <f t="shared" si="5"/>
        <v>0</v>
      </c>
      <c r="U3" s="6">
        <f t="shared" si="6"/>
        <v>0</v>
      </c>
      <c r="V3" s="6">
        <f t="shared" si="7"/>
        <v>0</v>
      </c>
      <c r="W3" s="6">
        <f t="shared" si="8"/>
        <v>0</v>
      </c>
      <c r="X3" s="6">
        <f t="shared" si="9"/>
        <v>0</v>
      </c>
      <c r="Y3" s="25">
        <f>SUM(Table2[[#This Row],[Fished Age 2]:[Fished Age 9]])</f>
        <v>0</v>
      </c>
      <c r="AA3" t="s">
        <v>14</v>
      </c>
      <c r="AC3" t="s">
        <v>25</v>
      </c>
      <c r="AD3" t="s">
        <v>26</v>
      </c>
    </row>
    <row r="4" spans="1:30" ht="14.45" customHeight="1" thickBot="1">
      <c r="A4" s="21">
        <v>2002</v>
      </c>
      <c r="B4" s="10">
        <f>0.25*(N2)/(1+EXP(9.185*((N2)/129-1)))</f>
        <v>22.217620896245386</v>
      </c>
      <c r="C4" s="11">
        <f t="shared" ref="C4:J48" si="12">B3*EXP(-($O4+$P4))</f>
        <v>18.19024948798409</v>
      </c>
      <c r="D4" s="11">
        <f t="shared" si="10"/>
        <v>14.895571477676247</v>
      </c>
      <c r="E4" s="11">
        <f t="shared" si="10"/>
        <v>9.9887403190035684</v>
      </c>
      <c r="F4" s="11">
        <f t="shared" si="10"/>
        <v>6.5157043214746881</v>
      </c>
      <c r="G4" s="11">
        <f t="shared" si="10"/>
        <v>4.166661995237666</v>
      </c>
      <c r="H4" s="11">
        <f t="shared" si="10"/>
        <v>2.6640127622551768</v>
      </c>
      <c r="I4" s="11">
        <f t="shared" si="10"/>
        <v>1.7181646410419003</v>
      </c>
      <c r="J4" s="12">
        <f t="shared" si="10"/>
        <v>1.1128458149860336</v>
      </c>
      <c r="K4" s="3">
        <f t="shared" si="0"/>
        <v>81.469571715904749</v>
      </c>
      <c r="L4" s="3">
        <f>B4*$AB$6+(C4*$AB$7)+(D4*$AB$8)+(E4*$AB$9)+(F4*$AB$10)+(G4*$AB$11)+(H4*$AB$12)+(I4*$AB$13)+(J4*$AB$14)</f>
        <v>202.0087083139002</v>
      </c>
      <c r="M4" s="3">
        <f t="shared" ref="M4:M27" si="13">(C4*0.5)+(D4*0.8)+SUM(E4:J4)</f>
        <v>47.177711780132078</v>
      </c>
      <c r="N4" s="3">
        <f t="shared" si="11"/>
        <v>160.19017171059622</v>
      </c>
      <c r="O4" s="4">
        <v>0.2</v>
      </c>
      <c r="P4" s="4">
        <v>0</v>
      </c>
      <c r="Q4" s="6">
        <f>(B3-C4)*($P4/($P4+$O4))</f>
        <v>0</v>
      </c>
      <c r="R4" s="6">
        <f>(C3-D4)*($P4/($P4+$O4))</f>
        <v>0</v>
      </c>
      <c r="S4" s="6">
        <f t="shared" ref="S4:S51" si="14">(D3-E4)*($P4/($P4+$O4))</f>
        <v>0</v>
      </c>
      <c r="T4" s="6">
        <f t="shared" ref="T4:T51" si="15">(E3-F4)*($P4/($P4+$O4))</f>
        <v>0</v>
      </c>
      <c r="U4" s="6">
        <f t="shared" ref="U4:U51" si="16">(F3-G4)*($P4/($P4+$O4))</f>
        <v>0</v>
      </c>
      <c r="V4" s="6">
        <f t="shared" ref="V4:V51" si="17">(G3-H4)*($P4/($P4+$O4))</f>
        <v>0</v>
      </c>
      <c r="W4" s="6">
        <f t="shared" ref="W4:W51" si="18">(H3-I4)*($P4/($P4+$O4))</f>
        <v>0</v>
      </c>
      <c r="X4" s="6">
        <f t="shared" ref="X4:X51" si="19">(I3-J4)*($P4/($P4+$O4))</f>
        <v>0</v>
      </c>
      <c r="Y4" s="25">
        <f>SUM(Table2[[#This Row],[Fished Age 2]:[Fished Age 9]])</f>
        <v>0</v>
      </c>
      <c r="AB4" s="2">
        <v>0.2</v>
      </c>
    </row>
    <row r="5" spans="1:30" ht="14.45" customHeight="1" thickTop="1">
      <c r="A5" s="21">
        <v>2003</v>
      </c>
      <c r="B5" s="10">
        <f>0.25*(N3)/(1+EXP(9.185*((N3)/129-1)))</f>
        <v>15.456625676238794</v>
      </c>
      <c r="C5" s="11">
        <f t="shared" si="12"/>
        <v>18.19024948798409</v>
      </c>
      <c r="D5" s="11">
        <f t="shared" si="10"/>
        <v>14.892916661973587</v>
      </c>
      <c r="E5" s="11">
        <f t="shared" si="10"/>
        <v>12.195462453444781</v>
      </c>
      <c r="F5" s="11">
        <f t="shared" si="10"/>
        <v>8.1780888836781926</v>
      </c>
      <c r="G5" s="11">
        <f t="shared" si="10"/>
        <v>5.3346075059544322</v>
      </c>
      <c r="H5" s="11">
        <f t="shared" si="10"/>
        <v>3.4113743131823404</v>
      </c>
      <c r="I5" s="11">
        <f t="shared" si="10"/>
        <v>2.1811091750505356</v>
      </c>
      <c r="J5" s="12">
        <f t="shared" si="10"/>
        <v>1.4067142304721953</v>
      </c>
      <c r="K5" s="3">
        <f t="shared" si="0"/>
        <v>81.247148387978939</v>
      </c>
      <c r="L5" s="3">
        <f>B5*$AB$6+(C5*$AB$7)+(D5*$AB$8)+(E5*$AB$9)+(F5*$AB$10)+(G5*$AB$11)+(H5*$AB$12)+(I5*$AB$13)+(J5*$AB$14)</f>
        <v>226.58160646792405</v>
      </c>
      <c r="M5" s="3">
        <f t="shared" si="13"/>
        <v>53.716814635353387</v>
      </c>
      <c r="N5" s="3">
        <f t="shared" si="11"/>
        <v>191.52512701090777</v>
      </c>
      <c r="O5" s="4">
        <v>0.2</v>
      </c>
      <c r="P5" s="4">
        <v>0</v>
      </c>
      <c r="Q5" s="6">
        <f t="shared" ref="Q5:Q51" si="20">(B4-C5)*($P5/($P5+$O5))</f>
        <v>0</v>
      </c>
      <c r="R5" s="6">
        <f t="shared" ref="R5:R51" si="21">(C4-D5)*($P5/($P5+$O5))</f>
        <v>0</v>
      </c>
      <c r="S5" s="6">
        <f t="shared" si="14"/>
        <v>0</v>
      </c>
      <c r="T5" s="6">
        <f t="shared" si="15"/>
        <v>0</v>
      </c>
      <c r="U5" s="6">
        <f t="shared" si="16"/>
        <v>0</v>
      </c>
      <c r="V5" s="6">
        <f t="shared" si="17"/>
        <v>0</v>
      </c>
      <c r="W5" s="6">
        <f t="shared" si="18"/>
        <v>0</v>
      </c>
      <c r="X5" s="6">
        <f t="shared" si="19"/>
        <v>0</v>
      </c>
      <c r="Y5" s="25">
        <f>SUM(Table2[[#This Row],[Fished Age 2]:[Fished Age 9]])</f>
        <v>0</v>
      </c>
      <c r="AA5" s="1" t="s">
        <v>27</v>
      </c>
      <c r="AB5" s="1" t="s">
        <v>28</v>
      </c>
    </row>
    <row r="6" spans="1:30" ht="14.45" customHeight="1" thickBot="1">
      <c r="A6" s="21">
        <v>2004</v>
      </c>
      <c r="B6" s="10">
        <f t="shared" ref="B6:B51" si="22">0.25*(N4)/(1+EXP(9.185*((N4)/129-1)))</f>
        <v>3.9206199562712571</v>
      </c>
      <c r="C6" s="11">
        <f t="shared" si="12"/>
        <v>12.654814779951458</v>
      </c>
      <c r="D6" s="11">
        <f t="shared" si="10"/>
        <v>14.892916661973587</v>
      </c>
      <c r="E6" s="11">
        <f t="shared" si="10"/>
        <v>12.193288874185258</v>
      </c>
      <c r="F6" s="11">
        <f t="shared" si="10"/>
        <v>9.9848001586430968</v>
      </c>
      <c r="G6" s="11">
        <f t="shared" si="10"/>
        <v>6.695652870472518</v>
      </c>
      <c r="H6" s="11">
        <f t="shared" si="10"/>
        <v>4.3676072207255263</v>
      </c>
      <c r="I6" s="11">
        <f t="shared" si="10"/>
        <v>2.7929970604626604</v>
      </c>
      <c r="J6" s="12">
        <f t="shared" si="10"/>
        <v>1.7857411574344206</v>
      </c>
      <c r="K6" s="3">
        <f t="shared" si="0"/>
        <v>69.288438740119773</v>
      </c>
      <c r="L6" s="3">
        <f t="shared" si="1"/>
        <v>235.18968287912764</v>
      </c>
      <c r="M6" s="3">
        <f t="shared" si="13"/>
        <v>56.061828061478082</v>
      </c>
      <c r="N6" s="3">
        <f t="shared" si="11"/>
        <v>215.82078517310339</v>
      </c>
      <c r="O6" s="4">
        <v>0.2</v>
      </c>
      <c r="P6" s="4">
        <v>0</v>
      </c>
      <c r="Q6" s="6">
        <f t="shared" si="20"/>
        <v>0</v>
      </c>
      <c r="R6" s="6">
        <f t="shared" si="21"/>
        <v>0</v>
      </c>
      <c r="S6" s="6">
        <f t="shared" si="14"/>
        <v>0</v>
      </c>
      <c r="T6" s="6">
        <f t="shared" si="15"/>
        <v>0</v>
      </c>
      <c r="U6" s="6">
        <f t="shared" si="16"/>
        <v>0</v>
      </c>
      <c r="V6" s="6">
        <f t="shared" si="17"/>
        <v>0</v>
      </c>
      <c r="W6" s="6">
        <f t="shared" si="18"/>
        <v>0</v>
      </c>
      <c r="X6" s="6">
        <f t="shared" si="19"/>
        <v>0</v>
      </c>
      <c r="Y6" s="25">
        <f>SUM(Table2[[#This Row],[Fished Age 2]:[Fished Age 9]])</f>
        <v>0</v>
      </c>
      <c r="AA6">
        <v>2</v>
      </c>
      <c r="AB6" s="2">
        <f>1</f>
        <v>1</v>
      </c>
    </row>
    <row r="7" spans="1:30" ht="14.45" customHeight="1" thickTop="1" thickBot="1">
      <c r="A7" s="21">
        <v>2005</v>
      </c>
      <c r="B7" s="10">
        <f t="shared" si="22"/>
        <v>0.55170020962587207</v>
      </c>
      <c r="C7" s="11">
        <f t="shared" si="12"/>
        <v>3.2099321293305305</v>
      </c>
      <c r="D7" s="11">
        <f t="shared" si="10"/>
        <v>10.360886034852031</v>
      </c>
      <c r="E7" s="11">
        <f t="shared" si="10"/>
        <v>12.193288874185258</v>
      </c>
      <c r="F7" s="11">
        <f t="shared" si="10"/>
        <v>9.9830205824590745</v>
      </c>
      <c r="G7" s="11">
        <f t="shared" si="10"/>
        <v>8.1748629532190158</v>
      </c>
      <c r="H7" s="11">
        <f t="shared" si="10"/>
        <v>5.4819369169907155</v>
      </c>
      <c r="I7" s="11">
        <f t="shared" si="10"/>
        <v>3.5758943489734412</v>
      </c>
      <c r="J7" s="12">
        <f t="shared" si="10"/>
        <v>2.2867125866571834</v>
      </c>
      <c r="K7" s="3">
        <f t="shared" si="0"/>
        <v>55.818234636293127</v>
      </c>
      <c r="L7" s="3">
        <f t="shared" si="1"/>
        <v>233.93718078920918</v>
      </c>
      <c r="M7" s="3">
        <f t="shared" si="13"/>
        <v>51.589391155031578</v>
      </c>
      <c r="N7" s="3">
        <f t="shared" si="11"/>
        <v>226.83367706864456</v>
      </c>
      <c r="O7" s="4">
        <v>0.2</v>
      </c>
      <c r="P7" s="4">
        <v>0</v>
      </c>
      <c r="Q7" s="6">
        <f t="shared" si="20"/>
        <v>0</v>
      </c>
      <c r="R7" s="6">
        <f t="shared" si="21"/>
        <v>0</v>
      </c>
      <c r="S7" s="6">
        <f t="shared" si="14"/>
        <v>0</v>
      </c>
      <c r="T7" s="6">
        <f t="shared" si="15"/>
        <v>0</v>
      </c>
      <c r="U7" s="6">
        <f t="shared" si="16"/>
        <v>0</v>
      </c>
      <c r="V7" s="6">
        <f t="shared" si="17"/>
        <v>0</v>
      </c>
      <c r="W7" s="6">
        <f t="shared" si="18"/>
        <v>0</v>
      </c>
      <c r="X7" s="6">
        <f t="shared" si="19"/>
        <v>0</v>
      </c>
      <c r="Y7" s="25">
        <f>SUM(Table2[[#This Row],[Fished Age 2]:[Fished Age 9]])</f>
        <v>0</v>
      </c>
      <c r="AA7">
        <v>3</v>
      </c>
      <c r="AB7" s="2">
        <v>1.5</v>
      </c>
    </row>
    <row r="8" spans="1:30" ht="14.45" customHeight="1" thickTop="1" thickBot="1">
      <c r="A8" s="21">
        <v>2006</v>
      </c>
      <c r="B8" s="10">
        <f t="shared" si="22"/>
        <v>0.11128229247642812</v>
      </c>
      <c r="C8" s="11">
        <f t="shared" si="12"/>
        <v>0.4516939281002707</v>
      </c>
      <c r="D8" s="11">
        <f t="shared" si="10"/>
        <v>2.6280701495759948</v>
      </c>
      <c r="E8" s="11">
        <f t="shared" si="10"/>
        <v>8.4827760258695477</v>
      </c>
      <c r="F8" s="11">
        <f t="shared" si="10"/>
        <v>9.9830205824590745</v>
      </c>
      <c r="G8" s="11">
        <f t="shared" si="10"/>
        <v>8.1734059594697115</v>
      </c>
      <c r="H8" s="11">
        <f t="shared" si="10"/>
        <v>6.6930117019982989</v>
      </c>
      <c r="I8" s="11">
        <f t="shared" si="10"/>
        <v>4.4882303403737982</v>
      </c>
      <c r="J8" s="12">
        <f t="shared" si="10"/>
        <v>2.9276946732623248</v>
      </c>
      <c r="K8" s="3">
        <f t="shared" si="0"/>
        <v>43.939185653585447</v>
      </c>
      <c r="L8" s="3">
        <f t="shared" si="1"/>
        <v>221.87465136911052</v>
      </c>
      <c r="M8" s="3">
        <f t="shared" si="13"/>
        <v>43.076442367143684</v>
      </c>
      <c r="N8" s="3">
        <f t="shared" si="11"/>
        <v>220.3733705707285</v>
      </c>
      <c r="O8" s="4">
        <v>0.2</v>
      </c>
      <c r="P8" s="4">
        <v>0</v>
      </c>
      <c r="Q8" s="6">
        <f t="shared" si="20"/>
        <v>0</v>
      </c>
      <c r="R8" s="6">
        <f t="shared" si="21"/>
        <v>0</v>
      </c>
      <c r="S8" s="6">
        <f t="shared" si="14"/>
        <v>0</v>
      </c>
      <c r="T8" s="6">
        <f t="shared" si="15"/>
        <v>0</v>
      </c>
      <c r="U8" s="6">
        <f t="shared" si="16"/>
        <v>0</v>
      </c>
      <c r="V8" s="6">
        <f t="shared" si="17"/>
        <v>0</v>
      </c>
      <c r="W8" s="6">
        <f t="shared" si="18"/>
        <v>0</v>
      </c>
      <c r="X8" s="6">
        <f t="shared" si="19"/>
        <v>0</v>
      </c>
      <c r="Y8" s="25">
        <f>SUM(Table2[[#This Row],[Fished Age 2]:[Fished Age 9]])</f>
        <v>0</v>
      </c>
      <c r="AA8">
        <v>4</v>
      </c>
      <c r="AB8" s="2">
        <v>2</v>
      </c>
    </row>
    <row r="9" spans="1:30" ht="14.45" customHeight="1" thickTop="1" thickBot="1">
      <c r="A9" s="21">
        <v>2007</v>
      </c>
      <c r="B9" s="10">
        <f t="shared" si="22"/>
        <v>5.3454211071912047E-2</v>
      </c>
      <c r="C9" s="11">
        <f t="shared" si="12"/>
        <v>9.1110235123470232E-2</v>
      </c>
      <c r="D9" s="11">
        <f t="shared" si="10"/>
        <v>0.36981570991428642</v>
      </c>
      <c r="E9" s="11">
        <f t="shared" si="10"/>
        <v>2.1516818527041184</v>
      </c>
      <c r="F9" s="11">
        <f t="shared" si="10"/>
        <v>6.9451096038520248</v>
      </c>
      <c r="G9" s="11">
        <f t="shared" si="10"/>
        <v>8.1734059594697115</v>
      </c>
      <c r="H9" s="11">
        <f t="shared" si="10"/>
        <v>6.6918188164087011</v>
      </c>
      <c r="I9" s="11">
        <f t="shared" si="10"/>
        <v>5.4797745111368119</v>
      </c>
      <c r="J9" s="12">
        <f t="shared" si="10"/>
        <v>3.6746522065616865</v>
      </c>
      <c r="K9" s="3">
        <f t="shared" si="0"/>
        <v>33.63082310624273</v>
      </c>
      <c r="L9" s="3">
        <f t="shared" si="1"/>
        <v>197.8437367339703</v>
      </c>
      <c r="M9" s="3">
        <f t="shared" si="13"/>
        <v>33.457850635626222</v>
      </c>
      <c r="N9" s="3">
        <f t="shared" si="11"/>
        <v>197.5740235625901</v>
      </c>
      <c r="O9" s="4">
        <v>0.2</v>
      </c>
      <c r="P9" s="4">
        <v>0</v>
      </c>
      <c r="Q9" s="6">
        <f t="shared" si="20"/>
        <v>0</v>
      </c>
      <c r="R9" s="6">
        <f t="shared" si="21"/>
        <v>0</v>
      </c>
      <c r="S9" s="6">
        <f t="shared" si="14"/>
        <v>0</v>
      </c>
      <c r="T9" s="6">
        <f t="shared" si="15"/>
        <v>0</v>
      </c>
      <c r="U9" s="6">
        <f t="shared" si="16"/>
        <v>0</v>
      </c>
      <c r="V9" s="6">
        <f t="shared" si="17"/>
        <v>0</v>
      </c>
      <c r="W9" s="6">
        <f t="shared" si="18"/>
        <v>0</v>
      </c>
      <c r="X9" s="6">
        <f t="shared" si="19"/>
        <v>0</v>
      </c>
      <c r="Y9" s="25">
        <f>SUM(Table2[[#This Row],[Fished Age 2]:[Fished Age 9]])</f>
        <v>0</v>
      </c>
      <c r="AA9">
        <v>5</v>
      </c>
      <c r="AB9" s="2">
        <v>3.5</v>
      </c>
    </row>
    <row r="10" spans="1:30" ht="16.5" thickTop="1" thickBot="1">
      <c r="A10" s="21">
        <v>2008</v>
      </c>
      <c r="B10" s="10">
        <f t="shared" si="22"/>
        <v>8.2217245139098852E-2</v>
      </c>
      <c r="C10" s="11">
        <f t="shared" si="12"/>
        <v>4.3764606486095946E-2</v>
      </c>
      <c r="D10" s="11">
        <f t="shared" si="10"/>
        <v>7.4594751415750768E-2</v>
      </c>
      <c r="E10" s="11">
        <f t="shared" si="10"/>
        <v>0.30277949467819221</v>
      </c>
      <c r="F10" s="11">
        <f t="shared" si="10"/>
        <v>1.76164810364867</v>
      </c>
      <c r="G10" s="11">
        <f t="shared" si="10"/>
        <v>5.686174816170892</v>
      </c>
      <c r="H10" s="11">
        <f t="shared" si="10"/>
        <v>6.6918188164087011</v>
      </c>
      <c r="I10" s="11">
        <f t="shared" si="10"/>
        <v>5.4787978590197053</v>
      </c>
      <c r="J10" s="12">
        <f t="shared" si="10"/>
        <v>4.4864599122005719</v>
      </c>
      <c r="K10" s="3">
        <f t="shared" si="0"/>
        <v>24.608255605167678</v>
      </c>
      <c r="L10" s="3">
        <f t="shared" si="1"/>
        <v>165.68014327713811</v>
      </c>
      <c r="M10" s="3">
        <f t="shared" si="13"/>
        <v>24.489237106502383</v>
      </c>
      <c r="N10" s="3">
        <f t="shared" si="11"/>
        <v>165.53526467656815</v>
      </c>
      <c r="O10" s="4">
        <v>0.2</v>
      </c>
      <c r="P10" s="4">
        <v>0</v>
      </c>
      <c r="Q10" s="6">
        <f t="shared" si="20"/>
        <v>0</v>
      </c>
      <c r="R10" s="6">
        <f t="shared" si="21"/>
        <v>0</v>
      </c>
      <c r="S10" s="6">
        <f t="shared" si="14"/>
        <v>0</v>
      </c>
      <c r="T10" s="6">
        <f t="shared" si="15"/>
        <v>0</v>
      </c>
      <c r="U10" s="6">
        <f t="shared" si="16"/>
        <v>0</v>
      </c>
      <c r="V10" s="6">
        <f t="shared" si="17"/>
        <v>0</v>
      </c>
      <c r="W10" s="6">
        <f t="shared" si="18"/>
        <v>0</v>
      </c>
      <c r="X10" s="6">
        <f t="shared" si="19"/>
        <v>0</v>
      </c>
      <c r="Y10" s="25">
        <f>SUM(Table2[[#This Row],[Fished Age 2]:[Fished Age 9]])</f>
        <v>0</v>
      </c>
      <c r="AA10">
        <v>6</v>
      </c>
      <c r="AB10" s="2">
        <v>4</v>
      </c>
    </row>
    <row r="11" spans="1:30" s="22" customFormat="1" ht="15.75" thickTop="1">
      <c r="A11" s="21">
        <v>2009</v>
      </c>
      <c r="B11" s="10">
        <f t="shared" si="22"/>
        <v>0.37146273231337784</v>
      </c>
      <c r="C11" s="11">
        <f t="shared" si="12"/>
        <v>6.7313787028731448E-2</v>
      </c>
      <c r="D11" s="11">
        <f t="shared" si="10"/>
        <v>3.5831429226522861E-2</v>
      </c>
      <c r="E11" s="11">
        <f t="shared" si="10"/>
        <v>6.107301700228248E-2</v>
      </c>
      <c r="F11" s="11">
        <f t="shared" si="10"/>
        <v>0.24789488369444709</v>
      </c>
      <c r="G11" s="11">
        <f t="shared" si="10"/>
        <v>1.442315478558674</v>
      </c>
      <c r="H11" s="11">
        <f t="shared" si="10"/>
        <v>4.655446189376649</v>
      </c>
      <c r="I11" s="11">
        <f t="shared" si="10"/>
        <v>5.4787978590197053</v>
      </c>
      <c r="J11" s="12">
        <f t="shared" si="10"/>
        <v>4.4856602970772377</v>
      </c>
      <c r="K11" s="3">
        <f t="shared" si="0"/>
        <v>16.845795673297626</v>
      </c>
      <c r="L11" s="3">
        <f t="shared" si="1"/>
        <v>125.58067173757857</v>
      </c>
      <c r="M11" s="3">
        <f t="shared" si="13"/>
        <v>16.433509761624581</v>
      </c>
      <c r="N11" s="3">
        <f t="shared" si="11"/>
        <v>125.14439109330306</v>
      </c>
      <c r="O11" s="4">
        <v>0.2</v>
      </c>
      <c r="P11" s="4">
        <v>0</v>
      </c>
      <c r="Q11" s="6">
        <f t="shared" si="20"/>
        <v>0</v>
      </c>
      <c r="R11" s="6">
        <f t="shared" si="21"/>
        <v>0</v>
      </c>
      <c r="S11" s="6">
        <f t="shared" si="14"/>
        <v>0</v>
      </c>
      <c r="T11" s="6">
        <f t="shared" si="15"/>
        <v>0</v>
      </c>
      <c r="U11" s="6">
        <f t="shared" si="16"/>
        <v>0</v>
      </c>
      <c r="V11" s="6">
        <f t="shared" si="17"/>
        <v>0</v>
      </c>
      <c r="W11" s="6">
        <f t="shared" si="18"/>
        <v>0</v>
      </c>
      <c r="X11" s="6">
        <f t="shared" si="19"/>
        <v>0</v>
      </c>
      <c r="Y11" s="25">
        <f>SUM(Table2[[#This Row],[Fished Age 2]:[Fished Age 9]])</f>
        <v>0</v>
      </c>
      <c r="AA11" s="22">
        <v>7</v>
      </c>
      <c r="AB11" s="23">
        <v>5</v>
      </c>
    </row>
    <row r="12" spans="1:30" ht="15.75" thickBot="1">
      <c r="A12" s="21">
        <v>2010</v>
      </c>
      <c r="B12" s="10">
        <f t="shared" si="22"/>
        <v>2.8575716642300981</v>
      </c>
      <c r="C12" s="11">
        <f t="shared" si="12"/>
        <v>0.3041279625673366</v>
      </c>
      <c r="D12" s="11">
        <f t="shared" si="10"/>
        <v>5.5111867546564185E-2</v>
      </c>
      <c r="E12" s="11">
        <f t="shared" si="10"/>
        <v>2.9336293034491468E-2</v>
      </c>
      <c r="F12" s="11">
        <f t="shared" si="10"/>
        <v>5.0002357203023123E-2</v>
      </c>
      <c r="G12" s="11">
        <f t="shared" si="10"/>
        <v>0.20295916481133339</v>
      </c>
      <c r="H12" s="11">
        <f t="shared" si="10"/>
        <v>1.180868037936373</v>
      </c>
      <c r="I12" s="11">
        <f t="shared" si="10"/>
        <v>3.8115569645423646</v>
      </c>
      <c r="J12" s="12">
        <f t="shared" si="10"/>
        <v>4.4856602970772377</v>
      </c>
      <c r="K12" s="3">
        <f t="shared" si="0"/>
        <v>12.977194608948825</v>
      </c>
      <c r="L12" s="3">
        <f>B12*$AB$6+(C12*$AB$7)+(D12*$AB$8)+(E12*$AB$9)+(F12*$AB$10)+(G12*$AB$11)+(H12*$AB$12)+(I12*$AB$13)+(J12*$AB$14)</f>
        <v>87.175736536393245</v>
      </c>
      <c r="M12" s="3">
        <f t="shared" si="13"/>
        <v>9.9565365899257436</v>
      </c>
      <c r="N12" s="3">
        <f>(C12*$AB$7*0.5)+(D12*$AB$8*0.8)+(E12*$AB$9)+(F12*$AB$10)+(G12*$AB$11)+(H12*$AB$12)+(I12*$AB$13)+(J12*$AB$14)</f>
        <v>84.068024153219028</v>
      </c>
      <c r="O12" s="4">
        <v>0.2</v>
      </c>
      <c r="P12" s="4">
        <v>0</v>
      </c>
      <c r="Q12" s="6">
        <f t="shared" si="20"/>
        <v>0</v>
      </c>
      <c r="R12" s="6">
        <f t="shared" si="21"/>
        <v>0</v>
      </c>
      <c r="S12" s="6">
        <f t="shared" si="14"/>
        <v>0</v>
      </c>
      <c r="T12" s="6">
        <f t="shared" si="15"/>
        <v>0</v>
      </c>
      <c r="U12" s="6">
        <f t="shared" si="16"/>
        <v>0</v>
      </c>
      <c r="V12" s="6">
        <f t="shared" si="17"/>
        <v>0</v>
      </c>
      <c r="W12" s="6">
        <f t="shared" si="18"/>
        <v>0</v>
      </c>
      <c r="X12" s="6">
        <f t="shared" si="19"/>
        <v>0</v>
      </c>
      <c r="Y12" s="25">
        <f>SUM(Table2[[#This Row],[Fished Age 2]:[Fished Age 9]])</f>
        <v>0</v>
      </c>
      <c r="AA12">
        <v>8</v>
      </c>
      <c r="AB12" s="2">
        <v>6</v>
      </c>
    </row>
    <row r="13" spans="1:30" ht="16.5" thickTop="1" thickBot="1">
      <c r="A13" s="21">
        <v>2011</v>
      </c>
      <c r="B13" s="10">
        <f t="shared" si="22"/>
        <v>17.776871139533082</v>
      </c>
      <c r="C13" s="11">
        <f t="shared" si="12"/>
        <v>2.3395818006294102</v>
      </c>
      <c r="D13" s="11">
        <f t="shared" si="10"/>
        <v>0.24899891582482775</v>
      </c>
      <c r="E13" s="11">
        <f t="shared" si="10"/>
        <v>4.5121780819932483E-2</v>
      </c>
      <c r="F13" s="11">
        <f t="shared" si="10"/>
        <v>2.4018525288645551E-2</v>
      </c>
      <c r="G13" s="11">
        <f t="shared" si="10"/>
        <v>4.0938467568505374E-2</v>
      </c>
      <c r="H13" s="11">
        <f t="shared" si="10"/>
        <v>0.16616890985006122</v>
      </c>
      <c r="I13" s="11">
        <f t="shared" si="10"/>
        <v>0.96681297798536547</v>
      </c>
      <c r="J13" s="12">
        <f t="shared" si="10"/>
        <v>3.1206389039793967</v>
      </c>
      <c r="K13" s="3">
        <f t="shared" si="0"/>
        <v>24.72915142147923</v>
      </c>
      <c r="L13" s="3">
        <f t="shared" si="1"/>
        <v>62.180840666770983</v>
      </c>
      <c r="M13" s="3">
        <f t="shared" si="13"/>
        <v>5.7326895984664743</v>
      </c>
      <c r="N13" s="3">
        <f t="shared" si="11"/>
        <v>42.549683610435913</v>
      </c>
      <c r="O13" s="4">
        <v>0.2</v>
      </c>
      <c r="P13" s="4">
        <v>0</v>
      </c>
      <c r="Q13" s="6">
        <f t="shared" si="20"/>
        <v>0</v>
      </c>
      <c r="R13" s="6">
        <f t="shared" si="21"/>
        <v>0</v>
      </c>
      <c r="S13" s="6">
        <f t="shared" si="14"/>
        <v>0</v>
      </c>
      <c r="T13" s="6">
        <f t="shared" si="15"/>
        <v>0</v>
      </c>
      <c r="U13" s="6">
        <f t="shared" si="16"/>
        <v>0</v>
      </c>
      <c r="V13" s="6">
        <f t="shared" si="17"/>
        <v>0</v>
      </c>
      <c r="W13" s="6">
        <f t="shared" si="18"/>
        <v>0</v>
      </c>
      <c r="X13" s="6">
        <f t="shared" si="19"/>
        <v>0</v>
      </c>
      <c r="Y13" s="25">
        <f>SUM(Table2[[#This Row],[Fished Age 2]:[Fished Age 9]])</f>
        <v>0</v>
      </c>
      <c r="AA13">
        <v>9</v>
      </c>
      <c r="AB13" s="2">
        <v>8</v>
      </c>
    </row>
    <row r="14" spans="1:30" ht="16.5" thickTop="1" thickBot="1">
      <c r="A14" s="21">
        <v>2012</v>
      </c>
      <c r="B14" s="10">
        <f t="shared" si="22"/>
        <v>20.193247696182507</v>
      </c>
      <c r="C14" s="11">
        <f>B13*EXP(-($O14+$P14))</f>
        <v>14.55447109544016</v>
      </c>
      <c r="D14" s="11">
        <f t="shared" si="10"/>
        <v>1.9154875695168578</v>
      </c>
      <c r="E14" s="11">
        <f t="shared" si="10"/>
        <v>0.20386306986886224</v>
      </c>
      <c r="F14" s="11">
        <f t="shared" si="10"/>
        <v>3.6942589590922961E-2</v>
      </c>
      <c r="G14" s="11">
        <f t="shared" si="10"/>
        <v>1.9664705297395321E-2</v>
      </c>
      <c r="H14" s="11">
        <f t="shared" si="10"/>
        <v>3.351758238222094E-2</v>
      </c>
      <c r="I14" s="11">
        <f t="shared" si="10"/>
        <v>0.13604759669968788</v>
      </c>
      <c r="J14" s="12">
        <f t="shared" si="10"/>
        <v>0.79155951755152454</v>
      </c>
      <c r="K14" s="3">
        <f t="shared" si="0"/>
        <v>37.884801422530138</v>
      </c>
      <c r="L14" s="3">
        <f t="shared" si="1"/>
        <v>56.020625551174213</v>
      </c>
      <c r="M14" s="3">
        <f t="shared" si="13"/>
        <v>10.031220664724181</v>
      </c>
      <c r="N14" s="3">
        <f t="shared" si="11"/>
        <v>24.145329505604856</v>
      </c>
      <c r="O14" s="4">
        <v>0.2</v>
      </c>
      <c r="P14" s="4">
        <v>0</v>
      </c>
      <c r="Q14" s="6">
        <f t="shared" si="20"/>
        <v>0</v>
      </c>
      <c r="R14" s="6">
        <f t="shared" si="21"/>
        <v>0</v>
      </c>
      <c r="S14" s="6">
        <f t="shared" si="14"/>
        <v>0</v>
      </c>
      <c r="T14" s="6">
        <f t="shared" si="15"/>
        <v>0</v>
      </c>
      <c r="U14" s="6">
        <f t="shared" si="16"/>
        <v>0</v>
      </c>
      <c r="V14" s="6">
        <f t="shared" si="17"/>
        <v>0</v>
      </c>
      <c r="W14" s="6">
        <f t="shared" si="18"/>
        <v>0</v>
      </c>
      <c r="X14" s="6">
        <f t="shared" si="19"/>
        <v>0</v>
      </c>
      <c r="Y14" s="25">
        <f>SUM(Table2[[#This Row],[Fished Age 2]:[Fished Age 9]])</f>
        <v>0</v>
      </c>
      <c r="AA14">
        <v>10</v>
      </c>
      <c r="AB14" s="2">
        <v>10</v>
      </c>
    </row>
    <row r="15" spans="1:30" ht="15.75" thickTop="1">
      <c r="A15" s="21">
        <v>2013</v>
      </c>
      <c r="B15" s="10">
        <f t="shared" si="22"/>
        <v>10.614896100284115</v>
      </c>
      <c r="C15" s="11">
        <f t="shared" si="12"/>
        <v>16.532832893385724</v>
      </c>
      <c r="D15" s="11">
        <f t="shared" si="10"/>
        <v>11.916193080621442</v>
      </c>
      <c r="E15" s="11">
        <f t="shared" si="10"/>
        <v>1.56826858030205</v>
      </c>
      <c r="F15" s="11">
        <f t="shared" si="10"/>
        <v>0.16690896471852282</v>
      </c>
      <c r="G15" s="11">
        <f t="shared" si="10"/>
        <v>3.0246034196427168E-2</v>
      </c>
      <c r="H15" s="11">
        <f t="shared" si="10"/>
        <v>1.6100098977193049E-2</v>
      </c>
      <c r="I15" s="11">
        <f t="shared" si="10"/>
        <v>2.7441875465149045E-2</v>
      </c>
      <c r="J15" s="12">
        <f t="shared" si="10"/>
        <v>0.11138635130038502</v>
      </c>
      <c r="K15" s="3">
        <f t="shared" si="0"/>
        <v>40.984273979251007</v>
      </c>
      <c r="L15" s="3">
        <f t="shared" si="1"/>
        <v>66.984336773107174</v>
      </c>
      <c r="M15" s="3">
        <f t="shared" si="13"/>
        <v>19.719722816149744</v>
      </c>
      <c r="N15" s="3">
        <f t="shared" si="11"/>
        <v>39.203338770535204</v>
      </c>
      <c r="O15" s="4">
        <v>0.2</v>
      </c>
      <c r="P15" s="4">
        <v>0</v>
      </c>
      <c r="Q15" s="6">
        <f t="shared" si="20"/>
        <v>0</v>
      </c>
      <c r="R15" s="6">
        <f t="shared" si="21"/>
        <v>0</v>
      </c>
      <c r="S15" s="6">
        <f t="shared" si="14"/>
        <v>0</v>
      </c>
      <c r="T15" s="6">
        <f t="shared" si="15"/>
        <v>0</v>
      </c>
      <c r="U15" s="6">
        <f t="shared" si="16"/>
        <v>0</v>
      </c>
      <c r="V15" s="6">
        <f t="shared" si="17"/>
        <v>0</v>
      </c>
      <c r="W15" s="6">
        <f t="shared" si="18"/>
        <v>0</v>
      </c>
      <c r="X15" s="6">
        <f t="shared" si="19"/>
        <v>0</v>
      </c>
      <c r="Y15" s="25">
        <f>SUM(Table2[[#This Row],[Fished Age 2]:[Fished Age 9]])</f>
        <v>0</v>
      </c>
    </row>
    <row r="16" spans="1:30">
      <c r="A16" s="21">
        <v>2014</v>
      </c>
      <c r="B16" s="10">
        <f t="shared" si="22"/>
        <v>6.0328796484648581</v>
      </c>
      <c r="C16" s="11">
        <f t="shared" si="12"/>
        <v>8.6907418780301455</v>
      </c>
      <c r="D16" s="11">
        <f t="shared" si="10"/>
        <v>13.535938725314123</v>
      </c>
      <c r="E16" s="11">
        <f t="shared" si="10"/>
        <v>9.7561537347198293</v>
      </c>
      <c r="F16" s="11">
        <f t="shared" si="10"/>
        <v>1.2839897157792348</v>
      </c>
      <c r="G16" s="11">
        <f t="shared" si="10"/>
        <v>0.13665350237946247</v>
      </c>
      <c r="H16" s="11">
        <f t="shared" si="10"/>
        <v>2.4763358355263207E-2</v>
      </c>
      <c r="I16" s="11">
        <f t="shared" si="10"/>
        <v>1.3181646160227311E-2</v>
      </c>
      <c r="J16" s="12">
        <f t="shared" si="10"/>
        <v>2.2467507365453672E-2</v>
      </c>
      <c r="K16" s="3">
        <f t="shared" si="0"/>
        <v>39.4967697165686</v>
      </c>
      <c r="L16" s="3">
        <f t="shared" si="1"/>
        <v>86.585342755739916</v>
      </c>
      <c r="M16" s="3">
        <f t="shared" si="13"/>
        <v>26.411331384025843</v>
      </c>
      <c r="N16" s="3">
        <f t="shared" si="11"/>
        <v>68.620031208626799</v>
      </c>
      <c r="O16" s="4">
        <v>0.2</v>
      </c>
      <c r="P16" s="4">
        <v>0</v>
      </c>
      <c r="Q16" s="6">
        <f t="shared" si="20"/>
        <v>0</v>
      </c>
      <c r="R16" s="6">
        <f t="shared" si="21"/>
        <v>0</v>
      </c>
      <c r="S16" s="6">
        <f t="shared" si="14"/>
        <v>0</v>
      </c>
      <c r="T16" s="6">
        <f t="shared" si="15"/>
        <v>0</v>
      </c>
      <c r="U16" s="6">
        <f t="shared" si="16"/>
        <v>0</v>
      </c>
      <c r="V16" s="6">
        <f t="shared" si="17"/>
        <v>0</v>
      </c>
      <c r="W16" s="6">
        <f t="shared" si="18"/>
        <v>0</v>
      </c>
      <c r="X16" s="6">
        <f t="shared" si="19"/>
        <v>0</v>
      </c>
      <c r="Y16" s="25">
        <f>SUM(Table2[[#This Row],[Fished Age 2]:[Fished Age 9]])</f>
        <v>0</v>
      </c>
    </row>
    <row r="17" spans="1:25">
      <c r="A17" s="21">
        <v>2015</v>
      </c>
      <c r="B17" s="10">
        <f t="shared" si="22"/>
        <v>9.7844738537149496</v>
      </c>
      <c r="C17" s="11">
        <f t="shared" si="12"/>
        <v>4.9393040978164633</v>
      </c>
      <c r="D17" s="11">
        <f t="shared" si="10"/>
        <v>7.1153776426059752</v>
      </c>
      <c r="E17" s="11">
        <f t="shared" si="10"/>
        <v>11.08228930619385</v>
      </c>
      <c r="F17" s="11">
        <f t="shared" si="10"/>
        <v>7.9876630943717304</v>
      </c>
      <c r="G17" s="11">
        <f t="shared" si="10"/>
        <v>1.0512418669443169</v>
      </c>
      <c r="H17" s="11">
        <f t="shared" si="10"/>
        <v>0.11188242491388109</v>
      </c>
      <c r="I17" s="11">
        <f t="shared" si="10"/>
        <v>2.0274523034944578E-2</v>
      </c>
      <c r="J17" s="12">
        <f t="shared" si="10"/>
        <v>1.0792219087570394E-2</v>
      </c>
      <c r="K17" s="3">
        <f t="shared" si="0"/>
        <v>42.103299028683679</v>
      </c>
      <c r="L17" s="3">
        <f t="shared" si="1"/>
        <v>108.36047249417712</v>
      </c>
      <c r="M17" s="3">
        <f t="shared" ref="M17:M21" si="23">(C17*0.5)+(D17*0.8)+SUM(E17:J17)</f>
        <v>28.426097597539304</v>
      </c>
      <c r="N17" s="3">
        <f t="shared" si="11"/>
        <v>92.025369510057445</v>
      </c>
      <c r="O17" s="4">
        <v>0.2</v>
      </c>
      <c r="P17" s="4">
        <v>0</v>
      </c>
      <c r="Q17" s="6">
        <f t="shared" si="20"/>
        <v>0</v>
      </c>
      <c r="R17" s="6">
        <f t="shared" si="21"/>
        <v>0</v>
      </c>
      <c r="S17" s="6">
        <f t="shared" si="14"/>
        <v>0</v>
      </c>
      <c r="T17" s="6">
        <f t="shared" si="15"/>
        <v>0</v>
      </c>
      <c r="U17" s="6">
        <f t="shared" si="16"/>
        <v>0</v>
      </c>
      <c r="V17" s="6">
        <f t="shared" si="17"/>
        <v>0</v>
      </c>
      <c r="W17" s="6">
        <f t="shared" si="18"/>
        <v>0</v>
      </c>
      <c r="X17" s="6">
        <f t="shared" si="19"/>
        <v>0</v>
      </c>
      <c r="Y17" s="25">
        <f>SUM(Table2[[#This Row],[Fished Age 2]:[Fished Age 9]])</f>
        <v>0</v>
      </c>
    </row>
    <row r="18" spans="1:25">
      <c r="A18" s="21">
        <v>2016</v>
      </c>
      <c r="B18" s="10">
        <f t="shared" si="22"/>
        <v>16.925161859316002</v>
      </c>
      <c r="C18" s="11">
        <f t="shared" si="12"/>
        <v>8.0108496467238641</v>
      </c>
      <c r="D18" s="11">
        <f t="shared" si="10"/>
        <v>4.0439601636864344</v>
      </c>
      <c r="E18" s="11">
        <f t="shared" si="10"/>
        <v>5.8255784957650247</v>
      </c>
      <c r="F18" s="11">
        <f t="shared" si="10"/>
        <v>9.0734110694881558</v>
      </c>
      <c r="G18" s="11">
        <f t="shared" si="10"/>
        <v>6.5397454205881695</v>
      </c>
      <c r="H18" s="11">
        <f t="shared" si="10"/>
        <v>0.86068404539042409</v>
      </c>
      <c r="I18" s="11">
        <f t="shared" si="10"/>
        <v>9.1601582005932616E-2</v>
      </c>
      <c r="J18" s="12">
        <f t="shared" si="10"/>
        <v>1.6599375512697065E-2</v>
      </c>
      <c r="K18" s="3">
        <f t="shared" si="0"/>
        <v>51.387591658476708</v>
      </c>
      <c r="L18" s="3">
        <f t="shared" si="1"/>
        <v>132.4741634563627</v>
      </c>
      <c r="M18" s="3">
        <f t="shared" si="23"/>
        <v>29.648212943061484</v>
      </c>
      <c r="N18" s="3">
        <f t="shared" si="11"/>
        <v>107.92328029652923</v>
      </c>
      <c r="O18" s="4">
        <v>0.2</v>
      </c>
      <c r="P18" s="4">
        <v>0</v>
      </c>
      <c r="Q18" s="6">
        <f t="shared" si="20"/>
        <v>0</v>
      </c>
      <c r="R18" s="6">
        <f t="shared" si="21"/>
        <v>0</v>
      </c>
      <c r="S18" s="6">
        <f t="shared" si="14"/>
        <v>0</v>
      </c>
      <c r="T18" s="6">
        <f t="shared" si="15"/>
        <v>0</v>
      </c>
      <c r="U18" s="6">
        <f t="shared" si="16"/>
        <v>0</v>
      </c>
      <c r="V18" s="6">
        <f t="shared" si="17"/>
        <v>0</v>
      </c>
      <c r="W18" s="6">
        <f t="shared" si="18"/>
        <v>0</v>
      </c>
      <c r="X18" s="6">
        <f t="shared" si="19"/>
        <v>0</v>
      </c>
      <c r="Y18" s="25">
        <f>SUM(Table2[[#This Row],[Fished Age 2]:[Fished Age 9]])</f>
        <v>0</v>
      </c>
    </row>
    <row r="19" spans="1:25">
      <c r="A19" s="21">
        <v>2017</v>
      </c>
      <c r="B19" s="10">
        <f t="shared" si="22"/>
        <v>21.463390046335171</v>
      </c>
      <c r="C19" s="11">
        <f t="shared" si="12"/>
        <v>13.857150515044525</v>
      </c>
      <c r="D19" s="11">
        <f t="shared" si="12"/>
        <v>6.5587289640567139</v>
      </c>
      <c r="E19" s="11">
        <f t="shared" si="12"/>
        <v>3.3109145502323529</v>
      </c>
      <c r="F19" s="11">
        <f t="shared" si="12"/>
        <v>4.7695802689525948</v>
      </c>
      <c r="G19" s="11">
        <f t="shared" si="12"/>
        <v>7.428680677908134</v>
      </c>
      <c r="H19" s="11">
        <f t="shared" si="12"/>
        <v>5.3542906931364351</v>
      </c>
      <c r="I19" s="11">
        <f t="shared" si="12"/>
        <v>0.70466849664470577</v>
      </c>
      <c r="J19" s="12">
        <f t="shared" si="12"/>
        <v>7.499703221885172E-2</v>
      </c>
      <c r="K19" s="3">
        <f t="shared" si="0"/>
        <v>63.522401244529483</v>
      </c>
      <c r="L19" s="3">
        <f t="shared" si="1"/>
        <v>161.68956159234446</v>
      </c>
      <c r="M19" s="3">
        <f t="shared" si="23"/>
        <v>33.818690147860707</v>
      </c>
      <c r="N19" s="3">
        <f t="shared" si="11"/>
        <v>127.20981707410319</v>
      </c>
      <c r="O19" s="4">
        <v>0.2</v>
      </c>
      <c r="P19" s="4">
        <v>0</v>
      </c>
      <c r="Q19" s="6">
        <f t="shared" si="20"/>
        <v>0</v>
      </c>
      <c r="R19" s="6">
        <f t="shared" si="21"/>
        <v>0</v>
      </c>
      <c r="S19" s="6">
        <f t="shared" si="14"/>
        <v>0</v>
      </c>
      <c r="T19" s="6">
        <f t="shared" si="15"/>
        <v>0</v>
      </c>
      <c r="U19" s="6">
        <f t="shared" si="16"/>
        <v>0</v>
      </c>
      <c r="V19" s="6">
        <f t="shared" si="17"/>
        <v>0</v>
      </c>
      <c r="W19" s="6">
        <f t="shared" si="18"/>
        <v>0</v>
      </c>
      <c r="X19" s="6">
        <f t="shared" si="19"/>
        <v>0</v>
      </c>
      <c r="Y19" s="25">
        <f>SUM(Table2[[#This Row],[Fished Age 2]:[Fished Age 9]])</f>
        <v>0</v>
      </c>
    </row>
    <row r="20" spans="1:25">
      <c r="A20" s="21">
        <v>2018</v>
      </c>
      <c r="B20" s="10">
        <f t="shared" si="22"/>
        <v>22.061626449734661</v>
      </c>
      <c r="C20" s="11">
        <f t="shared" si="12"/>
        <v>17.572737496242453</v>
      </c>
      <c r="D20" s="11">
        <f t="shared" si="12"/>
        <v>11.345275276697349</v>
      </c>
      <c r="E20" s="11">
        <f t="shared" si="12"/>
        <v>5.369833103976525</v>
      </c>
      <c r="F20" s="11">
        <f t="shared" si="12"/>
        <v>2.710747563088582</v>
      </c>
      <c r="G20" s="11">
        <f t="shared" si="12"/>
        <v>3.9050020454654408</v>
      </c>
      <c r="H20" s="11">
        <f t="shared" si="12"/>
        <v>6.0820893257995792</v>
      </c>
      <c r="I20" s="11">
        <f t="shared" si="12"/>
        <v>4.3837224513900228</v>
      </c>
      <c r="J20" s="12">
        <f t="shared" si="12"/>
        <v>0.57693376892824921</v>
      </c>
      <c r="K20" s="3">
        <f t="shared" si="0"/>
        <v>74.007967481322851</v>
      </c>
      <c r="L20" s="3">
        <f t="shared" si="1"/>
        <v>197.6053528462925</v>
      </c>
      <c r="M20" s="3">
        <f t="shared" si="23"/>
        <v>40.890917228127506</v>
      </c>
      <c r="N20" s="3">
        <f t="shared" si="11"/>
        <v>157.82606316369711</v>
      </c>
      <c r="O20" s="4">
        <v>0.2</v>
      </c>
      <c r="P20" s="4">
        <v>0</v>
      </c>
      <c r="Q20" s="6">
        <f t="shared" si="20"/>
        <v>0</v>
      </c>
      <c r="R20" s="6">
        <f t="shared" si="21"/>
        <v>0</v>
      </c>
      <c r="S20" s="6">
        <f t="shared" si="14"/>
        <v>0</v>
      </c>
      <c r="T20" s="6">
        <f t="shared" si="15"/>
        <v>0</v>
      </c>
      <c r="U20" s="6">
        <f t="shared" si="16"/>
        <v>0</v>
      </c>
      <c r="V20" s="6">
        <f t="shared" si="17"/>
        <v>0</v>
      </c>
      <c r="W20" s="6">
        <f t="shared" si="18"/>
        <v>0</v>
      </c>
      <c r="X20" s="6">
        <f t="shared" si="19"/>
        <v>0</v>
      </c>
      <c r="Y20" s="25">
        <f>SUM(Table2[[#This Row],[Fished Age 2]:[Fished Age 9]])</f>
        <v>0</v>
      </c>
    </row>
    <row r="21" spans="1:25">
      <c r="A21" s="21">
        <v>2019</v>
      </c>
      <c r="B21" s="10">
        <f t="shared" si="22"/>
        <v>16.913272694112987</v>
      </c>
      <c r="C21" s="11">
        <f t="shared" si="12"/>
        <v>18.06253203731638</v>
      </c>
      <c r="D21" s="11">
        <f t="shared" si="12"/>
        <v>14.387340603940272</v>
      </c>
      <c r="E21" s="11">
        <f t="shared" si="12"/>
        <v>9.288725771167428</v>
      </c>
      <c r="F21" s="11">
        <f t="shared" si="12"/>
        <v>4.3964475011217772</v>
      </c>
      <c r="G21" s="11">
        <f t="shared" si="12"/>
        <v>2.2193723937318186</v>
      </c>
      <c r="H21" s="11">
        <f t="shared" si="12"/>
        <v>3.1971452654549797</v>
      </c>
      <c r="I21" s="11">
        <f t="shared" si="12"/>
        <v>4.9795935739994439</v>
      </c>
      <c r="J21" s="12">
        <f t="shared" si="12"/>
        <v>3.5890883839114101</v>
      </c>
      <c r="K21" s="3">
        <f t="shared" si="0"/>
        <v>77.033518224756492</v>
      </c>
      <c r="L21" s="3">
        <f t="shared" si="1"/>
        <v>228.88544815403984</v>
      </c>
      <c r="M21" s="3">
        <f t="shared" si="23"/>
        <v>48.211511391197263</v>
      </c>
      <c r="N21" s="3">
        <f t="shared" si="11"/>
        <v>192.67034019036348</v>
      </c>
      <c r="O21" s="4">
        <v>0.2</v>
      </c>
      <c r="P21" s="4">
        <v>0</v>
      </c>
      <c r="Q21" s="6">
        <f t="shared" si="20"/>
        <v>0</v>
      </c>
      <c r="R21" s="6">
        <f t="shared" si="21"/>
        <v>0</v>
      </c>
      <c r="S21" s="6">
        <f t="shared" si="14"/>
        <v>0</v>
      </c>
      <c r="T21" s="6">
        <f t="shared" si="15"/>
        <v>0</v>
      </c>
      <c r="U21" s="6">
        <f t="shared" si="16"/>
        <v>0</v>
      </c>
      <c r="V21" s="6">
        <f t="shared" si="17"/>
        <v>0</v>
      </c>
      <c r="W21" s="6">
        <f t="shared" si="18"/>
        <v>0</v>
      </c>
      <c r="X21" s="6">
        <f t="shared" si="19"/>
        <v>0</v>
      </c>
      <c r="Y21" s="25">
        <f>SUM(Table2[[#This Row],[Fished Age 2]:[Fished Age 9]])</f>
        <v>0</v>
      </c>
    </row>
    <row r="22" spans="1:25">
      <c r="A22" s="21">
        <v>2020</v>
      </c>
      <c r="B22" s="10">
        <f t="shared" si="22"/>
        <v>4.4903096645573797</v>
      </c>
      <c r="C22" s="11">
        <f t="shared" si="12"/>
        <v>13.847416489864392</v>
      </c>
      <c r="D22" s="11">
        <f t="shared" si="12"/>
        <v>14.788350457407214</v>
      </c>
      <c r="E22" s="11">
        <f t="shared" si="12"/>
        <v>11.779358207453445</v>
      </c>
      <c r="F22" s="11">
        <f t="shared" si="12"/>
        <v>7.6049654457627662</v>
      </c>
      <c r="G22" s="11">
        <f t="shared" si="12"/>
        <v>3.5995067734612438</v>
      </c>
      <c r="H22" s="11">
        <f t="shared" si="12"/>
        <v>1.817068431280535</v>
      </c>
      <c r="I22" s="11">
        <f t="shared" si="12"/>
        <v>2.6176011508856596</v>
      </c>
      <c r="J22" s="12">
        <f t="shared" si="12"/>
        <v>4.0769463968628434</v>
      </c>
      <c r="K22" s="3">
        <f t="shared" si="0"/>
        <v>64.62152301753548</v>
      </c>
      <c r="L22" s="3">
        <f t="shared" si="1"/>
        <v>217.09596845400966</v>
      </c>
      <c r="M22" s="3">
        <f t="shared" si="13"/>
        <v>50.249835016564461</v>
      </c>
      <c r="N22" s="3">
        <f t="shared" si="11"/>
        <v>196.30475623909109</v>
      </c>
      <c r="O22" s="4">
        <v>0.2</v>
      </c>
      <c r="P22" s="4">
        <v>0</v>
      </c>
      <c r="Q22" s="6">
        <f t="shared" si="20"/>
        <v>0</v>
      </c>
      <c r="R22" s="6">
        <f t="shared" si="21"/>
        <v>0</v>
      </c>
      <c r="S22" s="6">
        <f t="shared" si="14"/>
        <v>0</v>
      </c>
      <c r="T22" s="6">
        <f t="shared" si="15"/>
        <v>0</v>
      </c>
      <c r="U22" s="6">
        <f t="shared" si="16"/>
        <v>0</v>
      </c>
      <c r="V22" s="6">
        <f t="shared" si="17"/>
        <v>0</v>
      </c>
      <c r="W22" s="6">
        <f t="shared" si="18"/>
        <v>0</v>
      </c>
      <c r="X22" s="6">
        <f t="shared" si="19"/>
        <v>0</v>
      </c>
      <c r="Y22" s="25">
        <f>SUM(Table2[[#This Row],[Fished Age 2]:[Fished Age 9]])</f>
        <v>0</v>
      </c>
    </row>
    <row r="23" spans="1:25">
      <c r="A23" s="21">
        <v>2021</v>
      </c>
      <c r="B23" s="10">
        <f t="shared" si="22"/>
        <v>0.51200179915804611</v>
      </c>
      <c r="C23" s="11">
        <f t="shared" si="12"/>
        <v>3.6763546132164033</v>
      </c>
      <c r="D23" s="11">
        <f t="shared" si="12"/>
        <v>11.337305730931137</v>
      </c>
      <c r="E23" s="11">
        <f t="shared" si="12"/>
        <v>12.107677306774125</v>
      </c>
      <c r="F23" s="11">
        <f t="shared" si="12"/>
        <v>9.6441228159636641</v>
      </c>
      <c r="G23" s="11">
        <f t="shared" si="12"/>
        <v>6.2264190865413793</v>
      </c>
      <c r="H23" s="11">
        <f t="shared" si="12"/>
        <v>2.9470268913452204</v>
      </c>
      <c r="I23" s="11">
        <f t="shared" si="12"/>
        <v>1.4876898051365395</v>
      </c>
      <c r="J23" s="12">
        <f t="shared" si="12"/>
        <v>2.1431105615224082</v>
      </c>
      <c r="K23" s="3">
        <f t="shared" si="0"/>
        <v>50.081708610588912</v>
      </c>
      <c r="L23" s="3">
        <f t="shared" si="1"/>
        <v>191.80138785550366</v>
      </c>
      <c r="M23" s="3">
        <f t="shared" si="13"/>
        <v>45.464068358636453</v>
      </c>
      <c r="N23" s="3">
        <f t="shared" si="11"/>
        <v>183.99719780406085</v>
      </c>
      <c r="O23" s="4">
        <v>0.2</v>
      </c>
      <c r="P23" s="4">
        <v>0</v>
      </c>
      <c r="Q23" s="6">
        <f t="shared" si="20"/>
        <v>0</v>
      </c>
      <c r="R23" s="6">
        <f t="shared" si="21"/>
        <v>0</v>
      </c>
      <c r="S23" s="6">
        <f t="shared" si="14"/>
        <v>0</v>
      </c>
      <c r="T23" s="6">
        <f t="shared" si="15"/>
        <v>0</v>
      </c>
      <c r="U23" s="6">
        <f t="shared" si="16"/>
        <v>0</v>
      </c>
      <c r="V23" s="6">
        <f t="shared" si="17"/>
        <v>0</v>
      </c>
      <c r="W23" s="6">
        <f t="shared" si="18"/>
        <v>0</v>
      </c>
      <c r="X23" s="6">
        <f t="shared" si="19"/>
        <v>0</v>
      </c>
      <c r="Y23" s="25">
        <f>SUM(Table2[[#This Row],[Fished Age 2]:[Fished Age 9]])</f>
        <v>0</v>
      </c>
    </row>
    <row r="24" spans="1:25">
      <c r="A24" s="21">
        <v>2022</v>
      </c>
      <c r="B24" s="10">
        <f t="shared" si="22"/>
        <v>0.40369768683166352</v>
      </c>
      <c r="C24" s="11">
        <f t="shared" si="12"/>
        <v>0.4191916186019487</v>
      </c>
      <c r="D24" s="11">
        <f t="shared" si="12"/>
        <v>3.0099445810603784</v>
      </c>
      <c r="E24" s="11">
        <f t="shared" si="12"/>
        <v>9.282200858960568</v>
      </c>
      <c r="F24" s="11">
        <f t="shared" si="12"/>
        <v>9.91292775940037</v>
      </c>
      <c r="G24" s="11">
        <f t="shared" si="12"/>
        <v>7.8959399358904774</v>
      </c>
      <c r="H24" s="11">
        <f t="shared" si="12"/>
        <v>5.0977607877031428</v>
      </c>
      <c r="I24" s="11">
        <f t="shared" si="12"/>
        <v>2.4128215460921361</v>
      </c>
      <c r="J24" s="12">
        <f t="shared" si="12"/>
        <v>1.218017394505875</v>
      </c>
      <c r="K24" s="3">
        <f t="shared" si="0"/>
        <v>39.652502169046556</v>
      </c>
      <c r="L24" s="3">
        <f t="shared" si="1"/>
        <v>180.74079904028591</v>
      </c>
      <c r="M24" s="3">
        <f t="shared" si="13"/>
        <v>38.43721975670185</v>
      </c>
      <c r="N24" s="3">
        <f t="shared" si="11"/>
        <v>178.81872980707863</v>
      </c>
      <c r="O24" s="4">
        <v>0.2</v>
      </c>
      <c r="P24" s="4">
        <v>0</v>
      </c>
      <c r="Q24" s="6">
        <f t="shared" si="20"/>
        <v>0</v>
      </c>
      <c r="R24" s="6">
        <f t="shared" si="21"/>
        <v>0</v>
      </c>
      <c r="S24" s="6">
        <f t="shared" si="14"/>
        <v>0</v>
      </c>
      <c r="T24" s="6">
        <f t="shared" si="15"/>
        <v>0</v>
      </c>
      <c r="U24" s="6">
        <f t="shared" si="16"/>
        <v>0</v>
      </c>
      <c r="V24" s="6">
        <f t="shared" si="17"/>
        <v>0</v>
      </c>
      <c r="W24" s="6">
        <f t="shared" si="18"/>
        <v>0</v>
      </c>
      <c r="X24" s="6">
        <f t="shared" si="19"/>
        <v>0</v>
      </c>
      <c r="Y24" s="25">
        <f>SUM(Table2[[#This Row],[Fished Age 2]:[Fished Age 9]])</f>
        <v>0</v>
      </c>
    </row>
    <row r="25" spans="1:25">
      <c r="A25" s="21">
        <v>2023</v>
      </c>
      <c r="B25" s="10">
        <f t="shared" si="22"/>
        <v>0.89853770072985095</v>
      </c>
      <c r="C25" s="11">
        <f t="shared" si="12"/>
        <v>0.33051971115552714</v>
      </c>
      <c r="D25" s="11">
        <f t="shared" si="12"/>
        <v>0.34320506958195157</v>
      </c>
      <c r="E25" s="11">
        <f t="shared" si="12"/>
        <v>2.4643341935745542</v>
      </c>
      <c r="F25" s="11">
        <f t="shared" si="12"/>
        <v>7.5996232994778756</v>
      </c>
      <c r="G25" s="11">
        <f t="shared" si="12"/>
        <v>8.1160188096614956</v>
      </c>
      <c r="H25" s="11">
        <f t="shared" si="12"/>
        <v>6.4646488499701222</v>
      </c>
      <c r="I25" s="11">
        <f t="shared" si="12"/>
        <v>4.1736935287275996</v>
      </c>
      <c r="J25" s="12">
        <f t="shared" si="12"/>
        <v>1.9754512014747949</v>
      </c>
      <c r="K25" s="3">
        <f t="shared" si="0"/>
        <v>32.366032364353771</v>
      </c>
      <c r="L25" s="3">
        <f t="shared" si="1"/>
        <v>173.61643767474644</v>
      </c>
      <c r="M25" s="3">
        <f t="shared" si="13"/>
        <v>31.233593794129764</v>
      </c>
      <c r="N25" s="3">
        <f t="shared" si="11"/>
        <v>172.33272816281718</v>
      </c>
      <c r="O25" s="4">
        <v>0.2</v>
      </c>
      <c r="P25" s="4">
        <v>0</v>
      </c>
      <c r="Q25" s="6">
        <f t="shared" si="20"/>
        <v>0</v>
      </c>
      <c r="R25" s="6">
        <f t="shared" si="21"/>
        <v>0</v>
      </c>
      <c r="S25" s="6">
        <f t="shared" si="14"/>
        <v>0</v>
      </c>
      <c r="T25" s="6">
        <f t="shared" si="15"/>
        <v>0</v>
      </c>
      <c r="U25" s="6">
        <f t="shared" si="16"/>
        <v>0</v>
      </c>
      <c r="V25" s="6">
        <f t="shared" si="17"/>
        <v>0</v>
      </c>
      <c r="W25" s="6">
        <f t="shared" si="18"/>
        <v>0</v>
      </c>
      <c r="X25" s="6">
        <f t="shared" si="19"/>
        <v>0</v>
      </c>
      <c r="Y25" s="25">
        <f>SUM(Table2[[#This Row],[Fished Age 2]:[Fished Age 9]])</f>
        <v>0</v>
      </c>
    </row>
    <row r="26" spans="1:25">
      <c r="A26" s="21">
        <v>2024</v>
      </c>
      <c r="B26" s="10">
        <f t="shared" si="22"/>
        <v>1.2517073758677395</v>
      </c>
      <c r="C26" s="11">
        <f t="shared" si="12"/>
        <v>0.7356604483875091</v>
      </c>
      <c r="D26" s="11">
        <f t="shared" si="12"/>
        <v>0.27060665202148176</v>
      </c>
      <c r="E26" s="11">
        <f t="shared" si="12"/>
        <v>0.28099254507901233</v>
      </c>
      <c r="F26" s="11">
        <f t="shared" si="12"/>
        <v>2.0176261901411157</v>
      </c>
      <c r="G26" s="11">
        <f t="shared" si="12"/>
        <v>6.2220453070904984</v>
      </c>
      <c r="H26" s="11">
        <f t="shared" si="12"/>
        <v>6.6448341920292222</v>
      </c>
      <c r="I26" s="11">
        <f t="shared" si="12"/>
        <v>5.2928068213207471</v>
      </c>
      <c r="J26" s="12">
        <f t="shared" si="12"/>
        <v>3.4171312458918468</v>
      </c>
      <c r="K26" s="3">
        <f t="shared" si="0"/>
        <v>26.13341077782917</v>
      </c>
      <c r="L26" s="3">
        <f t="shared" si="1"/>
        <v>159.44338873794524</v>
      </c>
      <c r="M26" s="3">
        <f t="shared" si="13"/>
        <v>24.459751847363382</v>
      </c>
      <c r="N26" s="3">
        <f t="shared" si="11"/>
        <v>157.53169336497825</v>
      </c>
      <c r="O26" s="4">
        <v>0.2</v>
      </c>
      <c r="P26" s="4">
        <v>0</v>
      </c>
      <c r="Q26" s="6">
        <f t="shared" si="20"/>
        <v>0</v>
      </c>
      <c r="R26" s="6">
        <f t="shared" si="21"/>
        <v>0</v>
      </c>
      <c r="S26" s="6">
        <f t="shared" si="14"/>
        <v>0</v>
      </c>
      <c r="T26" s="6">
        <f t="shared" si="15"/>
        <v>0</v>
      </c>
      <c r="U26" s="6">
        <f t="shared" si="16"/>
        <v>0</v>
      </c>
      <c r="V26" s="6">
        <f t="shared" si="17"/>
        <v>0</v>
      </c>
      <c r="W26" s="6">
        <f t="shared" si="18"/>
        <v>0</v>
      </c>
      <c r="X26" s="6">
        <f t="shared" si="19"/>
        <v>0</v>
      </c>
      <c r="Y26" s="25">
        <f>SUM(Table2[[#This Row],[Fished Age 2]:[Fished Age 9]])</f>
        <v>0</v>
      </c>
    </row>
    <row r="27" spans="1:25">
      <c r="A27" s="21">
        <v>2025</v>
      </c>
      <c r="B27" s="10">
        <f t="shared" si="22"/>
        <v>1.8833943883474282</v>
      </c>
      <c r="C27" s="11">
        <f t="shared" si="12"/>
        <v>1.0248113224774589</v>
      </c>
      <c r="D27" s="11">
        <f t="shared" si="12"/>
        <v>0.60230783291799106</v>
      </c>
      <c r="E27" s="11">
        <f t="shared" si="12"/>
        <v>0.22155398799745912</v>
      </c>
      <c r="F27" s="11">
        <f t="shared" si="12"/>
        <v>0.23005723804183853</v>
      </c>
      <c r="G27" s="11">
        <f t="shared" si="12"/>
        <v>1.6518926100840949</v>
      </c>
      <c r="H27" s="11">
        <f t="shared" si="12"/>
        <v>5.0941798399595264</v>
      </c>
      <c r="I27" s="11">
        <f t="shared" si="12"/>
        <v>5.4403301021184083</v>
      </c>
      <c r="J27" s="12">
        <f t="shared" si="12"/>
        <v>4.3333837147162146</v>
      </c>
      <c r="K27" s="3">
        <f t="shared" si="0"/>
        <v>20.481911036660421</v>
      </c>
      <c r="L27" s="3">
        <f t="shared" si="1"/>
        <v>132.0019150023451</v>
      </c>
      <c r="M27" s="3">
        <f t="shared" si="13"/>
        <v>17.96564942049066</v>
      </c>
      <c r="N27" s="3">
        <f t="shared" si="11"/>
        <v>129.10898898897238</v>
      </c>
      <c r="O27" s="4">
        <v>0.2</v>
      </c>
      <c r="P27" s="4">
        <v>0</v>
      </c>
      <c r="Q27" s="6">
        <f t="shared" si="20"/>
        <v>0</v>
      </c>
      <c r="R27" s="6">
        <f t="shared" si="21"/>
        <v>0</v>
      </c>
      <c r="S27" s="6">
        <f t="shared" si="14"/>
        <v>0</v>
      </c>
      <c r="T27" s="6">
        <f t="shared" si="15"/>
        <v>0</v>
      </c>
      <c r="U27" s="6">
        <f t="shared" si="16"/>
        <v>0</v>
      </c>
      <c r="V27" s="6">
        <f t="shared" si="17"/>
        <v>0</v>
      </c>
      <c r="W27" s="6">
        <f t="shared" si="18"/>
        <v>0</v>
      </c>
      <c r="X27" s="6">
        <f t="shared" si="19"/>
        <v>0</v>
      </c>
      <c r="Y27" s="25">
        <f>SUM(Table2[[#This Row],[Fished Age 2]:[Fished Age 9]])</f>
        <v>0</v>
      </c>
    </row>
    <row r="28" spans="1:25">
      <c r="A28" s="21">
        <v>2026</v>
      </c>
      <c r="B28" s="10">
        <f t="shared" si="22"/>
        <v>4.5658596105194249</v>
      </c>
      <c r="C28" s="11">
        <f t="shared" si="12"/>
        <v>1.541992905914535</v>
      </c>
      <c r="D28" s="11">
        <f t="shared" si="12"/>
        <v>0.83904454581481236</v>
      </c>
      <c r="E28" s="11">
        <f t="shared" si="12"/>
        <v>0.49312794562971407</v>
      </c>
      <c r="F28" s="11">
        <f t="shared" si="12"/>
        <v>0.18139306344058986</v>
      </c>
      <c r="G28" s="11">
        <f t="shared" si="12"/>
        <v>0.188354935753035</v>
      </c>
      <c r="H28" s="11">
        <f t="shared" si="12"/>
        <v>1.3524552806581041</v>
      </c>
      <c r="I28" s="11">
        <f t="shared" si="12"/>
        <v>4.1707616966847363</v>
      </c>
      <c r="J28" s="12">
        <f t="shared" si="12"/>
        <v>4.4541655615002185</v>
      </c>
      <c r="K28" s="3">
        <f t="shared" si="0"/>
        <v>17.787155545915169</v>
      </c>
      <c r="L28" s="3">
        <f t="shared" ref="L28:L51" si="24">B28*$AB$6+(C28*$AB$7)+(D28*$AB$8)+(E28*$AB$9)+(F28*$AB$10)+(G28*$AB$11)+(H28*$AB$12)+(I28*$AB$13)+(J28*$AB$14)</f>
        <v>97.972713675681092</v>
      </c>
      <c r="M28" s="3">
        <f t="shared" ref="M28:M51" si="25">(C28*0.5)+(D28*0.8)+SUM(E28:J28)</f>
        <v>12.282490573275515</v>
      </c>
      <c r="N28" s="3">
        <f t="shared" ref="N28:N51" si="26">(C28*$AB$7*0.5)+(D28*$AB$8*0.8)+(E28*$AB$9)+(F28*$AB$10)+(G28*$AB$11)+(H28*$AB$12)+(I28*$AB$13)+(J28*$AB$14)</f>
        <v>91.91474156739983</v>
      </c>
      <c r="O28" s="4">
        <v>0.2</v>
      </c>
      <c r="P28" s="4">
        <v>0</v>
      </c>
      <c r="Q28" s="6">
        <f t="shared" si="20"/>
        <v>0</v>
      </c>
      <c r="R28" s="6">
        <f t="shared" si="21"/>
        <v>0</v>
      </c>
      <c r="S28" s="6">
        <f t="shared" si="14"/>
        <v>0</v>
      </c>
      <c r="T28" s="6">
        <f t="shared" si="15"/>
        <v>0</v>
      </c>
      <c r="U28" s="6">
        <f t="shared" si="16"/>
        <v>0</v>
      </c>
      <c r="V28" s="6">
        <f t="shared" si="17"/>
        <v>0</v>
      </c>
      <c r="W28" s="6">
        <f t="shared" si="18"/>
        <v>0</v>
      </c>
      <c r="X28" s="6">
        <f t="shared" si="19"/>
        <v>0</v>
      </c>
      <c r="Y28" s="25">
        <f>SUM(Table2[[#This Row],[Fished Age 2]:[Fished Age 9]])</f>
        <v>0</v>
      </c>
    </row>
    <row r="29" spans="1:25">
      <c r="A29" s="21">
        <v>2027</v>
      </c>
      <c r="B29" s="10">
        <f t="shared" si="22"/>
        <v>16.076004585465164</v>
      </c>
      <c r="C29" s="11">
        <f t="shared" si="12"/>
        <v>3.7382096773689093</v>
      </c>
      <c r="D29" s="11">
        <f t="shared" si="12"/>
        <v>1.2624770131003127</v>
      </c>
      <c r="E29" s="11">
        <f t="shared" si="12"/>
        <v>0.68695157286093456</v>
      </c>
      <c r="F29" s="11">
        <f t="shared" si="12"/>
        <v>0.40373901428921388</v>
      </c>
      <c r="G29" s="11">
        <f t="shared" si="12"/>
        <v>0.14851207943383626</v>
      </c>
      <c r="H29" s="11">
        <f t="shared" si="12"/>
        <v>0.15421197839503722</v>
      </c>
      <c r="I29" s="11">
        <f t="shared" si="12"/>
        <v>1.1072967304375028</v>
      </c>
      <c r="J29" s="12">
        <f t="shared" si="12"/>
        <v>3.4147308648354953</v>
      </c>
      <c r="K29" s="3">
        <f t="shared" si="0"/>
        <v>26.992133516186406</v>
      </c>
      <c r="L29" s="3">
        <f t="shared" si="24"/>
        <v>72.901074449283655</v>
      </c>
      <c r="M29" s="3">
        <f t="shared" si="25"/>
        <v>8.7945286894167243</v>
      </c>
      <c r="N29" s="3">
        <f t="shared" si="26"/>
        <v>53.516421800551683</v>
      </c>
      <c r="O29" s="4">
        <v>0.2</v>
      </c>
      <c r="P29" s="4">
        <v>0</v>
      </c>
      <c r="Q29" s="6">
        <f t="shared" si="20"/>
        <v>0</v>
      </c>
      <c r="R29" s="6">
        <f t="shared" si="21"/>
        <v>0</v>
      </c>
      <c r="S29" s="6">
        <f t="shared" si="14"/>
        <v>0</v>
      </c>
      <c r="T29" s="6">
        <f t="shared" si="15"/>
        <v>0</v>
      </c>
      <c r="U29" s="6">
        <f t="shared" si="16"/>
        <v>0</v>
      </c>
      <c r="V29" s="6">
        <f t="shared" si="17"/>
        <v>0</v>
      </c>
      <c r="W29" s="6">
        <f t="shared" si="18"/>
        <v>0</v>
      </c>
      <c r="X29" s="6">
        <f t="shared" si="19"/>
        <v>0</v>
      </c>
      <c r="Y29" s="25">
        <f>SUM(Table2[[#This Row],[Fished Age 2]:[Fished Age 9]])</f>
        <v>0</v>
      </c>
    </row>
    <row r="30" spans="1:25">
      <c r="A30" s="21">
        <v>2028</v>
      </c>
      <c r="B30" s="10">
        <f t="shared" si="22"/>
        <v>21.448874287887556</v>
      </c>
      <c r="C30" s="11">
        <f t="shared" si="12"/>
        <v>13.161919340742982</v>
      </c>
      <c r="D30" s="11">
        <f t="shared" si="12"/>
        <v>3.0605872243156464</v>
      </c>
      <c r="E30" s="11">
        <f t="shared" si="12"/>
        <v>1.03362875567926</v>
      </c>
      <c r="F30" s="11">
        <f t="shared" si="12"/>
        <v>0.56242837857653705</v>
      </c>
      <c r="G30" s="11">
        <f t="shared" si="12"/>
        <v>0.33055354721597013</v>
      </c>
      <c r="H30" s="11">
        <f t="shared" si="12"/>
        <v>0.12159140663604182</v>
      </c>
      <c r="I30" s="11">
        <f t="shared" si="12"/>
        <v>0.1262580892050143</v>
      </c>
      <c r="J30" s="12">
        <f t="shared" si="12"/>
        <v>0.90657788599188371</v>
      </c>
      <c r="K30" s="3">
        <f t="shared" si="0"/>
        <v>40.752418916250896</v>
      </c>
      <c r="L30" s="3">
        <f t="shared" si="24"/>
        <v>65.638501656271927</v>
      </c>
      <c r="M30" s="3">
        <f t="shared" si="25"/>
        <v>12.110467513128715</v>
      </c>
      <c r="N30" s="3">
        <f t="shared" si="26"/>
        <v>33.093952973100883</v>
      </c>
      <c r="O30" s="4">
        <v>0.2</v>
      </c>
      <c r="P30" s="4">
        <v>0</v>
      </c>
      <c r="Q30" s="6">
        <f t="shared" si="20"/>
        <v>0</v>
      </c>
      <c r="R30" s="6">
        <f t="shared" si="21"/>
        <v>0</v>
      </c>
      <c r="S30" s="6">
        <f t="shared" si="14"/>
        <v>0</v>
      </c>
      <c r="T30" s="6">
        <f t="shared" si="15"/>
        <v>0</v>
      </c>
      <c r="U30" s="6">
        <f t="shared" si="16"/>
        <v>0</v>
      </c>
      <c r="V30" s="6">
        <f t="shared" si="17"/>
        <v>0</v>
      </c>
      <c r="W30" s="6">
        <f t="shared" si="18"/>
        <v>0</v>
      </c>
      <c r="X30" s="6">
        <f t="shared" si="19"/>
        <v>0</v>
      </c>
      <c r="Y30" s="25">
        <f>SUM(Table2[[#This Row],[Fished Age 2]:[Fished Age 9]])</f>
        <v>0</v>
      </c>
    </row>
    <row r="31" spans="1:25">
      <c r="A31" s="21">
        <v>2029</v>
      </c>
      <c r="B31" s="10">
        <f t="shared" si="22"/>
        <v>13.317405731937209</v>
      </c>
      <c r="C31" s="11">
        <f t="shared" si="12"/>
        <v>17.560852998397138</v>
      </c>
      <c r="D31" s="11">
        <f t="shared" si="12"/>
        <v>10.776068133798155</v>
      </c>
      <c r="E31" s="11">
        <f t="shared" si="12"/>
        <v>2.5057968830247992</v>
      </c>
      <c r="F31" s="11">
        <f t="shared" si="12"/>
        <v>0.84626364954033784</v>
      </c>
      <c r="G31" s="11">
        <f t="shared" si="12"/>
        <v>0.46047740994439645</v>
      </c>
      <c r="H31" s="11">
        <f t="shared" si="12"/>
        <v>0.27063435464472946</v>
      </c>
      <c r="I31" s="11">
        <f t="shared" si="12"/>
        <v>9.9550623922937634E-2</v>
      </c>
      <c r="J31" s="12">
        <f t="shared" si="12"/>
        <v>0.10337138045700836</v>
      </c>
      <c r="K31" s="3">
        <f t="shared" si="0"/>
        <v>45.940421165666706</v>
      </c>
      <c r="L31" s="3">
        <f t="shared" si="24"/>
        <v>79.122477159421308</v>
      </c>
      <c r="M31" s="3">
        <f t="shared" si="25"/>
        <v>21.687375307771301</v>
      </c>
      <c r="N31" s="3">
        <f t="shared" si="26"/>
        <v>48.324004425166997</v>
      </c>
      <c r="O31" s="4">
        <v>0.2</v>
      </c>
      <c r="P31" s="4">
        <v>0</v>
      </c>
      <c r="Q31" s="6">
        <f t="shared" si="20"/>
        <v>0</v>
      </c>
      <c r="R31" s="6">
        <f t="shared" si="21"/>
        <v>0</v>
      </c>
      <c r="S31" s="6">
        <f t="shared" si="14"/>
        <v>0</v>
      </c>
      <c r="T31" s="6">
        <f t="shared" si="15"/>
        <v>0</v>
      </c>
      <c r="U31" s="6">
        <f t="shared" si="16"/>
        <v>0</v>
      </c>
      <c r="V31" s="6">
        <f t="shared" si="17"/>
        <v>0</v>
      </c>
      <c r="W31" s="6">
        <f t="shared" si="18"/>
        <v>0</v>
      </c>
      <c r="X31" s="6">
        <f t="shared" si="19"/>
        <v>0</v>
      </c>
      <c r="Y31" s="25">
        <f>SUM(Table2[[#This Row],[Fished Age 2]:[Fished Age 9]])</f>
        <v>0</v>
      </c>
    </row>
    <row r="32" spans="1:25">
      <c r="A32" s="21">
        <v>2030</v>
      </c>
      <c r="B32" s="10">
        <f t="shared" si="22"/>
        <v>8.2645434596153748</v>
      </c>
      <c r="C32" s="11">
        <f t="shared" si="12"/>
        <v>10.903369623953983</v>
      </c>
      <c r="D32" s="11">
        <f t="shared" si="12"/>
        <v>14.377610400069424</v>
      </c>
      <c r="E32" s="11">
        <f t="shared" si="12"/>
        <v>8.8226983784042066</v>
      </c>
      <c r="F32" s="11">
        <f t="shared" si="12"/>
        <v>2.0515729690993534</v>
      </c>
      <c r="G32" s="11">
        <f t="shared" si="12"/>
        <v>0.69286207509068209</v>
      </c>
      <c r="H32" s="11">
        <f t="shared" si="12"/>
        <v>0.37700701661917424</v>
      </c>
      <c r="I32" s="11">
        <f t="shared" si="12"/>
        <v>0.22157666898705294</v>
      </c>
      <c r="J32" s="12">
        <f t="shared" si="12"/>
        <v>8.150515729380968E-2</v>
      </c>
      <c r="K32" s="3">
        <f t="shared" si="0"/>
        <v>45.792745749133061</v>
      </c>
      <c r="L32" s="3">
        <f t="shared" si="24"/>
        <v>100.77457229650031</v>
      </c>
      <c r="M32" s="3">
        <f t="shared" si="25"/>
        <v>29.20099539752681</v>
      </c>
      <c r="N32" s="3">
        <f t="shared" si="26"/>
        <v>78.581457458891691</v>
      </c>
      <c r="O32" s="4">
        <v>0.2</v>
      </c>
      <c r="P32" s="4">
        <v>0</v>
      </c>
      <c r="Q32" s="6">
        <f t="shared" si="20"/>
        <v>0</v>
      </c>
      <c r="R32" s="6">
        <f t="shared" si="21"/>
        <v>0</v>
      </c>
      <c r="S32" s="6">
        <f t="shared" si="14"/>
        <v>0</v>
      </c>
      <c r="T32" s="6">
        <f t="shared" si="15"/>
        <v>0</v>
      </c>
      <c r="U32" s="6">
        <f t="shared" si="16"/>
        <v>0</v>
      </c>
      <c r="V32" s="6">
        <f t="shared" si="17"/>
        <v>0</v>
      </c>
      <c r="W32" s="6">
        <f t="shared" si="18"/>
        <v>0</v>
      </c>
      <c r="X32" s="6">
        <f t="shared" si="19"/>
        <v>0</v>
      </c>
      <c r="Y32" s="25">
        <f>SUM(Table2[[#This Row],[Fished Age 2]:[Fished Age 9]])</f>
        <v>0</v>
      </c>
    </row>
    <row r="33" spans="1:25">
      <c r="A33" s="21">
        <v>2031</v>
      </c>
      <c r="B33" s="10">
        <f t="shared" si="22"/>
        <v>12.042451828159061</v>
      </c>
      <c r="C33" s="11">
        <f t="shared" si="12"/>
        <v>6.7664358905366049</v>
      </c>
      <c r="D33" s="11">
        <f t="shared" si="12"/>
        <v>8.9269240233074356</v>
      </c>
      <c r="E33" s="11">
        <f t="shared" si="12"/>
        <v>11.771391790310663</v>
      </c>
      <c r="F33" s="11">
        <f t="shared" si="12"/>
        <v>7.2234144875307651</v>
      </c>
      <c r="G33" s="11">
        <f t="shared" si="12"/>
        <v>1.6796858819851448</v>
      </c>
      <c r="H33" s="11">
        <f t="shared" si="12"/>
        <v>0.56726748851816733</v>
      </c>
      <c r="I33" s="11">
        <f t="shared" si="12"/>
        <v>0.30866723863229972</v>
      </c>
      <c r="J33" s="12">
        <f t="shared" si="12"/>
        <v>0.18141163306428057</v>
      </c>
      <c r="K33" s="3">
        <f t="shared" si="0"/>
        <v>49.46765026204443</v>
      </c>
      <c r="L33" s="3">
        <f t="shared" si="24"/>
        <v>126.22497150752515</v>
      </c>
      <c r="M33" s="3">
        <f t="shared" si="25"/>
        <v>32.256595683955567</v>
      </c>
      <c r="N33" s="3">
        <f t="shared" si="26"/>
        <v>105.53692315214066</v>
      </c>
      <c r="O33" s="4">
        <v>0.2</v>
      </c>
      <c r="P33" s="4">
        <v>0</v>
      </c>
      <c r="Q33" s="6">
        <f t="shared" si="20"/>
        <v>0</v>
      </c>
      <c r="R33" s="6">
        <f t="shared" si="21"/>
        <v>0</v>
      </c>
      <c r="S33" s="6">
        <f t="shared" si="14"/>
        <v>0</v>
      </c>
      <c r="T33" s="6">
        <f t="shared" si="15"/>
        <v>0</v>
      </c>
      <c r="U33" s="6">
        <f t="shared" si="16"/>
        <v>0</v>
      </c>
      <c r="V33" s="6">
        <f t="shared" si="17"/>
        <v>0</v>
      </c>
      <c r="W33" s="6">
        <f t="shared" si="18"/>
        <v>0</v>
      </c>
      <c r="X33" s="6">
        <f t="shared" si="19"/>
        <v>0</v>
      </c>
      <c r="Y33" s="25">
        <f>SUM(Table2[[#This Row],[Fished Age 2]:[Fished Age 9]])</f>
        <v>0</v>
      </c>
    </row>
    <row r="34" spans="1:25">
      <c r="A34" s="21">
        <v>2032</v>
      </c>
      <c r="B34" s="10">
        <f t="shared" si="22"/>
        <v>19.117684040156966</v>
      </c>
      <c r="C34" s="11">
        <f t="shared" si="12"/>
        <v>9.8595256541739875</v>
      </c>
      <c r="D34" s="11">
        <f t="shared" si="12"/>
        <v>5.5398891523129192</v>
      </c>
      <c r="E34" s="11">
        <f t="shared" si="12"/>
        <v>7.3087472282724244</v>
      </c>
      <c r="F34" s="11">
        <f t="shared" si="12"/>
        <v>9.6376004652570213</v>
      </c>
      <c r="G34" s="11">
        <f t="shared" si="12"/>
        <v>5.9140315831704671</v>
      </c>
      <c r="H34" s="11">
        <f t="shared" si="12"/>
        <v>1.3752104870921518</v>
      </c>
      <c r="I34" s="11">
        <f t="shared" si="12"/>
        <v>0.46443933807113452</v>
      </c>
      <c r="J34" s="12">
        <f t="shared" si="12"/>
        <v>0.25271536073592388</v>
      </c>
      <c r="K34" s="3">
        <f t="shared" ref="K34:K51" si="27">SUM(B34:J34)</f>
        <v>59.469843309243004</v>
      </c>
      <c r="L34" s="3">
        <f t="shared" si="24"/>
        <v>153.18185713635893</v>
      </c>
      <c r="M34" s="3">
        <f t="shared" si="25"/>
        <v>34.314418611536453</v>
      </c>
      <c r="N34" s="3">
        <f t="shared" si="26"/>
        <v>124.45357319464628</v>
      </c>
      <c r="O34" s="4">
        <v>0.2</v>
      </c>
      <c r="P34" s="4">
        <v>0</v>
      </c>
      <c r="Q34" s="6">
        <f t="shared" si="20"/>
        <v>0</v>
      </c>
      <c r="R34" s="6">
        <f t="shared" si="21"/>
        <v>0</v>
      </c>
      <c r="S34" s="6">
        <f t="shared" si="14"/>
        <v>0</v>
      </c>
      <c r="T34" s="6">
        <f t="shared" si="15"/>
        <v>0</v>
      </c>
      <c r="U34" s="6">
        <f t="shared" si="16"/>
        <v>0</v>
      </c>
      <c r="V34" s="6">
        <f t="shared" si="17"/>
        <v>0</v>
      </c>
      <c r="W34" s="6">
        <f t="shared" si="18"/>
        <v>0</v>
      </c>
      <c r="X34" s="6">
        <f t="shared" si="19"/>
        <v>0</v>
      </c>
      <c r="Y34" s="25">
        <f>SUM(Table2[[#This Row],[Fished Age 2]:[Fished Age 9]])</f>
        <v>0</v>
      </c>
    </row>
    <row r="35" spans="1:25">
      <c r="A35" s="21">
        <v>2033</v>
      </c>
      <c r="B35" s="10">
        <f t="shared" si="22"/>
        <v>22.206467070723036</v>
      </c>
      <c r="C35" s="11">
        <f t="shared" si="12"/>
        <v>15.652235851304628</v>
      </c>
      <c r="D35" s="11">
        <f t="shared" si="12"/>
        <v>8.0722968638335502</v>
      </c>
      <c r="E35" s="11">
        <f t="shared" si="12"/>
        <v>4.5356776176416984</v>
      </c>
      <c r="F35" s="11">
        <f t="shared" si="12"/>
        <v>5.9838961222600942</v>
      </c>
      <c r="G35" s="11">
        <f t="shared" si="12"/>
        <v>7.8905998867845888</v>
      </c>
      <c r="H35" s="11">
        <f t="shared" si="12"/>
        <v>4.8419995318161257</v>
      </c>
      <c r="I35" s="11">
        <f t="shared" si="12"/>
        <v>1.1259271177376957</v>
      </c>
      <c r="J35" s="12">
        <f t="shared" si="12"/>
        <v>0.38025076901801935</v>
      </c>
      <c r="K35" s="3">
        <f t="shared" si="27"/>
        <v>70.689350831119427</v>
      </c>
      <c r="L35" s="3">
        <f t="shared" si="24"/>
        <v>182.95479198303488</v>
      </c>
      <c r="M35" s="3">
        <f t="shared" si="25"/>
        <v>39.042306461977375</v>
      </c>
      <c r="N35" s="3">
        <f t="shared" si="26"/>
        <v>145.78022927829991</v>
      </c>
      <c r="O35" s="4">
        <v>0.2</v>
      </c>
      <c r="P35" s="4">
        <v>0</v>
      </c>
      <c r="Q35" s="6">
        <f t="shared" si="20"/>
        <v>0</v>
      </c>
      <c r="R35" s="6">
        <f t="shared" si="21"/>
        <v>0</v>
      </c>
      <c r="S35" s="6">
        <f t="shared" si="14"/>
        <v>0</v>
      </c>
      <c r="T35" s="6">
        <f t="shared" si="15"/>
        <v>0</v>
      </c>
      <c r="U35" s="6">
        <f t="shared" si="16"/>
        <v>0</v>
      </c>
      <c r="V35" s="6">
        <f t="shared" si="17"/>
        <v>0</v>
      </c>
      <c r="W35" s="6">
        <f t="shared" si="18"/>
        <v>0</v>
      </c>
      <c r="X35" s="6">
        <f t="shared" si="19"/>
        <v>0</v>
      </c>
      <c r="Y35" s="25">
        <f>SUM(Table2[[#This Row],[Fished Age 2]:[Fished Age 9]])</f>
        <v>0</v>
      </c>
    </row>
    <row r="36" spans="1:25">
      <c r="A36" s="21">
        <v>2034</v>
      </c>
      <c r="B36" s="10">
        <f t="shared" si="22"/>
        <v>18.052886324792997</v>
      </c>
      <c r="C36" s="11">
        <f t="shared" si="12"/>
        <v>18.181117508014477</v>
      </c>
      <c r="D36" s="11">
        <f t="shared" si="12"/>
        <v>12.814966845892824</v>
      </c>
      <c r="E36" s="11">
        <f t="shared" si="12"/>
        <v>6.6090376903954731</v>
      </c>
      <c r="F36" s="11">
        <f t="shared" si="12"/>
        <v>3.7134987516107341</v>
      </c>
      <c r="G36" s="11">
        <f t="shared" si="12"/>
        <v>4.8991997785184225</v>
      </c>
      <c r="H36" s="11">
        <f t="shared" si="12"/>
        <v>6.4602767875441849</v>
      </c>
      <c r="I36" s="11">
        <f t="shared" si="12"/>
        <v>3.9642939230870522</v>
      </c>
      <c r="J36" s="12">
        <f t="shared" si="12"/>
        <v>0.92183115701630514</v>
      </c>
      <c r="K36" s="3">
        <f t="shared" si="27"/>
        <v>75.617108766872477</v>
      </c>
      <c r="L36" s="3">
        <f t="shared" si="24"/>
        <v>213.13044577414411</v>
      </c>
      <c r="M36" s="3">
        <f t="shared" si="25"/>
        <v>45.910670318893672</v>
      </c>
      <c r="N36" s="3">
        <f t="shared" si="26"/>
        <v>176.31573457998317</v>
      </c>
      <c r="O36" s="4">
        <v>0.2</v>
      </c>
      <c r="P36" s="4">
        <v>0</v>
      </c>
      <c r="Q36" s="6">
        <f t="shared" si="20"/>
        <v>0</v>
      </c>
      <c r="R36" s="6">
        <f t="shared" si="21"/>
        <v>0</v>
      </c>
      <c r="S36" s="6">
        <f t="shared" si="14"/>
        <v>0</v>
      </c>
      <c r="T36" s="6">
        <f t="shared" si="15"/>
        <v>0</v>
      </c>
      <c r="U36" s="6">
        <f t="shared" si="16"/>
        <v>0</v>
      </c>
      <c r="V36" s="6">
        <f t="shared" si="17"/>
        <v>0</v>
      </c>
      <c r="W36" s="6">
        <f t="shared" si="18"/>
        <v>0</v>
      </c>
      <c r="X36" s="6">
        <f t="shared" si="19"/>
        <v>0</v>
      </c>
      <c r="Y36" s="25">
        <f>SUM(Table2[[#This Row],[Fished Age 2]:[Fished Age 9]])</f>
        <v>0</v>
      </c>
    </row>
    <row r="37" spans="1:25">
      <c r="A37" s="21">
        <v>2035</v>
      </c>
      <c r="B37" s="10">
        <f t="shared" si="22"/>
        <v>8.4700289579573624</v>
      </c>
      <c r="C37" s="11">
        <f t="shared" si="12"/>
        <v>14.78045321592897</v>
      </c>
      <c r="D37" s="11">
        <f t="shared" si="12"/>
        <v>14.885440029135973</v>
      </c>
      <c r="E37" s="11">
        <f t="shared" si="12"/>
        <v>10.492007456407201</v>
      </c>
      <c r="F37" s="11">
        <f t="shared" si="12"/>
        <v>5.411022405378251</v>
      </c>
      <c r="G37" s="11">
        <f t="shared" si="12"/>
        <v>3.0403556294604015</v>
      </c>
      <c r="H37" s="11">
        <f t="shared" si="12"/>
        <v>4.0111255241458696</v>
      </c>
      <c r="I37" s="11">
        <f t="shared" si="12"/>
        <v>5.289227279358256</v>
      </c>
      <c r="J37" s="12">
        <f t="shared" si="12"/>
        <v>3.2456893490715291</v>
      </c>
      <c r="K37" s="3">
        <f t="shared" si="27"/>
        <v>69.625349846843804</v>
      </c>
      <c r="L37" s="3">
        <f t="shared" si="24"/>
        <v>232.81694757681953</v>
      </c>
      <c r="M37" s="3">
        <f t="shared" si="25"/>
        <v>50.788006275094773</v>
      </c>
      <c r="N37" s="3">
        <f t="shared" si="26"/>
        <v>207.30740269526103</v>
      </c>
      <c r="O37" s="4">
        <v>0.2</v>
      </c>
      <c r="P37" s="4">
        <v>0</v>
      </c>
      <c r="Q37" s="6">
        <f t="shared" si="20"/>
        <v>0</v>
      </c>
      <c r="R37" s="6">
        <f t="shared" si="21"/>
        <v>0</v>
      </c>
      <c r="S37" s="6">
        <f t="shared" si="14"/>
        <v>0</v>
      </c>
      <c r="T37" s="6">
        <f t="shared" si="15"/>
        <v>0</v>
      </c>
      <c r="U37" s="6">
        <f t="shared" si="16"/>
        <v>0</v>
      </c>
      <c r="V37" s="6">
        <f t="shared" si="17"/>
        <v>0</v>
      </c>
      <c r="W37" s="6">
        <f t="shared" si="18"/>
        <v>0</v>
      </c>
      <c r="X37" s="6">
        <f t="shared" si="19"/>
        <v>0</v>
      </c>
      <c r="Y37" s="25">
        <f>SUM(Table2[[#This Row],[Fished Age 2]:[Fished Age 9]])</f>
        <v>0</v>
      </c>
    </row>
    <row r="38" spans="1:25">
      <c r="A38" s="21">
        <v>2036</v>
      </c>
      <c r="B38" s="10">
        <f t="shared" si="22"/>
        <v>1.4669449581269332</v>
      </c>
      <c r="C38" s="11">
        <f t="shared" si="12"/>
        <v>6.9346731873407448</v>
      </c>
      <c r="D38" s="11">
        <f t="shared" si="12"/>
        <v>12.101211592311405</v>
      </c>
      <c r="E38" s="11">
        <f t="shared" si="12"/>
        <v>12.187167524951631</v>
      </c>
      <c r="F38" s="11">
        <f t="shared" si="12"/>
        <v>8.5901291660840684</v>
      </c>
      <c r="G38" s="11">
        <f t="shared" si="12"/>
        <v>4.4301704488771678</v>
      </c>
      <c r="H38" s="11">
        <f t="shared" si="12"/>
        <v>2.4892326541329961</v>
      </c>
      <c r="I38" s="11">
        <f t="shared" si="12"/>
        <v>3.2840318210742625</v>
      </c>
      <c r="J38" s="12">
        <f t="shared" si="12"/>
        <v>4.3304530336295901</v>
      </c>
      <c r="K38" s="3">
        <f t="shared" si="27"/>
        <v>55.814014386528804</v>
      </c>
      <c r="L38" s="3">
        <f t="shared" si="24"/>
        <v>219.75001399950165</v>
      </c>
      <c r="M38" s="3">
        <f t="shared" si="25"/>
        <v>48.459490516269213</v>
      </c>
      <c r="N38" s="3">
        <f t="shared" si="26"/>
        <v>208.2415795139446</v>
      </c>
      <c r="O38" s="4">
        <v>0.2</v>
      </c>
      <c r="P38" s="4">
        <v>0</v>
      </c>
      <c r="Q38" s="6">
        <f t="shared" si="20"/>
        <v>0</v>
      </c>
      <c r="R38" s="6">
        <f t="shared" si="21"/>
        <v>0</v>
      </c>
      <c r="S38" s="6">
        <f t="shared" si="14"/>
        <v>0</v>
      </c>
      <c r="T38" s="6">
        <f t="shared" si="15"/>
        <v>0</v>
      </c>
      <c r="U38" s="6">
        <f t="shared" si="16"/>
        <v>0</v>
      </c>
      <c r="V38" s="6">
        <f t="shared" si="17"/>
        <v>0</v>
      </c>
      <c r="W38" s="6">
        <f t="shared" si="18"/>
        <v>0</v>
      </c>
      <c r="X38" s="6">
        <f t="shared" si="19"/>
        <v>0</v>
      </c>
      <c r="Y38" s="25">
        <f>SUM(Table2[[#This Row],[Fished Age 2]:[Fished Age 9]])</f>
        <v>0</v>
      </c>
    </row>
    <row r="39" spans="1:25">
      <c r="A39" s="21">
        <v>2037</v>
      </c>
      <c r="B39" s="10">
        <f t="shared" si="22"/>
        <v>0.19563939819129947</v>
      </c>
      <c r="C39" s="11">
        <f t="shared" si="12"/>
        <v>1.2010329502912125</v>
      </c>
      <c r="D39" s="11">
        <f t="shared" si="12"/>
        <v>5.6776302010211763</v>
      </c>
      <c r="E39" s="11">
        <f t="shared" si="12"/>
        <v>9.9076340801291192</v>
      </c>
      <c r="F39" s="11">
        <f t="shared" si="12"/>
        <v>9.9780088455911731</v>
      </c>
      <c r="G39" s="11">
        <f t="shared" si="12"/>
        <v>7.0330029211851457</v>
      </c>
      <c r="H39" s="11">
        <f t="shared" si="12"/>
        <v>3.6271167878730242</v>
      </c>
      <c r="I39" s="11">
        <f t="shared" si="12"/>
        <v>2.0380113255046113</v>
      </c>
      <c r="J39" s="12">
        <f t="shared" si="12"/>
        <v>2.6887378460001869</v>
      </c>
      <c r="K39" s="3">
        <f t="shared" si="27"/>
        <v>42.346814355786947</v>
      </c>
      <c r="L39" s="3">
        <f t="shared" si="24"/>
        <v>188.06038828568973</v>
      </c>
      <c r="M39" s="3">
        <f t="shared" si="25"/>
        <v>40.415132442245806</v>
      </c>
      <c r="N39" s="3">
        <f t="shared" si="26"/>
        <v>184.69292209437157</v>
      </c>
      <c r="O39" s="4">
        <v>0.2</v>
      </c>
      <c r="P39" s="4">
        <v>0</v>
      </c>
      <c r="Q39" s="6">
        <f t="shared" si="20"/>
        <v>0</v>
      </c>
      <c r="R39" s="6">
        <f t="shared" si="21"/>
        <v>0</v>
      </c>
      <c r="S39" s="6">
        <f t="shared" si="14"/>
        <v>0</v>
      </c>
      <c r="T39" s="6">
        <f t="shared" si="15"/>
        <v>0</v>
      </c>
      <c r="U39" s="6">
        <f t="shared" si="16"/>
        <v>0</v>
      </c>
      <c r="V39" s="6">
        <f t="shared" si="17"/>
        <v>0</v>
      </c>
      <c r="W39" s="6">
        <f t="shared" si="18"/>
        <v>0</v>
      </c>
      <c r="X39" s="6">
        <f t="shared" si="19"/>
        <v>0</v>
      </c>
      <c r="Y39" s="25">
        <f>SUM(Table2[[#This Row],[Fished Age 2]:[Fished Age 9]])</f>
        <v>0</v>
      </c>
    </row>
    <row r="40" spans="1:25">
      <c r="A40" s="21">
        <v>2038</v>
      </c>
      <c r="B40" s="10">
        <f t="shared" si="22"/>
        <v>0.18391935699958084</v>
      </c>
      <c r="C40" s="11">
        <f t="shared" si="12"/>
        <v>0.16017599181288578</v>
      </c>
      <c r="D40" s="11">
        <f t="shared" si="12"/>
        <v>0.98332261186339476</v>
      </c>
      <c r="E40" s="11">
        <f t="shared" si="12"/>
        <v>4.648450450180361</v>
      </c>
      <c r="F40" s="11">
        <f t="shared" si="12"/>
        <v>8.1116847116451911</v>
      </c>
      <c r="G40" s="11">
        <f t="shared" si="12"/>
        <v>8.1693026963696251</v>
      </c>
      <c r="H40" s="11">
        <f t="shared" si="12"/>
        <v>5.7581357780615603</v>
      </c>
      <c r="I40" s="11">
        <f t="shared" si="12"/>
        <v>2.9696320592370715</v>
      </c>
      <c r="J40" s="12">
        <f t="shared" si="12"/>
        <v>1.6685825473118463</v>
      </c>
      <c r="K40" s="3">
        <f t="shared" si="27"/>
        <v>32.653206203481517</v>
      </c>
      <c r="L40" s="3">
        <f t="shared" si="24"/>
        <v>166.94535408789025</v>
      </c>
      <c r="M40" s="3">
        <f t="shared" si="25"/>
        <v>32.192534328202818</v>
      </c>
      <c r="N40" s="3">
        <f t="shared" si="26"/>
        <v>166.24797369228565</v>
      </c>
      <c r="O40" s="4">
        <v>0.2</v>
      </c>
      <c r="P40" s="4">
        <v>0</v>
      </c>
      <c r="Q40" s="6">
        <f t="shared" si="20"/>
        <v>0</v>
      </c>
      <c r="R40" s="6">
        <f t="shared" si="21"/>
        <v>0</v>
      </c>
      <c r="S40" s="6">
        <f t="shared" si="14"/>
        <v>0</v>
      </c>
      <c r="T40" s="6">
        <f t="shared" si="15"/>
        <v>0</v>
      </c>
      <c r="U40" s="6">
        <f t="shared" si="16"/>
        <v>0</v>
      </c>
      <c r="V40" s="6">
        <f t="shared" si="17"/>
        <v>0</v>
      </c>
      <c r="W40" s="6">
        <f t="shared" si="18"/>
        <v>0</v>
      </c>
      <c r="X40" s="6">
        <f t="shared" si="19"/>
        <v>0</v>
      </c>
      <c r="Y40" s="25">
        <f>SUM(Table2[[#This Row],[Fished Age 2]:[Fished Age 9]])</f>
        <v>0</v>
      </c>
    </row>
    <row r="41" spans="1:25">
      <c r="A41" s="21">
        <v>2039</v>
      </c>
      <c r="B41" s="10">
        <f t="shared" si="22"/>
        <v>0.8591560407675034</v>
      </c>
      <c r="C41" s="11">
        <f t="shared" si="12"/>
        <v>0.150580433661885</v>
      </c>
      <c r="D41" s="11">
        <f t="shared" si="12"/>
        <v>0.13114101040197662</v>
      </c>
      <c r="E41" s="11">
        <f t="shared" si="12"/>
        <v>0.80507646252952525</v>
      </c>
      <c r="F41" s="11">
        <f t="shared" si="12"/>
        <v>3.8058293377218506</v>
      </c>
      <c r="G41" s="11">
        <f t="shared" si="12"/>
        <v>6.641285732696419</v>
      </c>
      <c r="H41" s="11">
        <f t="shared" si="12"/>
        <v>6.6884593487206905</v>
      </c>
      <c r="I41" s="11">
        <f t="shared" si="12"/>
        <v>4.7143628418976125</v>
      </c>
      <c r="J41" s="12">
        <f t="shared" si="12"/>
        <v>2.4313290922236854</v>
      </c>
      <c r="K41" s="3">
        <f t="shared" si="27"/>
        <v>26.227220300621148</v>
      </c>
      <c r="L41" s="3">
        <f t="shared" si="24"/>
        <v>154.75377209502901</v>
      </c>
      <c r="M41" s="3">
        <f t="shared" si="25"/>
        <v>25.266545840942307</v>
      </c>
      <c r="N41" s="3">
        <f t="shared" si="26"/>
        <v>153.7292243248543</v>
      </c>
      <c r="O41" s="4">
        <v>0.2</v>
      </c>
      <c r="P41" s="4">
        <v>0</v>
      </c>
      <c r="Q41" s="6">
        <f t="shared" si="20"/>
        <v>0</v>
      </c>
      <c r="R41" s="6">
        <f t="shared" si="21"/>
        <v>0</v>
      </c>
      <c r="S41" s="6">
        <f t="shared" si="14"/>
        <v>0</v>
      </c>
      <c r="T41" s="6">
        <f t="shared" si="15"/>
        <v>0</v>
      </c>
      <c r="U41" s="6">
        <f t="shared" si="16"/>
        <v>0</v>
      </c>
      <c r="V41" s="6">
        <f t="shared" si="17"/>
        <v>0</v>
      </c>
      <c r="W41" s="6">
        <f t="shared" si="18"/>
        <v>0</v>
      </c>
      <c r="X41" s="6">
        <f t="shared" si="19"/>
        <v>0</v>
      </c>
      <c r="Y41" s="25">
        <f>SUM(Table2[[#This Row],[Fished Age 2]:[Fished Age 9]])</f>
        <v>0</v>
      </c>
    </row>
    <row r="42" spans="1:25">
      <c r="A42" s="21">
        <v>2040</v>
      </c>
      <c r="B42" s="10">
        <f t="shared" si="22"/>
        <v>2.7372257548640597</v>
      </c>
      <c r="C42" s="11">
        <f t="shared" si="12"/>
        <v>0.70341747226907536</v>
      </c>
      <c r="D42" s="11">
        <f t="shared" si="12"/>
        <v>0.12328483185080419</v>
      </c>
      <c r="E42" s="11">
        <f t="shared" si="12"/>
        <v>0.10736917820581776</v>
      </c>
      <c r="F42" s="11">
        <f t="shared" si="12"/>
        <v>0.65914085845215586</v>
      </c>
      <c r="G42" s="11">
        <f t="shared" si="12"/>
        <v>3.1159495197592877</v>
      </c>
      <c r="H42" s="11">
        <f t="shared" si="12"/>
        <v>5.4374248693365956</v>
      </c>
      <c r="I42" s="11">
        <f t="shared" si="12"/>
        <v>5.4760473595095585</v>
      </c>
      <c r="J42" s="12">
        <f t="shared" si="12"/>
        <v>3.8597938398296869</v>
      </c>
      <c r="K42" s="3">
        <f t="shared" si="27"/>
        <v>22.219653684077041</v>
      </c>
      <c r="L42" s="3">
        <f t="shared" si="24"/>
        <v>137.66189127368762</v>
      </c>
      <c r="M42" s="3">
        <f t="shared" si="25"/>
        <v>19.106062226708286</v>
      </c>
      <c r="N42" s="3">
        <f t="shared" si="26"/>
        <v>134.34778848188142</v>
      </c>
      <c r="O42" s="4">
        <v>0.2</v>
      </c>
      <c r="P42" s="4">
        <v>0</v>
      </c>
      <c r="Q42" s="6">
        <f t="shared" si="20"/>
        <v>0</v>
      </c>
      <c r="R42" s="6">
        <f t="shared" si="21"/>
        <v>0</v>
      </c>
      <c r="S42" s="6">
        <f t="shared" si="14"/>
        <v>0</v>
      </c>
      <c r="T42" s="6">
        <f t="shared" si="15"/>
        <v>0</v>
      </c>
      <c r="U42" s="6">
        <f t="shared" si="16"/>
        <v>0</v>
      </c>
      <c r="V42" s="6">
        <f t="shared" si="17"/>
        <v>0</v>
      </c>
      <c r="W42" s="6">
        <f t="shared" si="18"/>
        <v>0</v>
      </c>
      <c r="X42" s="6">
        <f t="shared" si="19"/>
        <v>0</v>
      </c>
      <c r="Y42" s="25">
        <f>SUM(Table2[[#This Row],[Fished Age 2]:[Fished Age 9]])</f>
        <v>0</v>
      </c>
    </row>
    <row r="43" spans="1:25">
      <c r="A43" s="21">
        <v>2041</v>
      </c>
      <c r="B43" s="10">
        <f t="shared" si="22"/>
        <v>5.6378383589216572</v>
      </c>
      <c r="C43" s="11">
        <f t="shared" si="12"/>
        <v>2.2410509036242989</v>
      </c>
      <c r="D43" s="11">
        <f t="shared" si="12"/>
        <v>0.57590951679907043</v>
      </c>
      <c r="E43" s="11">
        <f t="shared" si="12"/>
        <v>0.10093708322430127</v>
      </c>
      <c r="F43" s="11">
        <f t="shared" si="12"/>
        <v>8.7906448129813214E-2</v>
      </c>
      <c r="G43" s="11">
        <f t="shared" si="12"/>
        <v>0.53965889142500101</v>
      </c>
      <c r="H43" s="11">
        <f t="shared" si="12"/>
        <v>2.5511236968654973</v>
      </c>
      <c r="I43" s="11">
        <f t="shared" si="12"/>
        <v>4.4517869580768981</v>
      </c>
      <c r="J43" s="12">
        <f t="shared" si="12"/>
        <v>4.483408378541955</v>
      </c>
      <c r="K43" s="3">
        <f t="shared" si="27"/>
        <v>20.669620235608491</v>
      </c>
      <c r="L43" s="3">
        <f t="shared" si="24"/>
        <v>109.30955542011327</v>
      </c>
      <c r="M43" s="3">
        <f t="shared" si="25"/>
        <v>13.796074521514871</v>
      </c>
      <c r="N43" s="3">
        <f t="shared" si="26"/>
        <v>101.76056507675378</v>
      </c>
      <c r="O43" s="4">
        <v>0.2</v>
      </c>
      <c r="P43" s="4">
        <v>0</v>
      </c>
      <c r="Q43" s="6">
        <f t="shared" si="20"/>
        <v>0</v>
      </c>
      <c r="R43" s="6">
        <f t="shared" si="21"/>
        <v>0</v>
      </c>
      <c r="S43" s="6">
        <f t="shared" si="14"/>
        <v>0</v>
      </c>
      <c r="T43" s="6">
        <f t="shared" si="15"/>
        <v>0</v>
      </c>
      <c r="U43" s="6">
        <f t="shared" si="16"/>
        <v>0</v>
      </c>
      <c r="V43" s="6">
        <f t="shared" si="17"/>
        <v>0</v>
      </c>
      <c r="W43" s="6">
        <f t="shared" si="18"/>
        <v>0</v>
      </c>
      <c r="X43" s="6">
        <f t="shared" si="19"/>
        <v>0</v>
      </c>
      <c r="Y43" s="25">
        <f>SUM(Table2[[#This Row],[Fished Age 2]:[Fished Age 9]])</f>
        <v>0</v>
      </c>
    </row>
    <row r="44" spans="1:25">
      <c r="A44" s="21">
        <v>2042</v>
      </c>
      <c r="B44" s="10">
        <f t="shared" si="22"/>
        <v>13.634318748190269</v>
      </c>
      <c r="C44" s="11">
        <f t="shared" si="12"/>
        <v>4.6158716453318611</v>
      </c>
      <c r="D44" s="11">
        <f t="shared" si="12"/>
        <v>1.8348172940104139</v>
      </c>
      <c r="E44" s="11">
        <f t="shared" si="12"/>
        <v>0.47151483239367958</v>
      </c>
      <c r="F44" s="11">
        <f t="shared" si="12"/>
        <v>8.2640294161727107E-2</v>
      </c>
      <c r="G44" s="11">
        <f t="shared" si="12"/>
        <v>7.1971712477732513E-2</v>
      </c>
      <c r="H44" s="11">
        <f t="shared" si="12"/>
        <v>0.44183533058161989</v>
      </c>
      <c r="I44" s="11">
        <f t="shared" si="12"/>
        <v>2.0886834255297737</v>
      </c>
      <c r="J44" s="12">
        <f t="shared" si="12"/>
        <v>3.6448148887290368</v>
      </c>
      <c r="K44" s="3">
        <f t="shared" si="27"/>
        <v>26.886468171406115</v>
      </c>
      <c r="L44" s="3">
        <f t="shared" si="24"/>
        <v>82.377110731640613</v>
      </c>
      <c r="M44" s="3">
        <f t="shared" si="25"/>
        <v>10.577250141747831</v>
      </c>
      <c r="N44" s="3">
        <f t="shared" si="26"/>
        <v>64.546961331847285</v>
      </c>
      <c r="O44" s="4">
        <v>0.2</v>
      </c>
      <c r="P44" s="4">
        <v>0</v>
      </c>
      <c r="Q44" s="6">
        <f t="shared" si="20"/>
        <v>0</v>
      </c>
      <c r="R44" s="6">
        <f t="shared" si="21"/>
        <v>0</v>
      </c>
      <c r="S44" s="6">
        <f t="shared" si="14"/>
        <v>0</v>
      </c>
      <c r="T44" s="6">
        <f t="shared" si="15"/>
        <v>0</v>
      </c>
      <c r="U44" s="6">
        <f t="shared" si="16"/>
        <v>0</v>
      </c>
      <c r="V44" s="6">
        <f t="shared" si="17"/>
        <v>0</v>
      </c>
      <c r="W44" s="6">
        <f t="shared" si="18"/>
        <v>0</v>
      </c>
      <c r="X44" s="6">
        <f t="shared" si="19"/>
        <v>0</v>
      </c>
      <c r="Y44" s="25">
        <f>SUM(Table2[[#This Row],[Fished Age 2]:[Fished Age 9]])</f>
        <v>0</v>
      </c>
    </row>
    <row r="45" spans="1:25">
      <c r="A45" s="21">
        <v>2043</v>
      </c>
      <c r="B45" s="10">
        <f t="shared" si="22"/>
        <v>22.242216390496615</v>
      </c>
      <c r="C45" s="11">
        <f t="shared" si="12"/>
        <v>11.162836056411065</v>
      </c>
      <c r="D45" s="11">
        <f t="shared" si="12"/>
        <v>3.7791560682938576</v>
      </c>
      <c r="E45" s="11">
        <f t="shared" si="12"/>
        <v>1.502221344885651</v>
      </c>
      <c r="F45" s="11">
        <f t="shared" si="12"/>
        <v>0.38604369381311565</v>
      </c>
      <c r="G45" s="11">
        <f t="shared" si="12"/>
        <v>6.7660150273616784E-2</v>
      </c>
      <c r="H45" s="11">
        <f t="shared" si="12"/>
        <v>5.892545435720592E-2</v>
      </c>
      <c r="I45" s="11">
        <f t="shared" si="12"/>
        <v>0.36174417294354871</v>
      </c>
      <c r="J45" s="12">
        <f t="shared" si="12"/>
        <v>1.7100693539254903</v>
      </c>
      <c r="K45" s="3">
        <f t="shared" si="27"/>
        <v>41.270872685400164</v>
      </c>
      <c r="L45" s="3">
        <f t="shared" si="24"/>
        <v>74.03323249436778</v>
      </c>
      <c r="M45" s="3">
        <f t="shared" si="25"/>
        <v>12.691407053039246</v>
      </c>
      <c r="N45" s="3">
        <f t="shared" si="26"/>
        <v>41.907226634245319</v>
      </c>
      <c r="O45" s="4">
        <v>0.2</v>
      </c>
      <c r="P45" s="4">
        <v>0</v>
      </c>
      <c r="Q45" s="6">
        <f t="shared" si="20"/>
        <v>0</v>
      </c>
      <c r="R45" s="6">
        <f t="shared" si="21"/>
        <v>0</v>
      </c>
      <c r="S45" s="6">
        <f t="shared" si="14"/>
        <v>0</v>
      </c>
      <c r="T45" s="6">
        <f t="shared" si="15"/>
        <v>0</v>
      </c>
      <c r="U45" s="6">
        <f t="shared" si="16"/>
        <v>0</v>
      </c>
      <c r="V45" s="6">
        <f t="shared" si="17"/>
        <v>0</v>
      </c>
      <c r="W45" s="6">
        <f t="shared" si="18"/>
        <v>0</v>
      </c>
      <c r="X45" s="6">
        <f t="shared" si="19"/>
        <v>0</v>
      </c>
      <c r="Y45" s="25">
        <f>SUM(Table2[[#This Row],[Fished Age 2]:[Fished Age 9]])</f>
        <v>0</v>
      </c>
    </row>
    <row r="46" spans="1:25">
      <c r="A46" s="21">
        <v>2044</v>
      </c>
      <c r="B46" s="10">
        <f t="shared" si="22"/>
        <v>15.974417437863742</v>
      </c>
      <c r="C46" s="11">
        <f t="shared" si="12"/>
        <v>18.210386575514725</v>
      </c>
      <c r="D46" s="11">
        <f t="shared" si="12"/>
        <v>9.1393571709514791</v>
      </c>
      <c r="E46" s="11">
        <f t="shared" si="12"/>
        <v>3.0941112937934552</v>
      </c>
      <c r="F46" s="11">
        <f t="shared" si="12"/>
        <v>1.2299148129880477</v>
      </c>
      <c r="G46" s="11">
        <f t="shared" si="12"/>
        <v>0.31606584415661804</v>
      </c>
      <c r="H46" s="11">
        <f t="shared" si="12"/>
        <v>5.5395445786887688E-2</v>
      </c>
      <c r="I46" s="11">
        <f t="shared" si="12"/>
        <v>4.8244081621337448E-2</v>
      </c>
      <c r="J46" s="12">
        <f t="shared" si="12"/>
        <v>0.29617107913564333</v>
      </c>
      <c r="K46" s="3">
        <f t="shared" si="27"/>
        <v>48.364063741811933</v>
      </c>
      <c r="L46" s="3">
        <f t="shared" si="24"/>
        <v>82.578125763099621</v>
      </c>
      <c r="M46" s="3">
        <f t="shared" si="25"/>
        <v>21.456581582000538</v>
      </c>
      <c r="N46" s="3">
        <f t="shared" si="26"/>
        <v>49.290175525219247</v>
      </c>
      <c r="O46" s="4">
        <v>0.2</v>
      </c>
      <c r="P46" s="4">
        <v>0</v>
      </c>
      <c r="Q46" s="6">
        <f t="shared" si="20"/>
        <v>0</v>
      </c>
      <c r="R46" s="6">
        <f t="shared" si="21"/>
        <v>0</v>
      </c>
      <c r="S46" s="6">
        <f t="shared" si="14"/>
        <v>0</v>
      </c>
      <c r="T46" s="6">
        <f t="shared" si="15"/>
        <v>0</v>
      </c>
      <c r="U46" s="6">
        <f t="shared" si="16"/>
        <v>0</v>
      </c>
      <c r="V46" s="6">
        <f t="shared" si="17"/>
        <v>0</v>
      </c>
      <c r="W46" s="6">
        <f t="shared" si="18"/>
        <v>0</v>
      </c>
      <c r="X46" s="6">
        <f t="shared" si="19"/>
        <v>0</v>
      </c>
      <c r="Y46" s="25">
        <f>SUM(Table2[[#This Row],[Fished Age 2]:[Fished Age 9]])</f>
        <v>0</v>
      </c>
    </row>
    <row r="47" spans="1:25">
      <c r="A47" s="21">
        <v>2045</v>
      </c>
      <c r="B47" s="10">
        <f t="shared" si="22"/>
        <v>10.455611905657349</v>
      </c>
      <c r="C47" s="11">
        <f t="shared" si="12"/>
        <v>13.078746818884227</v>
      </c>
      <c r="D47" s="11">
        <f t="shared" si="12"/>
        <v>14.909403514812341</v>
      </c>
      <c r="E47" s="11">
        <f t="shared" si="12"/>
        <v>7.4826727792217582</v>
      </c>
      <c r="F47" s="11">
        <f t="shared" si="12"/>
        <v>2.5332440696746041</v>
      </c>
      <c r="G47" s="11">
        <f t="shared" si="12"/>
        <v>1.0069690810594696</v>
      </c>
      <c r="H47" s="11">
        <f t="shared" si="12"/>
        <v>0.25877282660857592</v>
      </c>
      <c r="I47" s="11">
        <f t="shared" si="12"/>
        <v>4.5353955046189075E-2</v>
      </c>
      <c r="J47" s="12">
        <f t="shared" si="12"/>
        <v>3.949891327739323E-2</v>
      </c>
      <c r="K47" s="3">
        <f t="shared" si="27"/>
        <v>49.8102738642419</v>
      </c>
      <c r="L47" s="3">
        <f t="shared" si="24"/>
        <v>103.56017330767519</v>
      </c>
      <c r="M47" s="3">
        <f t="shared" si="25"/>
        <v>29.833407846179981</v>
      </c>
      <c r="N47" s="3">
        <f t="shared" si="26"/>
        <v>77.331739881929721</v>
      </c>
      <c r="O47" s="4">
        <v>0.2</v>
      </c>
      <c r="P47" s="4">
        <v>0</v>
      </c>
      <c r="Q47" s="6">
        <f t="shared" si="20"/>
        <v>0</v>
      </c>
      <c r="R47" s="6">
        <f t="shared" si="21"/>
        <v>0</v>
      </c>
      <c r="S47" s="6">
        <f t="shared" si="14"/>
        <v>0</v>
      </c>
      <c r="T47" s="6">
        <f t="shared" si="15"/>
        <v>0</v>
      </c>
      <c r="U47" s="6">
        <f t="shared" si="16"/>
        <v>0</v>
      </c>
      <c r="V47" s="6">
        <f t="shared" si="17"/>
        <v>0</v>
      </c>
      <c r="W47" s="6">
        <f t="shared" si="18"/>
        <v>0</v>
      </c>
      <c r="X47" s="6">
        <f t="shared" si="19"/>
        <v>0</v>
      </c>
      <c r="Y47" s="25">
        <f>SUM(Table2[[#This Row],[Fished Age 2]:[Fished Age 9]])</f>
        <v>0</v>
      </c>
    </row>
    <row r="48" spans="1:25">
      <c r="A48" s="21">
        <v>2046</v>
      </c>
      <c r="B48" s="10">
        <f t="shared" si="22"/>
        <v>12.280433285066053</v>
      </c>
      <c r="C48" s="11">
        <f t="shared" si="12"/>
        <v>8.5603310094099534</v>
      </c>
      <c r="D48" s="11">
        <f t="shared" si="12"/>
        <v>10.707972232341342</v>
      </c>
      <c r="E48" s="11">
        <f t="shared" si="12"/>
        <v>12.206787167625818</v>
      </c>
      <c r="F48" s="11">
        <f t="shared" si="12"/>
        <v>6.1262943195683457</v>
      </c>
      <c r="G48" s="11">
        <f t="shared" si="12"/>
        <v>2.0740448248950201</v>
      </c>
      <c r="H48" s="11">
        <f t="shared" si="12"/>
        <v>0.82443655406206284</v>
      </c>
      <c r="I48" s="11">
        <f t="shared" si="12"/>
        <v>0.21186527120535739</v>
      </c>
      <c r="J48" s="12">
        <f t="shared" si="12"/>
        <v>3.7132677770031312E-2</v>
      </c>
      <c r="K48" s="3">
        <f t="shared" si="27"/>
        <v>53.02929734194398</v>
      </c>
      <c r="L48" s="3">
        <f t="shared" si="24"/>
        <v>131.14889902501807</v>
      </c>
      <c r="M48" s="3">
        <f t="shared" si="25"/>
        <v>34.327104105704692</v>
      </c>
      <c r="N48" s="3">
        <f t="shared" si="26"/>
        <v>108.16502858995801</v>
      </c>
      <c r="O48" s="4">
        <v>0.2</v>
      </c>
      <c r="P48" s="4">
        <v>0</v>
      </c>
      <c r="Q48" s="6">
        <f t="shared" si="20"/>
        <v>0</v>
      </c>
      <c r="R48" s="6">
        <f t="shared" si="21"/>
        <v>0</v>
      </c>
      <c r="S48" s="6">
        <f t="shared" si="14"/>
        <v>0</v>
      </c>
      <c r="T48" s="6">
        <f t="shared" si="15"/>
        <v>0</v>
      </c>
      <c r="U48" s="6">
        <f t="shared" si="16"/>
        <v>0</v>
      </c>
      <c r="V48" s="6">
        <f t="shared" si="17"/>
        <v>0</v>
      </c>
      <c r="W48" s="6">
        <f t="shared" si="18"/>
        <v>0</v>
      </c>
      <c r="X48" s="6">
        <f t="shared" si="19"/>
        <v>0</v>
      </c>
      <c r="Y48" s="25">
        <f>SUM(Table2[[#This Row],[Fished Age 2]:[Fished Age 9]])</f>
        <v>0</v>
      </c>
    </row>
    <row r="49" spans="1:25">
      <c r="A49" s="21">
        <v>2047</v>
      </c>
      <c r="B49" s="10">
        <f t="shared" si="22"/>
        <v>18.856768754135143</v>
      </c>
      <c r="C49" s="11">
        <f t="shared" ref="C49:J51" si="28">B48*EXP(-($O49+$P49))</f>
        <v>10.054368391606044</v>
      </c>
      <c r="D49" s="11">
        <f t="shared" si="28"/>
        <v>7.0086062539310117</v>
      </c>
      <c r="E49" s="11">
        <f t="shared" si="28"/>
        <v>8.7669461697229458</v>
      </c>
      <c r="F49" s="11">
        <f t="shared" si="28"/>
        <v>9.9940720504129299</v>
      </c>
      <c r="G49" s="11">
        <f t="shared" si="28"/>
        <v>5.0157855618375535</v>
      </c>
      <c r="H49" s="11">
        <f t="shared" si="28"/>
        <v>1.6980842814037906</v>
      </c>
      <c r="I49" s="11">
        <f t="shared" si="28"/>
        <v>0.67499156077224898</v>
      </c>
      <c r="J49" s="12">
        <f t="shared" si="28"/>
        <v>0.1734606130450331</v>
      </c>
      <c r="K49" s="3">
        <f t="shared" si="27"/>
        <v>62.2430836368667</v>
      </c>
      <c r="L49" s="3">
        <f t="shared" si="24"/>
        <v>161.01810575932711</v>
      </c>
      <c r="M49" s="3">
        <f t="shared" si="25"/>
        <v>36.957409436142328</v>
      </c>
      <c r="N49" s="3">
        <f t="shared" si="26"/>
        <v>131.81711820991504</v>
      </c>
      <c r="O49" s="4">
        <v>0.2</v>
      </c>
      <c r="P49" s="4">
        <v>0</v>
      </c>
      <c r="Q49" s="6">
        <f t="shared" si="20"/>
        <v>0</v>
      </c>
      <c r="R49" s="6">
        <f t="shared" si="21"/>
        <v>0</v>
      </c>
      <c r="S49" s="6">
        <f t="shared" si="14"/>
        <v>0</v>
      </c>
      <c r="T49" s="6">
        <f t="shared" si="15"/>
        <v>0</v>
      </c>
      <c r="U49" s="6">
        <f t="shared" si="16"/>
        <v>0</v>
      </c>
      <c r="V49" s="6">
        <f t="shared" si="17"/>
        <v>0</v>
      </c>
      <c r="W49" s="6">
        <f t="shared" si="18"/>
        <v>0</v>
      </c>
      <c r="X49" s="6">
        <f t="shared" si="19"/>
        <v>0</v>
      </c>
      <c r="Y49" s="25">
        <f>SUM(Table2[[#This Row],[Fished Age 2]:[Fished Age 9]])</f>
        <v>0</v>
      </c>
    </row>
    <row r="50" spans="1:25">
      <c r="A50" s="21">
        <v>2048</v>
      </c>
      <c r="B50" s="10">
        <f t="shared" si="22"/>
        <v>22.041274089642943</v>
      </c>
      <c r="C50" s="11">
        <f t="shared" si="28"/>
        <v>15.438616482690422</v>
      </c>
      <c r="D50" s="11">
        <f t="shared" si="28"/>
        <v>8.2318206049830724</v>
      </c>
      <c r="E50" s="11">
        <f t="shared" si="28"/>
        <v>5.7381614763079902</v>
      </c>
      <c r="F50" s="11">
        <f t="shared" si="28"/>
        <v>7.1777684397313957</v>
      </c>
      <c r="G50" s="11">
        <f t="shared" si="28"/>
        <v>8.1824541361501879</v>
      </c>
      <c r="H50" s="11">
        <f t="shared" si="28"/>
        <v>4.1065778903209287</v>
      </c>
      <c r="I50" s="11">
        <f t="shared" si="28"/>
        <v>1.3902738225036091</v>
      </c>
      <c r="J50" s="12">
        <f t="shared" si="28"/>
        <v>0.5526363488723457</v>
      </c>
      <c r="K50" s="3">
        <f t="shared" si="27"/>
        <v>72.859583291202895</v>
      </c>
      <c r="L50" s="3">
        <f t="shared" si="24"/>
        <v>192.65777104107713</v>
      </c>
      <c r="M50" s="3">
        <f t="shared" si="25"/>
        <v>41.452636839218123</v>
      </c>
      <c r="N50" s="3">
        <f t="shared" si="26"/>
        <v>155.74480634742312</v>
      </c>
      <c r="O50" s="4">
        <v>0.2</v>
      </c>
      <c r="P50" s="4">
        <v>0</v>
      </c>
      <c r="Q50" s="6">
        <f t="shared" si="20"/>
        <v>0</v>
      </c>
      <c r="R50" s="6">
        <f t="shared" si="21"/>
        <v>0</v>
      </c>
      <c r="S50" s="6">
        <f t="shared" si="14"/>
        <v>0</v>
      </c>
      <c r="T50" s="6">
        <f t="shared" si="15"/>
        <v>0</v>
      </c>
      <c r="U50" s="6">
        <f t="shared" si="16"/>
        <v>0</v>
      </c>
      <c r="V50" s="6">
        <f t="shared" si="17"/>
        <v>0</v>
      </c>
      <c r="W50" s="6">
        <f t="shared" si="18"/>
        <v>0</v>
      </c>
      <c r="X50" s="6">
        <f t="shared" si="19"/>
        <v>0</v>
      </c>
      <c r="Y50" s="25">
        <f>SUM(Table2[[#This Row],[Fished Age 2]:[Fished Age 9]])</f>
        <v>0</v>
      </c>
    </row>
    <row r="51" spans="1:25">
      <c r="A51" s="21">
        <v>2049</v>
      </c>
      <c r="B51" s="10">
        <f t="shared" si="22"/>
        <v>14.830139559946696</v>
      </c>
      <c r="C51" s="11">
        <f t="shared" si="28"/>
        <v>18.045868934211576</v>
      </c>
      <c r="D51" s="11">
        <f t="shared" si="28"/>
        <v>12.640070099355272</v>
      </c>
      <c r="E51" s="11">
        <f t="shared" si="28"/>
        <v>6.7396446831206385</v>
      </c>
      <c r="F51" s="11">
        <f t="shared" si="28"/>
        <v>4.698009266780705</v>
      </c>
      <c r="G51" s="11">
        <f t="shared" si="28"/>
        <v>5.8766597600806563</v>
      </c>
      <c r="H51" s="11">
        <f t="shared" si="28"/>
        <v>6.6992268369162904</v>
      </c>
      <c r="I51" s="11">
        <f t="shared" si="28"/>
        <v>3.3621816087158436</v>
      </c>
      <c r="J51" s="12">
        <f t="shared" si="28"/>
        <v>1.1382599336829844</v>
      </c>
      <c r="K51" s="3">
        <f t="shared" si="27"/>
        <v>74.030060682810671</v>
      </c>
      <c r="L51" s="3">
        <f t="shared" si="24"/>
        <v>217.41858864647728</v>
      </c>
      <c r="M51" s="3">
        <f t="shared" si="25"/>
        <v>47.648972635887127</v>
      </c>
      <c r="N51" s="3">
        <f t="shared" si="26"/>
        <v>183.99801934612981</v>
      </c>
      <c r="O51" s="4">
        <v>0.2</v>
      </c>
      <c r="P51" s="4">
        <v>0</v>
      </c>
      <c r="Q51" s="6">
        <f t="shared" si="20"/>
        <v>0</v>
      </c>
      <c r="R51" s="6">
        <f t="shared" si="21"/>
        <v>0</v>
      </c>
      <c r="S51" s="6">
        <f t="shared" si="14"/>
        <v>0</v>
      </c>
      <c r="T51" s="6">
        <f t="shared" si="15"/>
        <v>0</v>
      </c>
      <c r="U51" s="6">
        <f t="shared" si="16"/>
        <v>0</v>
      </c>
      <c r="V51" s="6">
        <f t="shared" si="17"/>
        <v>0</v>
      </c>
      <c r="W51" s="6">
        <f t="shared" si="18"/>
        <v>0</v>
      </c>
      <c r="X51" s="6">
        <f t="shared" si="19"/>
        <v>0</v>
      </c>
      <c r="Y51" s="25">
        <f>SUM(Table2[[#This Row],[Fished Age 2]:[Fished Age 9]])</f>
        <v>0</v>
      </c>
    </row>
  </sheetData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Eiler Poulsen</dc:creator>
  <cp:keywords/>
  <dc:description/>
  <cp:lastModifiedBy>Eiler Poulsen</cp:lastModifiedBy>
  <cp:revision/>
  <dcterms:created xsi:type="dcterms:W3CDTF">2015-04-21T12:36:35Z</dcterms:created>
  <dcterms:modified xsi:type="dcterms:W3CDTF">2017-12-02T12:44:12Z</dcterms:modified>
  <cp:category/>
  <cp:contentStatus/>
</cp:coreProperties>
</file>