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2"/>
  <workbookPr/>
  <mc:AlternateContent xmlns:mc="http://schemas.openxmlformats.org/markup-compatibility/2006">
    <mc:Choice Requires="x15">
      <x15ac:absPath xmlns:x15ac="http://schemas.microsoft.com/office/spreadsheetml/2010/11/ac" url="C:\DOCS\ECHO\ADFS_in_Azure\DeploymentKit\"/>
    </mc:Choice>
  </mc:AlternateContent>
  <xr:revisionPtr revIDLastSave="0" documentId="13_ncr:1_{FDED112B-198C-4EC9-909B-10357C1E951E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Introduction" sheetId="9" r:id="rId1"/>
    <sheet name="Resource Groups" sheetId="15" r:id="rId2"/>
    <sheet name="VNet" sheetId="1" r:id="rId3"/>
    <sheet name="Subnets" sheetId="2" r:id="rId4"/>
    <sheet name="Static IP Addresses" sheetId="17" r:id="rId5"/>
    <sheet name="DNS Servers" sheetId="3" r:id="rId6"/>
    <sheet name="LocalNet" sheetId="13" r:id="rId7"/>
    <sheet name="AvailSets" sheetId="6" r:id="rId8"/>
    <sheet name="VMs" sheetId="14" r:id="rId9"/>
    <sheet name="PowerShell" sheetId="1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8" i="16" l="1"/>
  <c r="A378" i="16" l="1"/>
  <c r="A362" i="16"/>
  <c r="A304" i="16"/>
  <c r="A289" i="16"/>
  <c r="A187" i="16"/>
  <c r="A168" i="16"/>
  <c r="A149" i="16"/>
  <c r="A214" i="16" l="1"/>
  <c r="A235" i="16" l="1"/>
  <c r="B5" i="1"/>
  <c r="B9" i="1"/>
  <c r="A121" i="16"/>
  <c r="A118" i="16"/>
  <c r="A115" i="16"/>
  <c r="A106" i="16"/>
  <c r="A377" i="16" l="1"/>
  <c r="A376" i="16"/>
  <c r="A375" i="16"/>
  <c r="A361" i="16"/>
  <c r="A360" i="16"/>
  <c r="A359" i="16"/>
  <c r="A348" i="16"/>
  <c r="A347" i="16"/>
  <c r="A346" i="16"/>
  <c r="A317" i="16"/>
  <c r="A303" i="16"/>
  <c r="A302" i="16"/>
  <c r="A301" i="16"/>
  <c r="A288" i="16"/>
  <c r="A287" i="16"/>
  <c r="A286" i="16"/>
  <c r="A276" i="16"/>
  <c r="A275" i="16"/>
  <c r="A274" i="16"/>
  <c r="A205" i="16"/>
  <c r="A272" i="16" l="1"/>
  <c r="A273" i="16"/>
  <c r="A257" i="16"/>
  <c r="A256" i="16"/>
  <c r="A242" i="16"/>
  <c r="A234" i="16" l="1"/>
  <c r="A222" i="16"/>
  <c r="A221" i="16"/>
  <c r="A220" i="16"/>
  <c r="A219" i="16"/>
  <c r="A218" i="16"/>
  <c r="A217" i="16"/>
  <c r="A186" i="16"/>
  <c r="A185" i="16"/>
  <c r="A184" i="16"/>
  <c r="A167" i="16"/>
  <c r="A166" i="16"/>
  <c r="A165" i="16"/>
  <c r="A148" i="16"/>
  <c r="D10" i="17"/>
  <c r="D6" i="17"/>
  <c r="D5" i="17"/>
  <c r="A147" i="16" l="1"/>
  <c r="A146" i="16"/>
  <c r="A349" i="16"/>
  <c r="A136" i="16"/>
  <c r="A135" i="16"/>
  <c r="A134" i="16"/>
  <c r="A133" i="16"/>
  <c r="A57" i="16"/>
  <c r="A56" i="16"/>
  <c r="A54" i="16"/>
  <c r="A53" i="16"/>
  <c r="A51" i="16"/>
  <c r="A50" i="16"/>
  <c r="A122" i="16"/>
  <c r="A119" i="16"/>
  <c r="A116" i="16"/>
  <c r="A31" i="16"/>
  <c r="A114" i="16"/>
  <c r="A100" i="16"/>
  <c r="A330" i="16"/>
  <c r="A258" i="16"/>
  <c r="A213" i="16"/>
  <c r="A131" i="16"/>
  <c r="A81" i="16"/>
  <c r="A271" i="16"/>
  <c r="A329" i="16"/>
  <c r="A344" i="16"/>
  <c r="A345" i="16"/>
  <c r="A254" i="16"/>
  <c r="A255" i="16"/>
  <c r="A215" i="16"/>
  <c r="A216" i="16"/>
  <c r="A132" i="16"/>
  <c r="A83" i="16"/>
  <c r="A82" i="16"/>
  <c r="A59" i="16"/>
  <c r="A45" i="16"/>
  <c r="A44" i="16"/>
  <c r="A43" i="16"/>
  <c r="A41" i="16"/>
  <c r="A42" i="16"/>
  <c r="A37" i="16"/>
  <c r="A35" i="16"/>
  <c r="A33" i="16"/>
  <c r="A30" i="16"/>
  <c r="D8" i="2" l="1"/>
  <c r="D10" i="14"/>
  <c r="D9" i="14"/>
  <c r="D8" i="14"/>
  <c r="D7" i="14"/>
  <c r="D6" i="14"/>
  <c r="D5" i="14"/>
  <c r="D4" i="14"/>
  <c r="C6" i="6"/>
  <c r="C5" i="6"/>
  <c r="C4" i="6"/>
  <c r="D11" i="17"/>
  <c r="D9" i="17"/>
  <c r="D8" i="17"/>
  <c r="D7" i="17"/>
  <c r="D4" i="17"/>
  <c r="D7" i="2"/>
  <c r="D6" i="2"/>
  <c r="D5" i="2"/>
  <c r="D4" i="2"/>
  <c r="F17" i="14"/>
  <c r="E4" i="14" l="1"/>
  <c r="E7" i="14" l="1"/>
  <c r="E10" i="14" l="1"/>
  <c r="E9" i="14"/>
  <c r="E8" i="14"/>
  <c r="E6" i="14"/>
  <c r="E5" i="14"/>
  <c r="E47" i="13" l="1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H47" i="13" l="1"/>
  <c r="A101" i="16" s="1"/>
</calcChain>
</file>

<file path=xl/sharedStrings.xml><?xml version="1.0" encoding="utf-8"?>
<sst xmlns="http://schemas.openxmlformats.org/spreadsheetml/2006/main" count="369" uniqueCount="234">
  <si>
    <t>1. VNet name</t>
  </si>
  <si>
    <t>A name to assign to the Azure Virtual Network (example SPFarmNet).</t>
  </si>
  <si>
    <t>2. VNet location</t>
  </si>
  <si>
    <t>The Azure datacenter that will contain the virtual network.</t>
  </si>
  <si>
    <t>The public IPv4 address of your VPN device's interface on the Internet.</t>
  </si>
  <si>
    <t>The address space (defined in a single private address prefix) for the virtual network.</t>
  </si>
  <si>
    <t>Description</t>
  </si>
  <si>
    <t>Item</t>
  </si>
  <si>
    <t>Value</t>
  </si>
  <si>
    <t>Subnet name</t>
  </si>
  <si>
    <t>Subnet address space</t>
  </si>
  <si>
    <t>Purpose</t>
  </si>
  <si>
    <t>DNS server friendly name</t>
  </si>
  <si>
    <t>DNS server IP address</t>
  </si>
  <si>
    <t>Address space</t>
  </si>
  <si>
    <t>Domain controllers</t>
  </si>
  <si>
    <t>Availability set name</t>
  </si>
  <si>
    <t>Virtual machine name</t>
  </si>
  <si>
    <t>Availability set</t>
  </si>
  <si>
    <t>Table V: Virtual Network Configuration</t>
  </si>
  <si>
    <t>Table S: Subnets</t>
  </si>
  <si>
    <t>Table A: Availability Sets</t>
  </si>
  <si>
    <t>Table M: Virtual Machines</t>
  </si>
  <si>
    <t>Size</t>
  </si>
  <si>
    <t>Instructions:</t>
  </si>
  <si>
    <t>Fill in the cells with the blue background.</t>
  </si>
  <si>
    <t>Fill in the cells with the blue background. Add more entries if needed.</t>
  </si>
  <si>
    <t>NOTE:</t>
  </si>
  <si>
    <t>In order for the Azure PowerShell command blocks to work, you must have a correctly configured and specified Azure infrastructure</t>
  </si>
  <si>
    <t>Fill in the table for as many entries as you need to express the address space of your on-premises network</t>
  </si>
  <si>
    <t>that the Azure virtual machines in the Azure virtual network need to reach.</t>
  </si>
  <si>
    <t>#</t>
  </si>
  <si>
    <t># Log in to Azure</t>
  </si>
  <si>
    <t># Specify the subscription</t>
  </si>
  <si>
    <t># Create the virtual network</t>
  </si>
  <si>
    <t># Attach a virtual network gateway to a public IP address and the gateway subnet</t>
  </si>
  <si>
    <t># Create the Azure gateway</t>
  </si>
  <si>
    <t># Create the gateway for the local network</t>
  </si>
  <si>
    <t># Define the Azure virtual network VPN connection</t>
  </si>
  <si>
    <t># Set up key variables</t>
  </si>
  <si>
    <t># Create the first domain controller</t>
  </si>
  <si>
    <t># Create the second domain controller</t>
  </si>
  <si>
    <t>The sheets contain a series of tables to collect the settings for configuring the Azure infrastructure and each virtual machine. The PowerShell sheet contains the</t>
  </si>
  <si>
    <t>A random, 32-byte (256-bit) preshared key for the site-to-site VPN connection.</t>
  </si>
  <si>
    <t>GatewaySubnet</t>
  </si>
  <si>
    <t>The subnet used by the Azure gateway virtual machines.</t>
  </si>
  <si>
    <t>$localNetworkPrefix=@( &lt;comma-separated, double-quote enclosed list of the local network address prefixes from L, example: "10.1.0.0/24", "10.2.0.0/24"&gt; )</t>
  </si>
  <si>
    <t>WindowsServer</t>
  </si>
  <si>
    <t>MicrosoftWindowsServer</t>
  </si>
  <si>
    <t>SKU</t>
  </si>
  <si>
    <t>Offer</t>
  </si>
  <si>
    <t>Publisher</t>
  </si>
  <si>
    <t>Resource group name</t>
  </si>
  <si>
    <t>Infrastructure elements</t>
  </si>
  <si>
    <t>First domain controller</t>
  </si>
  <si>
    <t>Second domain controller</t>
  </si>
  <si>
    <t>Static IP address</t>
  </si>
  <si>
    <t>Domain controller VMs</t>
  </si>
  <si>
    <t>Azure subscription name:</t>
  </si>
  <si>
    <t>Azure location:</t>
  </si>
  <si>
    <t>Standard_D2</t>
  </si>
  <si>
    <t># Create the new resource groups</t>
  </si>
  <si>
    <t>Table R: Resource groups</t>
  </si>
  <si>
    <t># Create the subnets</t>
  </si>
  <si>
    <t># Create network security groups</t>
  </si>
  <si>
    <t># Create the gateways for the site-to-site VPN connection</t>
  </si>
  <si>
    <t># Create the new availability sets</t>
  </si>
  <si>
    <t># Phase 1: Configure Azure</t>
  </si>
  <si>
    <t># Phase 2: Configure domain controllers</t>
  </si>
  <si>
    <t># Set up variables common to both virtual machines</t>
  </si>
  <si>
    <t>$rgName=$rgNameInfra</t>
  </si>
  <si>
    <t>$rgName=$rgNameTier</t>
  </si>
  <si>
    <t>$cred=Get-Credential -Message "Type the name and password of the local administrator account for the first domain controller."</t>
  </si>
  <si>
    <t>$cred=Get-Credential -Message "Type the name and password of the local administrator account for the second domain controller."</t>
  </si>
  <si>
    <t># Add the extra data disk</t>
  </si>
  <si>
    <t>Install-WindowsFeature AD-Domain-Services -IncludeManagementTools</t>
  </si>
  <si>
    <t>New-ADReplicationSite -Name $vnet</t>
  </si>
  <si>
    <t>Restart-Computer</t>
  </si>
  <si>
    <t>######################################################################</t>
  </si>
  <si>
    <t>$cred = Get-Credential -Message "Enter credentials of an account with permission to join a new domain controller to the domain"</t>
  </si>
  <si>
    <t>2016-Datacenter</t>
  </si>
  <si>
    <t>Static IP address of the first domain controller</t>
  </si>
  <si>
    <t>Static IP address of the second domain controller</t>
  </si>
  <si>
    <t>DNS domain name of the domain for which these virtual machines will be members or domain controllers:</t>
  </si>
  <si>
    <t>$vnet.DhcpOptions.DnsServers.Add($staticIP1)</t>
  </si>
  <si>
    <t>Azure PowerShell command blocks to create the Azure infrastructure and configure each virtual machine based on the values in the tables.</t>
  </si>
  <si>
    <t>Subnet</t>
  </si>
  <si>
    <t>PowerShell commands to create and configure the Azure resources and the virtual machines</t>
  </si>
  <si>
    <t>3. VPN device IP address</t>
  </si>
  <si>
    <t>4. VNet address space</t>
  </si>
  <si>
    <t>5. IPsec shared key</t>
  </si>
  <si>
    <t>Table I: Static IP addresses in the virtual network</t>
  </si>
  <si>
    <t>Table D: On-premises DNS servers</t>
  </si>
  <si>
    <t>Table L: Address prefixes for the local network</t>
  </si>
  <si>
    <t>This configuration workbook allows you to fill in the configuration tables to build out the following infrastructure in Microsoft Azure:</t>
  </si>
  <si>
    <t>Configuration Workbook for high availability for Office 365 federated authentication in Azure</t>
  </si>
  <si>
    <t>First AD FS server</t>
  </si>
  <si>
    <t>Second AD FS server</t>
  </si>
  <si>
    <t>DirSync server</t>
  </si>
  <si>
    <t>First web application proxy server</t>
  </si>
  <si>
    <t>Second web application proxy server</t>
  </si>
  <si>
    <t>AD FS VMs</t>
  </si>
  <si>
    <t>Web application proxy server VMs</t>
  </si>
  <si>
    <t>AD FS servers</t>
  </si>
  <si>
    <t>Web application proxy servers</t>
  </si>
  <si>
    <t># Get your subscription name</t>
  </si>
  <si>
    <t># List your existing resource groups</t>
  </si>
  <si>
    <t># Create the Azure virtual network and its subnets</t>
  </si>
  <si>
    <t># Get the shortened version of the location</t>
  </si>
  <si>
    <t>$publicGatewayVipName="PublicIPAddress"</t>
  </si>
  <si>
    <t>$vnetGatewayIpConfigName="PublicIPConfig"</t>
  </si>
  <si>
    <t>$vnetGatewayName="AzureGateway"</t>
  </si>
  <si>
    <t>$localGatewayName="LocalNetGateway"</t>
  </si>
  <si>
    <t>$vnetConnectionName="S2SConnection"</t>
  </si>
  <si>
    <t># Display the public IPv4 address of the Azure VPN gateway</t>
  </si>
  <si>
    <t>$cred=Get-Credential -Message "Type the name and password of the local administrator account for the DirSync server."</t>
  </si>
  <si>
    <t># Configure the two domain controllers</t>
  </si>
  <si>
    <t># Make it a replica domain controller</t>
  </si>
  <si>
    <t>Install-ADDSDomainController -InstallDns -DomainName $domname  -DatabasePath "F:\NTDS" -SysvolPath "F:\SYSVOL" -LogPath "F:\Logs" -Credential $cred</t>
  </si>
  <si>
    <t># Update the DNS servers for your virtual network</t>
  </si>
  <si>
    <t>$vnet.DhcpOptions.DnsServers.Add($staticIP2)</t>
  </si>
  <si>
    <t>$vnet.DhcpOptions.DnsServers.Remove($onpremDNSIP1)</t>
  </si>
  <si>
    <t>$vnet.DhcpOptions.DnsServers.Remove($onpremDNSIP2)</t>
  </si>
  <si>
    <t># Create an Active Directory replication site</t>
  </si>
  <si>
    <t>New-ADReplicationSubnet -Name $vnetSpace -Site $vnet</t>
  </si>
  <si>
    <t># Configure the DirSync server</t>
  </si>
  <si>
    <t># Join it to the Windows Server AD domain</t>
  </si>
  <si>
    <t>$cred=Get-Credential -Message "Type the name and password of a domain acccount."</t>
  </si>
  <si>
    <t>Add-Computer -DomainName $domName -Credential $cred</t>
  </si>
  <si>
    <t># Phase 3: Configure AD FS servers</t>
  </si>
  <si>
    <t># Create an Azure internal load balancer</t>
  </si>
  <si>
    <t># Create the AD FS server VMs</t>
  </si>
  <si>
    <t># Create the first ADFS server virtual machine</t>
  </si>
  <si>
    <t>$cred=Get-Credential -Message "Type the name and password of the local administrator account for the first AD FS server."</t>
  </si>
  <si>
    <t># Create the second AD FS virtual machine</t>
  </si>
  <si>
    <t>$cred=Get-Credential -Message "Type the name and password of the local administrator account for the second AD FS server."</t>
  </si>
  <si>
    <t># Join AD FS servers to the Windows Server AD domain</t>
  </si>
  <si>
    <t># Phase 4: Configure web application proxies</t>
  </si>
  <si>
    <t># Create Internet-facing Azure load balancer</t>
  </si>
  <si>
    <t># Display the public IP address assigned to your Internet-facing load balancer</t>
  </si>
  <si>
    <t># Create the web application proxy server VMs</t>
  </si>
  <si>
    <t># Create the first web application proxy server virtual machine</t>
  </si>
  <si>
    <t>$cred=Get-Credential -Message "Type the name and password of the local administrator account for the first web application proxy server."</t>
  </si>
  <si>
    <t># Create the second web application proxy virtual machine</t>
  </si>
  <si>
    <t>$cred=Get-Credential -Message "Type the name and password of the local administrator account for the second web application proxy server."</t>
  </si>
  <si>
    <t>Static IP address of the first web application proxy server</t>
  </si>
  <si>
    <t>Static IP address of the second web application proxy server</t>
  </si>
  <si>
    <t>Static IP address of the second AD FS server</t>
  </si>
  <si>
    <t>Static IP address of the first AD FS server</t>
  </si>
  <si>
    <t>Static IP address of the internal load balancer for the AD FS servers</t>
  </si>
  <si>
    <t>Static IP address of the DirSync server</t>
  </si>
  <si>
    <t>$diskSize=20</t>
  </si>
  <si>
    <t># Instructions:</t>
  </si>
  <si>
    <t># Fill in the cells with the blue backgrounds in the preceding sheets. Cells that are not specified use the "&lt;description&gt;" placeholder to set variables.</t>
  </si>
  <si>
    <t># in the PowerShell command window or in the Integrated Script Environment (ISE) of your local computer or the VM being configured.</t>
  </si>
  <si>
    <t xml:space="preserve">                     Windows Server AD domain name:</t>
  </si>
  <si>
    <t xml:space="preserve"># You will need to specify those values as needed, removing the &lt; and &gt; characters. Copy the resulting blocks of commands and run them </t>
  </si>
  <si>
    <t>Get-Disk | Where PartitionStyle -eq "RAW" | Initialize-Disk -PartitionStyle MBR -PassThru | New-Partition -AssignDriveLetter -UseMaximumSize | Format-Volume -FileSystem NTFS -NewFileSystemLabel "WSAD Data"</t>
  </si>
  <si>
    <t># From a Windows PowerShell command prompt on the first domain controller and the second domain controller:</t>
  </si>
  <si>
    <t># From a Windows PowerShell command prompt on your local computer:</t>
  </si>
  <si>
    <t># These commands require the latest version of Azure PowerShell.</t>
  </si>
  <si>
    <t>Storage Type</t>
  </si>
  <si>
    <t>StandardLRS</t>
  </si>
  <si>
    <t>See the article at:</t>
  </si>
  <si>
    <t>https://docs.microsoft.com/office365/enterprise/deploy-high-availability-federated-authentication-for-office-365-in-azure</t>
  </si>
  <si>
    <t>Connect-AzAccount</t>
  </si>
  <si>
    <t># See https://docs.microsoft.com/powershell/azure/install-Az-ps for more information.</t>
  </si>
  <si>
    <t>Get-AzSubscription | Sort Name | Select Name</t>
  </si>
  <si>
    <t>Get-AzResourceGroup | Sort ResourceGroupName | Select ResourceGroupName</t>
  </si>
  <si>
    <t>New-AzResourceGroup -Name $rgName -Location $locName</t>
  </si>
  <si>
    <t>$locShortName=(Get-AzResourceGroup -Name $rgName).Location</t>
  </si>
  <si>
    <t>$subnet1=New-AzVirtualNetworkSubnetConfig -Name $subnet1Name -AddressPrefix $subnet1Prefix</t>
  </si>
  <si>
    <t>$subnet2=New-AzVirtualNetworkSubnetConfig -Name $subnet2Name -AddressPrefix $subnet2Prefix</t>
  </si>
  <si>
    <t>$subnet3=New-AzVirtualNetworkSubnetConfig -Name $subnet3Name -AddressPrefix $subnet3Prefix</t>
  </si>
  <si>
    <t>$gwSubnet=New-AzVirtualNetworkSubnetConfig -Name "GatewaySubnet" -AddressPrefix $gwSubnet4Prefix</t>
  </si>
  <si>
    <t>New-AzVirtualNetwork -Name $vnetName -ResourceGroupName $rgName -Location $locName -AddressPrefix $vnetAddrPrefix -Subnet $gwSubnet,$subnet1,$subnet2,$subnet3 -DNSServer $dnsServers</t>
  </si>
  <si>
    <t>$vnet=Get-AzVirtualNetwork -ResourceGroupName $rgName -Name $vnetName</t>
  </si>
  <si>
    <t>New-AzNetworkSecurityGroup -Name $subnet1Name -ResourceGroupName $rgName -Location $locShortName</t>
  </si>
  <si>
    <t>$nsg=Get-AzNetworkSecurityGroup -Name $subnet1Name -ResourceGroupName $rgName</t>
  </si>
  <si>
    <t>Set-AzVirtualNetworkSubnetConfig -VirtualNetwork $vnet -Name $subnet1Name -AddressPrefix $subnet1Prefix -NetworkSecurityGroup $nsg</t>
  </si>
  <si>
    <t>New-AzNetworkSecurityGroup -Name $subnet2Name -ResourceGroupName $rgName -Location $locShortName</t>
  </si>
  <si>
    <t>$nsg=Get-AzNetworkSecurityGroup -Name $subnet2Name -ResourceGroupName $rgName</t>
  </si>
  <si>
    <t>Set-AzVirtualNetworkSubnetConfig -VirtualNetwork $vnet -Name $subnet2Name -AddressPrefix $subnet2Prefix -NetworkSecurityGroup $nsg</t>
  </si>
  <si>
    <t>New-AzNetworkSecurityGroup -Name $subnet3Name -ResourceGroupName $rgName -Location $locShortName</t>
  </si>
  <si>
    <t>$nsg=Get-AzNetworkSecurityGroup -Name $subnet3Name -ResourceGroupName $rgName</t>
  </si>
  <si>
    <t>Set-AzVirtualNetworkSubnetConfig -VirtualNetwork $vnet -Name $subnet3Name -AddressPrefix $subnet3Prefix -NetworkSecurityGroup $nsg</t>
  </si>
  <si>
    <t>$vnet=Get-AzVirtualNetwork -Name $vnetName -ResourceGroupName $rgName</t>
  </si>
  <si>
    <t>$subnet=Get-AzVirtualNetworkSubnetConfig -VirtualNetwork $vnet -Name "GatewaySubnet"</t>
  </si>
  <si>
    <t>New-AzPublicIpAddress -Name $vnetGatewayIpConfigName -ResourceGroupName $rgName -Location $locName -AllocationMethod Dynamic</t>
  </si>
  <si>
    <t>$publicGatewayVip=Get-AzPublicIpAddress -Name $vnetGatewayIpConfigName -ResourceGroupName $rgName</t>
  </si>
  <si>
    <t>$vnetGatewayIpConfig=New-AzVirtualNetworkGatewayIpConfig -Name $vnetGatewayIpConfigName -PublicIpAddressId $publicGatewayVip.Id -Subnet $subnet</t>
  </si>
  <si>
    <t>$vnetGateway=New-AzVirtualNetworkGateway -Name $vnetGatewayName -ResourceGroupName $rgName -Location $locName -GatewayType Vpn -VpnType RouteBased -IpConfigurations $vnetGatewayIpConfig</t>
  </si>
  <si>
    <t>$localGateway=New-AzLocalNetworkGateway -Name $localGatewayName -ResourceGroupName $rgName -Location $locName -GatewayIpAddress $localGatewayIP -AddressPrefix $localNetworkPrefix</t>
  </si>
  <si>
    <t>$vnetConnection=New-AzVirtualNetworkGatewayConnection -Name $vnetConnectionName -ResourceGroupName $rgName -Location $locName -ConnectionType IPsec -SharedKey $vnetConnectionKey -VirtualNetworkGateway1 $vnetGateway -LocalNetworkGateway2 $localGateway</t>
  </si>
  <si>
    <t>Get-AzPublicIpAddress -Name $publicGatewayVipName -ResourceGroupName $rgName</t>
  </si>
  <si>
    <t>New-AzAvailabilitySet -ResourceGroupName $rgName -Name $avName -Location $locName -Sku Aligned -PlatformUpdateDomainCount 5 -PlatformFaultDomainCount 2</t>
  </si>
  <si>
    <t>$subnet=Get-AzVirtualNetworkSubnetConfig -VirtualNetwork $vnet -Name $subnetName</t>
  </si>
  <si>
    <t>$avSet=Get-AzAvailabilitySet -Name $avName -ResourceGroupName $rgName</t>
  </si>
  <si>
    <t>$nic=New-AzNetworkInterface -Name ($vmName +"-NIC") -ResourceGroupName $rgName -Location $locName -Subnet $subnet -PrivateIpAddress $staticIP</t>
  </si>
  <si>
    <t>$vm=New-AzVMConfig -VMName $vmName -VMSize $vmSize -AvailabilitySetId $avset.Id</t>
  </si>
  <si>
    <t>$vm=Set-AzVMOSDisk -VM $vm -Name ($vmName +"-OS") -DiskSizeInGB 128 -CreateOption FromImage -StorageAccountType $diskStorageType</t>
  </si>
  <si>
    <t>$diskConfig=New-AzDiskConfig -AccountType $diskStorageType -Location $locName -CreateOption Empty -DiskSizeGB $diskSize</t>
  </si>
  <si>
    <t>$dataDisk1=New-AzDisk -DiskName ($vmName + "-DataDisk1") -Disk $diskConfig -ResourceGroupName $rgName</t>
  </si>
  <si>
    <t>$vm=Add-AzVMDataDisk -VM $vm -Name ($vmName + "-DataDisk1") -CreateOption Attach -ManagedDiskId $dataDisk1.Id -Lun 1</t>
  </si>
  <si>
    <t>$vm=Set-AzVMOperatingSystem -VM $vm -Windows -ComputerName $vmName -Credential $cred -ProvisionVMAgent -EnableAutoUpdate</t>
  </si>
  <si>
    <t>$vm=Set-AzVMSourceImage -VM $vm -PublisherName MicrosoftWindowsServer -Offer WindowsServer -Skus 2016-Datacenter -Version "latest"</t>
  </si>
  <si>
    <t>$vm=Add-AzVMNetworkInterface -VM $vm -Id $nic.Id</t>
  </si>
  <si>
    <t>New-AzVM -ResourceGroupName $rgName -Location $locName -VM $vm</t>
  </si>
  <si>
    <t>$vm=New-AzVMConfig -VMName $vmName -VMSize $vmSize</t>
  </si>
  <si>
    <t>Set-AzVirtualNetwork -VirtualNetwork $vnet</t>
  </si>
  <si>
    <t>Restart-AzVM -ResourceGroupName $adrgName -Name $firstDCName</t>
  </si>
  <si>
    <t>Restart-AzVM -ResourceGroupName $adrgName -Name $secondDCName</t>
  </si>
  <si>
    <t>$frontendIP=New-AzLoadBalancerFrontendIpConfig -Name "ADFSServers-LBFE" -PrivateIPAddress $privIP -Subnet $subnet</t>
  </si>
  <si>
    <t>$beAddressPool=New-AzLoadBalancerBackendAddressPoolConfig -Name "ADFSServers-LBBE"</t>
  </si>
  <si>
    <t>$healthProbe=New-AzLoadBalancerProbeConfig -Name WebServersProbe -Protocol "TCP" -Port 443 -IntervalInSeconds 15 -ProbeCount 2</t>
  </si>
  <si>
    <t>$lbrule=New-AzLoadBalancerRuleConfig -Name "HTTPSTraffic" -FrontendIpConfiguration $frontendIP -BackendAddressPool $beAddressPool -Probe $healthProbe -Protocol "TCP" -FrontendPort 443 -BackendPort 443</t>
  </si>
  <si>
    <t>New-AzLoadBalancer -ResourceGroupName $rgName -Name "ADFSServers" -Location $locName -LoadBalancingRule $lbrule -BackendAddressPool $beAddressPool -Probe $healthProbe -FrontendIpConfiguration $frontendIP</t>
  </si>
  <si>
    <t>$backendSubnet=Get-AzVirtualNetworkSubnetConfig -Name $subnetName -VirtualNetwork $vnet</t>
  </si>
  <si>
    <t>$webLB=Get-AzLoadBalancer -ResourceGroupName $rgName -Name "ADFSServers"</t>
  </si>
  <si>
    <t>$nic=New-AzNetworkInterface -Name ($vmName +"-NIC") -ResourceGroupName $rgName -Location $locName -Subnet $backendSubnet -LoadBalancerBackendAddressPool $webLB.BackendAddressPools[0] -PrivateIpAddress $staticIP</t>
  </si>
  <si>
    <t>$nic=New-AzNetworkInterface -Name ($vmName +"-NIC") -ResourceGroupName $rgName -Location $locName  -Subnet $backendSubnet -LoadBalancerBackendAddressPool $webLB.BackendAddressPools[0] -PrivateIpAddress $staticIP</t>
  </si>
  <si>
    <t>$publicIP=New-AzPublicIpAddress -ResourceGroupName $rgName -Name "WebProxyPublicIP" -Location $LocName -AllocationMethod "Static"</t>
  </si>
  <si>
    <t>$frontendIP=New-AzLoadBalancerFrontendIpConfig -Name "WebAppProxyServers-LBFE" -PublicIpAddress $publicIP</t>
  </si>
  <si>
    <t>$beAddressPool=New-AzLoadBalancerBackendAddressPoolConfig -Name "WebAppProxyServers-LBBE"</t>
  </si>
  <si>
    <t>$healthProbe=New-AzLoadBalancerProbeConfig -Name "WebServersProbe" -Protocol "TCP" -Port 443 -IntervalInSeconds 15 -ProbeCount 2</t>
  </si>
  <si>
    <t>$lbrule=New-AzLoadBalancerRuleConfig -Name "WebTraffic" -FrontendIpConfiguration $frontendIP -BackendAddressPool $beAddressPool -Probe $healthProbe -Protocol "TCP" -FrontendPort 443 -BackendPort 443</t>
  </si>
  <si>
    <t>New-AzLoadBalancer -ResourceGroupName $rgName -Name "WebAppProxyServers" -Location $locName -LoadBalancingRule $lbrule -BackendAddressPool $beAddressPool -Probe $healthProbe -FrontendIpConfiguration $frontendIP</t>
  </si>
  <si>
    <t>Write-Host (Get-AzPublicIpaddress -Name "WebProxyPublicIP" -ResourceGroup $rgName).IPAddress</t>
  </si>
  <si>
    <t>$webLB=Get-AzLoadBalancer -ResourceGroupName $rgName -Name "WebAppProxyServers"</t>
  </si>
  <si>
    <t>Select-AzSubscription -SubscriptionName $subscrName</t>
  </si>
  <si>
    <t>$vnet | Set-AzVirtualNetwork</t>
  </si>
  <si>
    <t># Create the domain controller and directory synchronization VMs</t>
  </si>
  <si>
    <t># Create the directory synchronization server</t>
  </si>
  <si>
    <t>including a paid Azure subscription, resource groups, storage accounts, a cross-premises virtual network, and availability sets.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</si>
</sst>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5" fillId="0" borderId="0" xfId="0" applyFont="1"/>
    <xf numFmtId="0" fontId="3" fillId="2" borderId="0" xfId="0" applyFont="1" applyFill="1"/>
    <xf numFmtId="0" fontId="0" fillId="2" borderId="0" xfId="0" applyFill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vertical="center"/>
    </xf>
    <xf numFmtId="0" fontId="0" fillId="0" borderId="0" xfId="0" applyFill="1"/>
    <xf numFmtId="0" fontId="6" fillId="0" borderId="0" xfId="1" applyFont="1"/>
    <xf numFmtId="0" fontId="3" fillId="0" borderId="0" xfId="0" applyFont="1" applyFill="1"/>
    <xf numFmtId="0" fontId="1" fillId="0" borderId="0" xfId="0" applyFont="1" applyFill="1"/>
    <xf numFmtId="49" fontId="3" fillId="2" borderId="0" xfId="0" applyNumberFormat="1" applyFont="1" applyFill="1"/>
    <xf numFmtId="0" fontId="4" fillId="2" borderId="0" xfId="0" applyFont="1" applyFill="1"/>
    <xf numFmtId="0" fontId="1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left"/>
    </xf>
    <xf numFmtId="0" fontId="0" fillId="0" borderId="0" xfId="0" quotePrefix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3</xdr:row>
      <xdr:rowOff>83820</xdr:rowOff>
    </xdr:from>
    <xdr:to>
      <xdr:col>10</xdr:col>
      <xdr:colOff>492397</xdr:colOff>
      <xdr:row>19</xdr:row>
      <xdr:rowOff>129955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860B94-C524-455D-B088-DAA2DE6D3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678180"/>
          <a:ext cx="6496957" cy="2972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microsoft.com/office365/enterprise/deploy-high-availability-federated-authentication-for-office-365-in-azur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zoomScaleNormal="100" workbookViewId="0">
      <selection activeCell="A2" sqref="A2"/>
    </sheetView>
  </sheetViews>
  <sheetFormatPr defaultRowHeight="15" x14ac:dyDescent="0.25"/>
  <sheetData>
    <row r="1" spans="1:5" ht="18.75" x14ac:dyDescent="0.3">
      <c r="A1" s="4" t="s">
        <v>95</v>
      </c>
      <c r="E1" s="11"/>
    </row>
    <row r="3" spans="1:5" x14ac:dyDescent="0.25">
      <c r="A3" t="s">
        <v>94</v>
      </c>
    </row>
    <row r="4" spans="1:5" x14ac:dyDescent="0.25">
      <c r="A4" s="2"/>
    </row>
    <row r="5" spans="1:5" x14ac:dyDescent="0.25">
      <c r="A5" s="2"/>
    </row>
    <row r="6" spans="1:5" x14ac:dyDescent="0.25">
      <c r="A6" s="2"/>
    </row>
    <row r="21" spans="1:3" x14ac:dyDescent="0.25">
      <c r="A21" t="s">
        <v>42</v>
      </c>
    </row>
    <row r="22" spans="1:3" x14ac:dyDescent="0.25">
      <c r="A22" t="s">
        <v>85</v>
      </c>
    </row>
    <row r="24" spans="1:3" x14ac:dyDescent="0.25">
      <c r="A24" t="s">
        <v>163</v>
      </c>
      <c r="C24" s="2" t="s">
        <v>164</v>
      </c>
    </row>
    <row r="26" spans="1:3" x14ac:dyDescent="0.25">
      <c r="A26" t="s">
        <v>27</v>
      </c>
    </row>
    <row r="27" spans="1:3" x14ac:dyDescent="0.25">
      <c r="A27" t="s">
        <v>28</v>
      </c>
    </row>
    <row r="28" spans="1:3" x14ac:dyDescent="0.25">
      <c r="A28" t="s">
        <v>233</v>
      </c>
    </row>
  </sheetData>
  <hyperlinks>
    <hyperlink ref="C24" r:id="rId1" xr:uid="{3C3BBCA3-5CD1-4866-A0E9-E220E84E568A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94269-4378-4CB3-9A51-188EC7707961}">
  <dimension ref="A1:G10"/>
  <sheetViews>
    <sheetView workbookViewId="0">
      <selection activeCell="B4" sqref="B4"/>
    </sheetView>
  </sheetViews>
  <sheetFormatPr defaultRowHeight="15" x14ac:dyDescent="0.25"/>
  <cols>
    <col min="1" max="1" width="27.28515625" customWidth="1"/>
    <col min="2" max="2" width="22.85546875" customWidth="1"/>
    <col min="6" max="6" width="26.7109375" customWidth="1"/>
  </cols>
  <sheetData>
    <row r="1" spans="1:7" ht="18.75" x14ac:dyDescent="0.3">
      <c r="A1" s="4" t="s">
        <v>62</v>
      </c>
    </row>
    <row r="2" spans="1:7" ht="18.75" x14ac:dyDescent="0.3">
      <c r="A2" s="4"/>
    </row>
    <row r="4" spans="1:7" x14ac:dyDescent="0.25">
      <c r="A4" t="s">
        <v>58</v>
      </c>
      <c r="B4" s="6"/>
      <c r="E4" s="1" t="s">
        <v>7</v>
      </c>
      <c r="F4" s="1" t="s">
        <v>52</v>
      </c>
      <c r="G4" s="1" t="s">
        <v>11</v>
      </c>
    </row>
    <row r="5" spans="1:7" x14ac:dyDescent="0.25">
      <c r="A5" t="s">
        <v>59</v>
      </c>
      <c r="B5" s="6"/>
      <c r="E5">
        <v>1</v>
      </c>
      <c r="F5" s="5"/>
      <c r="G5" s="10" t="s">
        <v>15</v>
      </c>
    </row>
    <row r="6" spans="1:7" x14ac:dyDescent="0.25">
      <c r="B6" s="10"/>
      <c r="E6">
        <v>2</v>
      </c>
      <c r="F6" s="5"/>
      <c r="G6" s="10" t="s">
        <v>103</v>
      </c>
    </row>
    <row r="7" spans="1:7" x14ac:dyDescent="0.25">
      <c r="E7">
        <v>3</v>
      </c>
      <c r="F7" s="5"/>
      <c r="G7" s="10" t="s">
        <v>104</v>
      </c>
    </row>
    <row r="8" spans="1:7" x14ac:dyDescent="0.25">
      <c r="B8" s="10"/>
      <c r="E8">
        <v>4</v>
      </c>
      <c r="F8" s="5"/>
      <c r="G8" s="10" t="s">
        <v>53</v>
      </c>
    </row>
    <row r="9" spans="1:7" x14ac:dyDescent="0.25">
      <c r="A9" t="s">
        <v>24</v>
      </c>
      <c r="F9" s="12"/>
    </row>
    <row r="10" spans="1:7" x14ac:dyDescent="0.25">
      <c r="A10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activeCell="B4" sqref="B4"/>
    </sheetView>
  </sheetViews>
  <sheetFormatPr defaultRowHeight="15" x14ac:dyDescent="0.25"/>
  <cols>
    <col min="1" max="1" width="44.5703125" customWidth="1"/>
    <col min="2" max="2" width="31.7109375" customWidth="1"/>
    <col min="3" max="3" width="101.85546875" customWidth="1"/>
  </cols>
  <sheetData>
    <row r="1" spans="1:3" ht="18.75" x14ac:dyDescent="0.3">
      <c r="A1" s="4" t="s">
        <v>19</v>
      </c>
    </row>
    <row r="3" spans="1:3" x14ac:dyDescent="0.25">
      <c r="A3" s="1" t="s">
        <v>7</v>
      </c>
      <c r="B3" s="1" t="s">
        <v>8</v>
      </c>
      <c r="C3" s="1" t="s">
        <v>6</v>
      </c>
    </row>
    <row r="4" spans="1:3" x14ac:dyDescent="0.25">
      <c r="A4" t="s">
        <v>0</v>
      </c>
      <c r="B4" s="5"/>
      <c r="C4" t="s">
        <v>1</v>
      </c>
    </row>
    <row r="5" spans="1:3" x14ac:dyDescent="0.25">
      <c r="A5" t="s">
        <v>2</v>
      </c>
      <c r="B5" s="12" t="str">
        <f>IF(+'Resource Groups'!B5="","",+'Resource Groups'!B5)</f>
        <v/>
      </c>
      <c r="C5" t="s">
        <v>3</v>
      </c>
    </row>
    <row r="6" spans="1:3" x14ac:dyDescent="0.25">
      <c r="A6" t="s">
        <v>88</v>
      </c>
      <c r="B6" s="5"/>
      <c r="C6" t="s">
        <v>4</v>
      </c>
    </row>
    <row r="7" spans="1:3" x14ac:dyDescent="0.25">
      <c r="A7" t="s">
        <v>89</v>
      </c>
      <c r="B7" s="5"/>
      <c r="C7" t="s">
        <v>5</v>
      </c>
    </row>
    <row r="8" spans="1:3" x14ac:dyDescent="0.25">
      <c r="A8" t="s">
        <v>90</v>
      </c>
      <c r="B8" s="14"/>
      <c r="C8" s="3" t="s">
        <v>43</v>
      </c>
    </row>
    <row r="9" spans="1:3" x14ac:dyDescent="0.25">
      <c r="A9" t="s">
        <v>52</v>
      </c>
      <c r="B9" t="str">
        <f>IF(+'Resource Groups'!F8="","",+'Resource Groups'!F8)</f>
        <v/>
      </c>
      <c r="C9" s="3"/>
    </row>
    <row r="11" spans="1:3" x14ac:dyDescent="0.25">
      <c r="A11" t="s">
        <v>24</v>
      </c>
    </row>
    <row r="12" spans="1:3" x14ac:dyDescent="0.25">
      <c r="A12" t="s">
        <v>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workbookViewId="0">
      <selection activeCell="B4" sqref="B4"/>
    </sheetView>
  </sheetViews>
  <sheetFormatPr defaultRowHeight="15" x14ac:dyDescent="0.25"/>
  <cols>
    <col min="2" max="2" width="22.5703125" customWidth="1"/>
    <col min="3" max="4" width="22.7109375" customWidth="1"/>
    <col min="5" max="5" width="43" customWidth="1"/>
    <col min="11" max="11" width="10" bestFit="1" customWidth="1"/>
    <col min="12" max="12" width="12.7109375" customWidth="1"/>
  </cols>
  <sheetData>
    <row r="1" spans="1:5" ht="18.75" x14ac:dyDescent="0.3">
      <c r="A1" s="4" t="s">
        <v>20</v>
      </c>
    </row>
    <row r="3" spans="1:5" x14ac:dyDescent="0.25">
      <c r="A3" s="1" t="s">
        <v>7</v>
      </c>
      <c r="B3" s="1" t="s">
        <v>9</v>
      </c>
      <c r="C3" s="1" t="s">
        <v>10</v>
      </c>
      <c r="D3" s="1" t="s">
        <v>52</v>
      </c>
      <c r="E3" s="1" t="s">
        <v>11</v>
      </c>
    </row>
    <row r="4" spans="1:5" x14ac:dyDescent="0.25">
      <c r="A4">
        <v>1</v>
      </c>
      <c r="B4" s="5"/>
      <c r="C4" s="5"/>
      <c r="D4" s="12" t="str">
        <f>+IF(+'Resource Groups'!F5="","",+'Resource Groups'!F5)</f>
        <v/>
      </c>
      <c r="E4" t="s">
        <v>57</v>
      </c>
    </row>
    <row r="5" spans="1:5" x14ac:dyDescent="0.25">
      <c r="A5">
        <v>2</v>
      </c>
      <c r="B5" s="5"/>
      <c r="C5" s="5"/>
      <c r="D5" s="12" t="str">
        <f>+IF(+'Resource Groups'!F6="","",+'Resource Groups'!F6)</f>
        <v/>
      </c>
      <c r="E5" s="10" t="s">
        <v>101</v>
      </c>
    </row>
    <row r="6" spans="1:5" x14ac:dyDescent="0.25">
      <c r="A6">
        <v>3</v>
      </c>
      <c r="B6" s="5"/>
      <c r="C6" s="5"/>
      <c r="D6" s="12" t="str">
        <f>+IF(+'Resource Groups'!F7="","",+'Resource Groups'!F7)</f>
        <v/>
      </c>
      <c r="E6" s="10" t="s">
        <v>102</v>
      </c>
    </row>
    <row r="7" spans="1:5" x14ac:dyDescent="0.25">
      <c r="A7">
        <v>4</v>
      </c>
      <c r="B7" s="12" t="s">
        <v>44</v>
      </c>
      <c r="C7" s="5"/>
      <c r="D7" s="12" t="str">
        <f>+IF(+'Resource Groups'!F8="","",+'Resource Groups'!F8)</f>
        <v/>
      </c>
      <c r="E7" s="10" t="s">
        <v>45</v>
      </c>
    </row>
    <row r="8" spans="1:5" x14ac:dyDescent="0.25">
      <c r="B8" s="12"/>
      <c r="C8" s="12"/>
      <c r="D8" s="12" t="str">
        <f>IF(+'Resource Groups'!F9="","",+'Resource Groups'!F9)</f>
        <v/>
      </c>
    </row>
    <row r="11" spans="1:5" x14ac:dyDescent="0.25">
      <c r="A11" t="s">
        <v>24</v>
      </c>
    </row>
    <row r="12" spans="1:5" x14ac:dyDescent="0.25">
      <c r="A12" t="s">
        <v>25</v>
      </c>
    </row>
    <row r="14" spans="1:5" x14ac:dyDescent="0.25">
      <c r="A14" s="13"/>
      <c r="B14" s="13"/>
      <c r="C14" s="13"/>
      <c r="D14" s="13"/>
      <c r="E14" s="13"/>
    </row>
    <row r="15" spans="1:5" x14ac:dyDescent="0.25">
      <c r="A15" s="10"/>
      <c r="B15" s="12"/>
      <c r="C15" s="12"/>
      <c r="D15" s="12"/>
      <c r="E15" s="10"/>
    </row>
    <row r="16" spans="1:5" x14ac:dyDescent="0.25">
      <c r="A16" s="10"/>
      <c r="B16" s="12"/>
      <c r="C16" s="12"/>
      <c r="D16" s="12"/>
      <c r="E16" s="10"/>
    </row>
    <row r="17" spans="1:5" x14ac:dyDescent="0.25">
      <c r="A17" s="10"/>
      <c r="B17" s="10"/>
      <c r="C17" s="10"/>
      <c r="D17" s="10"/>
      <c r="E17" s="1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FA62D-7BC6-400D-87D8-3EF1F4701CF2}">
  <dimension ref="A1:H15"/>
  <sheetViews>
    <sheetView workbookViewId="0">
      <selection activeCell="C4" sqref="C4"/>
    </sheetView>
  </sheetViews>
  <sheetFormatPr defaultRowHeight="15" x14ac:dyDescent="0.25"/>
  <cols>
    <col min="2" max="2" width="52.140625" customWidth="1"/>
    <col min="3" max="3" width="26.42578125" customWidth="1"/>
    <col min="4" max="4" width="12.42578125" customWidth="1"/>
  </cols>
  <sheetData>
    <row r="1" spans="1:8" ht="18.75" x14ac:dyDescent="0.3">
      <c r="A1" s="4" t="s">
        <v>91</v>
      </c>
    </row>
    <row r="3" spans="1:8" x14ac:dyDescent="0.25">
      <c r="A3" s="1" t="s">
        <v>7</v>
      </c>
      <c r="B3" s="1" t="s">
        <v>11</v>
      </c>
      <c r="C3" s="1" t="s">
        <v>56</v>
      </c>
      <c r="D3" s="1" t="s">
        <v>86</v>
      </c>
    </row>
    <row r="4" spans="1:8" x14ac:dyDescent="0.25">
      <c r="A4">
        <v>1</v>
      </c>
      <c r="B4" s="17" t="s">
        <v>81</v>
      </c>
      <c r="C4" s="5"/>
      <c r="D4" t="str">
        <f>+IF(+Subnets!B4="","",+Subnets!B4)</f>
        <v/>
      </c>
    </row>
    <row r="5" spans="1:8" x14ac:dyDescent="0.25">
      <c r="A5">
        <v>2</v>
      </c>
      <c r="B5" s="17" t="s">
        <v>82</v>
      </c>
      <c r="C5" s="5"/>
      <c r="D5" t="str">
        <f>+IF(+Subnets!B4="","",+Subnets!B4)</f>
        <v/>
      </c>
    </row>
    <row r="6" spans="1:8" x14ac:dyDescent="0.25">
      <c r="A6">
        <v>3</v>
      </c>
      <c r="B6" s="17" t="s">
        <v>150</v>
      </c>
      <c r="C6" s="6"/>
      <c r="D6" t="str">
        <f>+IF(+Subnets!B4="","",+Subnets!B4)</f>
        <v/>
      </c>
    </row>
    <row r="7" spans="1:8" ht="30" x14ac:dyDescent="0.25">
      <c r="A7">
        <v>4</v>
      </c>
      <c r="B7" s="17" t="s">
        <v>149</v>
      </c>
      <c r="C7" s="6"/>
      <c r="D7" t="str">
        <f>+IF(+Subnets!B5="","",+Subnets!B5)</f>
        <v/>
      </c>
      <c r="G7" s="12"/>
      <c r="H7" s="12"/>
    </row>
    <row r="8" spans="1:8" x14ac:dyDescent="0.25">
      <c r="A8">
        <v>5</v>
      </c>
      <c r="B8" s="17" t="s">
        <v>148</v>
      </c>
      <c r="C8" s="6"/>
      <c r="D8" t="str">
        <f>+IF(+Subnets!B5="","",+Subnets!B5)</f>
        <v/>
      </c>
      <c r="G8" s="12"/>
      <c r="H8" s="12"/>
    </row>
    <row r="9" spans="1:8" x14ac:dyDescent="0.25">
      <c r="A9">
        <v>6</v>
      </c>
      <c r="B9" s="17" t="s">
        <v>147</v>
      </c>
      <c r="C9" s="6"/>
      <c r="D9" t="str">
        <f>+IF(+Subnets!B5="","",+Subnets!B5)</f>
        <v/>
      </c>
      <c r="G9" s="12"/>
      <c r="H9" s="12"/>
    </row>
    <row r="10" spans="1:8" ht="20.25" customHeight="1" x14ac:dyDescent="0.25">
      <c r="A10">
        <v>7</v>
      </c>
      <c r="B10" s="17" t="s">
        <v>145</v>
      </c>
      <c r="C10" s="6"/>
      <c r="D10" t="str">
        <f>+IF(+Subnets!B6="","",+Subnets!B6)</f>
        <v/>
      </c>
      <c r="G10" s="12"/>
      <c r="H10" s="12"/>
    </row>
    <row r="11" spans="1:8" ht="30" x14ac:dyDescent="0.25">
      <c r="A11">
        <v>8</v>
      </c>
      <c r="B11" s="17" t="s">
        <v>146</v>
      </c>
      <c r="C11" s="6"/>
      <c r="D11" t="str">
        <f>+IF(+Subnets!B6="","",+Subnets!B6)</f>
        <v/>
      </c>
    </row>
    <row r="14" spans="1:8" x14ac:dyDescent="0.25">
      <c r="A14" t="s">
        <v>24</v>
      </c>
    </row>
    <row r="15" spans="1:8" x14ac:dyDescent="0.25">
      <c r="A15" t="s">
        <v>26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>
      <selection activeCell="B4" sqref="B4"/>
    </sheetView>
  </sheetViews>
  <sheetFormatPr defaultRowHeight="15" x14ac:dyDescent="0.25"/>
  <cols>
    <col min="2" max="2" width="26.140625" customWidth="1"/>
    <col min="3" max="3" width="26.42578125" customWidth="1"/>
  </cols>
  <sheetData>
    <row r="1" spans="1:3" ht="18.75" x14ac:dyDescent="0.3">
      <c r="A1" s="4" t="s">
        <v>92</v>
      </c>
    </row>
    <row r="3" spans="1:3" x14ac:dyDescent="0.25">
      <c r="A3" s="1" t="s">
        <v>7</v>
      </c>
      <c r="B3" s="1" t="s">
        <v>12</v>
      </c>
      <c r="C3" s="1" t="s">
        <v>13</v>
      </c>
    </row>
    <row r="4" spans="1:3" x14ac:dyDescent="0.25">
      <c r="A4">
        <v>1</v>
      </c>
      <c r="B4" s="5"/>
      <c r="C4" s="5"/>
    </row>
    <row r="5" spans="1:3" x14ac:dyDescent="0.25">
      <c r="A5">
        <v>2</v>
      </c>
      <c r="B5" s="5"/>
      <c r="C5" s="5"/>
    </row>
    <row r="8" spans="1:3" x14ac:dyDescent="0.25">
      <c r="A8" t="s">
        <v>24</v>
      </c>
    </row>
    <row r="9" spans="1:3" x14ac:dyDescent="0.25">
      <c r="A9" t="s">
        <v>26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6"/>
  <sheetViews>
    <sheetView workbookViewId="0">
      <selection activeCell="B4" sqref="B4"/>
    </sheetView>
  </sheetViews>
  <sheetFormatPr defaultRowHeight="15" x14ac:dyDescent="0.25"/>
  <cols>
    <col min="2" max="2" width="23.140625" customWidth="1"/>
  </cols>
  <sheetData>
    <row r="1" spans="1:5" ht="18.75" x14ac:dyDescent="0.3">
      <c r="A1" s="4" t="s">
        <v>93</v>
      </c>
    </row>
    <row r="3" spans="1:5" x14ac:dyDescent="0.25">
      <c r="A3" s="1" t="s">
        <v>7</v>
      </c>
      <c r="B3" s="1" t="s">
        <v>14</v>
      </c>
      <c r="E3" t="s">
        <v>24</v>
      </c>
    </row>
    <row r="4" spans="1:5" x14ac:dyDescent="0.25">
      <c r="A4">
        <v>1</v>
      </c>
      <c r="B4" s="5"/>
      <c r="E4" t="s">
        <v>29</v>
      </c>
    </row>
    <row r="5" spans="1:5" x14ac:dyDescent="0.25">
      <c r="A5">
        <v>2</v>
      </c>
      <c r="B5" s="5"/>
      <c r="E5" t="s">
        <v>30</v>
      </c>
    </row>
    <row r="6" spans="1:5" x14ac:dyDescent="0.25">
      <c r="A6">
        <v>3</v>
      </c>
      <c r="B6" s="5"/>
    </row>
    <row r="7" spans="1:5" x14ac:dyDescent="0.25">
      <c r="A7">
        <v>4</v>
      </c>
      <c r="B7" s="5"/>
    </row>
    <row r="8" spans="1:5" x14ac:dyDescent="0.25">
      <c r="A8">
        <v>5</v>
      </c>
      <c r="B8" s="5"/>
    </row>
    <row r="9" spans="1:5" x14ac:dyDescent="0.25">
      <c r="A9">
        <v>6</v>
      </c>
      <c r="B9" s="5"/>
    </row>
    <row r="10" spans="1:5" x14ac:dyDescent="0.25">
      <c r="A10">
        <v>7</v>
      </c>
      <c r="B10" s="5"/>
    </row>
    <row r="11" spans="1:5" x14ac:dyDescent="0.25">
      <c r="A11">
        <v>8</v>
      </c>
      <c r="B11" s="5"/>
    </row>
    <row r="12" spans="1:5" x14ac:dyDescent="0.25">
      <c r="A12">
        <v>9</v>
      </c>
      <c r="B12" s="5"/>
    </row>
    <row r="13" spans="1:5" x14ac:dyDescent="0.25">
      <c r="A13">
        <v>10</v>
      </c>
      <c r="B13" s="5"/>
    </row>
    <row r="14" spans="1:5" x14ac:dyDescent="0.25">
      <c r="A14">
        <v>11</v>
      </c>
      <c r="B14" s="5"/>
    </row>
    <row r="15" spans="1:5" x14ac:dyDescent="0.25">
      <c r="A15">
        <v>12</v>
      </c>
      <c r="B15" s="5"/>
    </row>
    <row r="16" spans="1:5" x14ac:dyDescent="0.25">
      <c r="A16">
        <v>13</v>
      </c>
      <c r="B16" s="5"/>
    </row>
    <row r="17" spans="1:2" x14ac:dyDescent="0.25">
      <c r="A17">
        <v>14</v>
      </c>
      <c r="B17" s="5"/>
    </row>
    <row r="18" spans="1:2" x14ac:dyDescent="0.25">
      <c r="A18">
        <v>15</v>
      </c>
      <c r="B18" s="5"/>
    </row>
    <row r="19" spans="1:2" x14ac:dyDescent="0.25">
      <c r="A19">
        <v>16</v>
      </c>
      <c r="B19" s="5"/>
    </row>
    <row r="20" spans="1:2" x14ac:dyDescent="0.25">
      <c r="A20">
        <v>17</v>
      </c>
      <c r="B20" s="5"/>
    </row>
    <row r="21" spans="1:2" x14ac:dyDescent="0.25">
      <c r="A21">
        <v>18</v>
      </c>
      <c r="B21" s="15"/>
    </row>
    <row r="22" spans="1:2" x14ac:dyDescent="0.25">
      <c r="A22">
        <v>19</v>
      </c>
      <c r="B22" s="6"/>
    </row>
    <row r="23" spans="1:2" x14ac:dyDescent="0.25">
      <c r="A23">
        <v>20</v>
      </c>
      <c r="B23" s="6"/>
    </row>
    <row r="45" spans="5:8" x14ac:dyDescent="0.25">
      <c r="E45" t="s">
        <v>46</v>
      </c>
    </row>
    <row r="47" spans="5:8" x14ac:dyDescent="0.25">
      <c r="E47" t="str">
        <f>IF(B4="","",CONCATENATE("",CHAR(34),B4,CHAR(34)))</f>
        <v/>
      </c>
      <c r="H47" t="str">
        <f>+CONCATENATE(E47,E48,E49,E50,E51,E52,E53,E54,E55,E56,E57,E58,E59,E60,E61,E62,E63,E64,E65,E66)</f>
        <v/>
      </c>
    </row>
    <row r="48" spans="5:8" x14ac:dyDescent="0.25">
      <c r="E48" t="str">
        <f t="shared" ref="E48:E66" si="0">IF(B5="","",CONCATENATE(",",CHAR(34),B5,CHAR(34)))</f>
        <v/>
      </c>
    </row>
    <row r="49" spans="5:5" x14ac:dyDescent="0.25">
      <c r="E49" t="str">
        <f t="shared" si="0"/>
        <v/>
      </c>
    </row>
    <row r="50" spans="5:5" x14ac:dyDescent="0.25">
      <c r="E50" t="str">
        <f t="shared" si="0"/>
        <v/>
      </c>
    </row>
    <row r="51" spans="5:5" x14ac:dyDescent="0.25">
      <c r="E51" t="str">
        <f t="shared" si="0"/>
        <v/>
      </c>
    </row>
    <row r="52" spans="5:5" x14ac:dyDescent="0.25">
      <c r="E52" t="str">
        <f t="shared" si="0"/>
        <v/>
      </c>
    </row>
    <row r="53" spans="5:5" x14ac:dyDescent="0.25">
      <c r="E53" t="str">
        <f t="shared" si="0"/>
        <v/>
      </c>
    </row>
    <row r="54" spans="5:5" x14ac:dyDescent="0.25">
      <c r="E54" t="str">
        <f t="shared" si="0"/>
        <v/>
      </c>
    </row>
    <row r="55" spans="5:5" x14ac:dyDescent="0.25">
      <c r="E55" t="str">
        <f t="shared" si="0"/>
        <v/>
      </c>
    </row>
    <row r="56" spans="5:5" x14ac:dyDescent="0.25">
      <c r="E56" t="str">
        <f t="shared" si="0"/>
        <v/>
      </c>
    </row>
    <row r="57" spans="5:5" x14ac:dyDescent="0.25">
      <c r="E57" t="str">
        <f t="shared" si="0"/>
        <v/>
      </c>
    </row>
    <row r="58" spans="5:5" x14ac:dyDescent="0.25">
      <c r="E58" t="str">
        <f t="shared" si="0"/>
        <v/>
      </c>
    </row>
    <row r="59" spans="5:5" x14ac:dyDescent="0.25">
      <c r="E59" t="str">
        <f t="shared" si="0"/>
        <v/>
      </c>
    </row>
    <row r="60" spans="5:5" x14ac:dyDescent="0.25">
      <c r="E60" t="str">
        <f t="shared" si="0"/>
        <v/>
      </c>
    </row>
    <row r="61" spans="5:5" x14ac:dyDescent="0.25">
      <c r="E61" t="str">
        <f t="shared" si="0"/>
        <v/>
      </c>
    </row>
    <row r="62" spans="5:5" x14ac:dyDescent="0.25">
      <c r="E62" t="str">
        <f t="shared" si="0"/>
        <v/>
      </c>
    </row>
    <row r="63" spans="5:5" x14ac:dyDescent="0.25">
      <c r="E63" t="str">
        <f t="shared" si="0"/>
        <v/>
      </c>
    </row>
    <row r="64" spans="5:5" x14ac:dyDescent="0.25">
      <c r="E64" t="str">
        <f t="shared" si="0"/>
        <v/>
      </c>
    </row>
    <row r="65" spans="5:5" x14ac:dyDescent="0.25">
      <c r="E65" t="str">
        <f t="shared" si="0"/>
        <v/>
      </c>
    </row>
    <row r="66" spans="5:5" x14ac:dyDescent="0.25">
      <c r="E66" t="str">
        <f t="shared" si="0"/>
        <v/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"/>
  <sheetViews>
    <sheetView workbookViewId="0">
      <selection activeCell="B4" sqref="B4"/>
    </sheetView>
  </sheetViews>
  <sheetFormatPr defaultRowHeight="15" x14ac:dyDescent="0.25"/>
  <cols>
    <col min="2" max="3" width="27.5703125" customWidth="1"/>
    <col min="4" max="4" width="32.85546875" customWidth="1"/>
    <col min="5" max="5" width="27.5703125" customWidth="1"/>
  </cols>
  <sheetData>
    <row r="1" spans="1:5" ht="18.75" x14ac:dyDescent="0.3">
      <c r="A1" s="4" t="s">
        <v>21</v>
      </c>
    </row>
    <row r="3" spans="1:5" s="1" customFormat="1" x14ac:dyDescent="0.25">
      <c r="A3" s="1" t="s">
        <v>7</v>
      </c>
      <c r="B3" s="1" t="s">
        <v>16</v>
      </c>
      <c r="C3" s="1" t="s">
        <v>52</v>
      </c>
      <c r="D3" s="1" t="s">
        <v>11</v>
      </c>
    </row>
    <row r="4" spans="1:5" x14ac:dyDescent="0.25">
      <c r="A4">
        <v>1</v>
      </c>
      <c r="B4" s="5"/>
      <c r="C4" s="12" t="str">
        <f>+IF(+'Resource Groups'!F5="","",+'Resource Groups'!F5)</f>
        <v/>
      </c>
      <c r="D4" t="s">
        <v>15</v>
      </c>
      <c r="E4" s="12"/>
    </row>
    <row r="5" spans="1:5" x14ac:dyDescent="0.25">
      <c r="A5">
        <v>2</v>
      </c>
      <c r="B5" s="5"/>
      <c r="C5" s="12" t="str">
        <f>+IF(+'Resource Groups'!F6="","",+'Resource Groups'!F6)</f>
        <v/>
      </c>
      <c r="D5" t="s">
        <v>103</v>
      </c>
      <c r="E5" s="12"/>
    </row>
    <row r="6" spans="1:5" x14ac:dyDescent="0.25">
      <c r="A6">
        <v>3</v>
      </c>
      <c r="B6" s="5"/>
      <c r="C6" s="12" t="str">
        <f>+IF(+'Resource Groups'!F7="","",+'Resource Groups'!F7)</f>
        <v/>
      </c>
      <c r="D6" t="s">
        <v>104</v>
      </c>
      <c r="E6" s="12"/>
    </row>
    <row r="7" spans="1:5" x14ac:dyDescent="0.25">
      <c r="B7" s="12"/>
      <c r="C7" s="12"/>
      <c r="E7" s="12"/>
    </row>
    <row r="10" spans="1:5" x14ac:dyDescent="0.25">
      <c r="A10" t="s">
        <v>24</v>
      </c>
    </row>
    <row r="11" spans="1:5" x14ac:dyDescent="0.25">
      <c r="A11" t="s">
        <v>25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5"/>
  <sheetViews>
    <sheetView workbookViewId="0">
      <selection activeCell="C4" sqref="C4"/>
    </sheetView>
  </sheetViews>
  <sheetFormatPr defaultRowHeight="15" x14ac:dyDescent="0.25"/>
  <cols>
    <col min="2" max="2" width="39.28515625" customWidth="1"/>
    <col min="3" max="3" width="22.28515625" customWidth="1"/>
    <col min="4" max="4" width="15.28515625" customWidth="1"/>
    <col min="5" max="5" width="11.85546875" customWidth="1"/>
    <col min="6" max="6" width="22.140625" customWidth="1"/>
    <col min="7" max="7" width="18.85546875" customWidth="1"/>
    <col min="8" max="8" width="32" customWidth="1"/>
    <col min="9" max="9" width="19.140625" customWidth="1"/>
    <col min="10" max="10" width="21.42578125" customWidth="1"/>
  </cols>
  <sheetData>
    <row r="1" spans="1:10" ht="18.75" x14ac:dyDescent="0.3">
      <c r="A1" s="4" t="s">
        <v>22</v>
      </c>
      <c r="B1" s="4"/>
    </row>
    <row r="3" spans="1:10" s="16" customFormat="1" ht="30" x14ac:dyDescent="0.25">
      <c r="A3" s="16" t="s">
        <v>7</v>
      </c>
      <c r="B3" s="16" t="s">
        <v>11</v>
      </c>
      <c r="C3" s="16" t="s">
        <v>17</v>
      </c>
      <c r="D3" s="16" t="s">
        <v>52</v>
      </c>
      <c r="E3" s="16" t="s">
        <v>18</v>
      </c>
      <c r="F3" s="16" t="s">
        <v>23</v>
      </c>
      <c r="G3" s="16" t="s">
        <v>161</v>
      </c>
      <c r="H3" s="16" t="s">
        <v>51</v>
      </c>
      <c r="I3" s="16" t="s">
        <v>50</v>
      </c>
      <c r="J3" s="16" t="s">
        <v>49</v>
      </c>
    </row>
    <row r="4" spans="1:10" x14ac:dyDescent="0.25">
      <c r="A4">
        <v>1</v>
      </c>
      <c r="B4" s="12" t="s">
        <v>54</v>
      </c>
      <c r="C4" s="5"/>
      <c r="D4" s="10" t="str">
        <f>+IF(+'Resource Groups'!F5="","",+'Resource Groups'!F5)</f>
        <v/>
      </c>
      <c r="E4" t="str">
        <f>IF(+AvailSets!B4="","",+AvailSets!B4)</f>
        <v/>
      </c>
      <c r="F4" s="5" t="s">
        <v>60</v>
      </c>
      <c r="G4" s="5" t="s">
        <v>162</v>
      </c>
      <c r="H4" t="s">
        <v>48</v>
      </c>
      <c r="I4" t="s">
        <v>47</v>
      </c>
      <c r="J4" t="s">
        <v>80</v>
      </c>
    </row>
    <row r="5" spans="1:10" x14ac:dyDescent="0.25">
      <c r="A5">
        <v>2</v>
      </c>
      <c r="B5" s="12" t="s">
        <v>55</v>
      </c>
      <c r="C5" s="5"/>
      <c r="D5" s="10" t="str">
        <f>+IF(+'Resource Groups'!F5="","",+'Resource Groups'!F5)</f>
        <v/>
      </c>
      <c r="E5" t="str">
        <f>IF(+AvailSets!B4="","",+AvailSets!B4)</f>
        <v/>
      </c>
      <c r="F5" s="5" t="s">
        <v>60</v>
      </c>
      <c r="G5" s="5" t="s">
        <v>162</v>
      </c>
      <c r="H5" t="s">
        <v>48</v>
      </c>
      <c r="I5" t="s">
        <v>47</v>
      </c>
      <c r="J5" t="s">
        <v>80</v>
      </c>
    </row>
    <row r="6" spans="1:10" x14ac:dyDescent="0.25">
      <c r="A6">
        <v>3</v>
      </c>
      <c r="B6" s="12" t="s">
        <v>98</v>
      </c>
      <c r="C6" s="5"/>
      <c r="D6" s="10" t="str">
        <f>+IF(+'Resource Groups'!F6="","",+'Resource Groups'!F6)</f>
        <v/>
      </c>
      <c r="E6" t="str">
        <f>IF(+AvailSets!B5="","",+AvailSets!B5)</f>
        <v/>
      </c>
      <c r="F6" s="5" t="s">
        <v>60</v>
      </c>
      <c r="G6" s="5" t="s">
        <v>162</v>
      </c>
      <c r="H6" t="s">
        <v>48</v>
      </c>
      <c r="I6" t="s">
        <v>47</v>
      </c>
      <c r="J6" t="s">
        <v>80</v>
      </c>
    </row>
    <row r="7" spans="1:10" x14ac:dyDescent="0.25">
      <c r="A7">
        <v>4</v>
      </c>
      <c r="B7" s="12" t="s">
        <v>96</v>
      </c>
      <c r="C7" s="5"/>
      <c r="D7" s="10" t="str">
        <f>+IF(+'Resource Groups'!F6="","",+'Resource Groups'!F6)</f>
        <v/>
      </c>
      <c r="E7" t="str">
        <f>IF(+AvailSets!B5="","",+AvailSets!B5)</f>
        <v/>
      </c>
      <c r="F7" s="5" t="s">
        <v>60</v>
      </c>
      <c r="G7" s="5" t="s">
        <v>162</v>
      </c>
      <c r="H7" t="s">
        <v>48</v>
      </c>
      <c r="I7" t="s">
        <v>47</v>
      </c>
      <c r="J7" t="s">
        <v>80</v>
      </c>
    </row>
    <row r="8" spans="1:10" x14ac:dyDescent="0.25">
      <c r="A8">
        <v>5</v>
      </c>
      <c r="B8" s="12" t="s">
        <v>97</v>
      </c>
      <c r="C8" s="5"/>
      <c r="D8" s="10" t="str">
        <f>+IF(+'Resource Groups'!F6="","",+'Resource Groups'!F6)</f>
        <v/>
      </c>
      <c r="E8" t="str">
        <f>IF(+AvailSets!B5="","",+AvailSets!B5)</f>
        <v/>
      </c>
      <c r="F8" s="5" t="s">
        <v>60</v>
      </c>
      <c r="G8" s="5" t="s">
        <v>162</v>
      </c>
      <c r="H8" t="s">
        <v>48</v>
      </c>
      <c r="I8" t="s">
        <v>47</v>
      </c>
      <c r="J8" t="s">
        <v>80</v>
      </c>
    </row>
    <row r="9" spans="1:10" x14ac:dyDescent="0.25">
      <c r="A9">
        <v>6</v>
      </c>
      <c r="B9" s="12" t="s">
        <v>99</v>
      </c>
      <c r="C9" s="5"/>
      <c r="D9" s="10" t="str">
        <f>+IF(+'Resource Groups'!F7="","",+'Resource Groups'!F7)</f>
        <v/>
      </c>
      <c r="E9" t="str">
        <f>IF(+AvailSets!B6="","",+AvailSets!B6)</f>
        <v/>
      </c>
      <c r="F9" s="5" t="s">
        <v>60</v>
      </c>
      <c r="G9" s="5" t="s">
        <v>162</v>
      </c>
      <c r="H9" t="s">
        <v>48</v>
      </c>
      <c r="I9" t="s">
        <v>47</v>
      </c>
      <c r="J9" t="s">
        <v>80</v>
      </c>
    </row>
    <row r="10" spans="1:10" x14ac:dyDescent="0.25">
      <c r="A10">
        <v>7</v>
      </c>
      <c r="B10" s="12" t="s">
        <v>100</v>
      </c>
      <c r="C10" s="5"/>
      <c r="D10" s="10" t="str">
        <f>+IF(+'Resource Groups'!F7="","",+'Resource Groups'!F7)</f>
        <v/>
      </c>
      <c r="E10" t="str">
        <f>IF(+AvailSets!B6="","",+AvailSets!B6)</f>
        <v/>
      </c>
      <c r="F10" s="5" t="s">
        <v>60</v>
      </c>
      <c r="G10" s="5" t="s">
        <v>162</v>
      </c>
      <c r="H10" t="s">
        <v>48</v>
      </c>
      <c r="I10" t="s">
        <v>47</v>
      </c>
      <c r="J10" t="s">
        <v>80</v>
      </c>
    </row>
    <row r="11" spans="1:10" x14ac:dyDescent="0.25">
      <c r="B11" s="12"/>
      <c r="C11" s="12"/>
      <c r="D11" s="10"/>
      <c r="E11" s="10"/>
      <c r="F11" s="12"/>
      <c r="G11" s="12"/>
      <c r="H11" s="12"/>
      <c r="J11" s="3"/>
    </row>
    <row r="12" spans="1:10" x14ac:dyDescent="0.25">
      <c r="B12" s="12"/>
      <c r="C12" s="12"/>
      <c r="D12" s="10"/>
      <c r="E12" s="10"/>
      <c r="F12" s="12"/>
      <c r="G12" s="12"/>
      <c r="H12" s="12"/>
      <c r="J12" s="3"/>
    </row>
    <row r="16" spans="1:10" x14ac:dyDescent="0.25">
      <c r="A16" s="18" t="s">
        <v>83</v>
      </c>
      <c r="F16" s="6"/>
      <c r="G16" s="6"/>
    </row>
    <row r="17" spans="1:7" x14ac:dyDescent="0.25">
      <c r="C17" t="s">
        <v>155</v>
      </c>
      <c r="F17" t="str">
        <f>IF(F16="","",+LEFT(F16,FIND(".",F16)-1))</f>
        <v/>
      </c>
    </row>
    <row r="18" spans="1:7" x14ac:dyDescent="0.25">
      <c r="E18" s="8"/>
    </row>
    <row r="19" spans="1:7" x14ac:dyDescent="0.25">
      <c r="A19" t="s">
        <v>24</v>
      </c>
      <c r="E19" s="7"/>
      <c r="F19" s="10"/>
      <c r="G19" s="10"/>
    </row>
    <row r="20" spans="1:7" x14ac:dyDescent="0.25">
      <c r="A20" t="s">
        <v>25</v>
      </c>
      <c r="E20" s="7"/>
      <c r="F20" s="10"/>
      <c r="G20" s="10"/>
    </row>
    <row r="21" spans="1:7" x14ac:dyDescent="0.25">
      <c r="E21" s="7"/>
      <c r="F21" s="10"/>
      <c r="G21" s="10"/>
    </row>
    <row r="24" spans="1:7" x14ac:dyDescent="0.25">
      <c r="D24" s="1"/>
      <c r="E24" s="1"/>
    </row>
    <row r="25" spans="1:7" x14ac:dyDescent="0.25">
      <c r="E25" s="10"/>
    </row>
    <row r="26" spans="1:7" x14ac:dyDescent="0.25">
      <c r="E26" s="10"/>
    </row>
    <row r="27" spans="1:7" x14ac:dyDescent="0.25">
      <c r="E27" s="10"/>
    </row>
    <row r="31" spans="1:7" x14ac:dyDescent="0.25">
      <c r="D31" s="9"/>
    </row>
    <row r="32" spans="1:7" x14ac:dyDescent="0.25">
      <c r="D32" s="9"/>
    </row>
    <row r="34" spans="4:4" x14ac:dyDescent="0.25">
      <c r="D34" s="9"/>
    </row>
    <row r="35" spans="4:4" x14ac:dyDescent="0.25">
      <c r="D35" s="9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CD9B4-4895-459E-A55D-308F9CC9C25F}">
  <dimension ref="A1:Z630"/>
  <sheetViews>
    <sheetView zoomScaleNormal="100" workbookViewId="0">
      <selection activeCell="A2" sqref="A2"/>
    </sheetView>
  </sheetViews>
  <sheetFormatPr defaultRowHeight="15" x14ac:dyDescent="0.25"/>
  <sheetData>
    <row r="1" spans="1:26" ht="18.75" x14ac:dyDescent="0.3">
      <c r="A1" s="4" t="s">
        <v>87</v>
      </c>
    </row>
    <row r="3" spans="1:26" x14ac:dyDescent="0.25">
      <c r="A3" t="s">
        <v>152</v>
      </c>
    </row>
    <row r="4" spans="1:26" x14ac:dyDescent="0.25">
      <c r="A4" t="s">
        <v>153</v>
      </c>
      <c r="R4" s="3"/>
    </row>
    <row r="5" spans="1:26" x14ac:dyDescent="0.25">
      <c r="A5" t="s">
        <v>156</v>
      </c>
    </row>
    <row r="6" spans="1:26" x14ac:dyDescent="0.25">
      <c r="A6" t="s">
        <v>154</v>
      </c>
    </row>
    <row r="7" spans="1:26" x14ac:dyDescent="0.25">
      <c r="A7" t="s">
        <v>31</v>
      </c>
      <c r="Y7" s="3"/>
    </row>
    <row r="8" spans="1:26" x14ac:dyDescent="0.25">
      <c r="A8" t="s">
        <v>160</v>
      </c>
      <c r="Y8" s="3"/>
    </row>
    <row r="9" spans="1:26" x14ac:dyDescent="0.25">
      <c r="A9" t="s">
        <v>166</v>
      </c>
      <c r="Y9" s="3"/>
    </row>
    <row r="11" spans="1:26" x14ac:dyDescent="0.25">
      <c r="A11" s="9" t="s">
        <v>32</v>
      </c>
    </row>
    <row r="12" spans="1:26" x14ac:dyDescent="0.25">
      <c r="A12" s="9" t="s">
        <v>165</v>
      </c>
    </row>
    <row r="13" spans="1:26" x14ac:dyDescent="0.25">
      <c r="A13" s="9"/>
      <c r="E13" s="3"/>
      <c r="Y13" s="3"/>
    </row>
    <row r="14" spans="1:26" x14ac:dyDescent="0.25">
      <c r="A14" s="9" t="s">
        <v>105</v>
      </c>
      <c r="Y14" s="3"/>
    </row>
    <row r="15" spans="1:26" x14ac:dyDescent="0.25">
      <c r="A15" s="9" t="s">
        <v>167</v>
      </c>
      <c r="Y15" s="3"/>
    </row>
    <row r="16" spans="1:26" x14ac:dyDescent="0.25">
      <c r="A16" s="9"/>
      <c r="Z16" s="3"/>
    </row>
    <row r="17" spans="1:18" x14ac:dyDescent="0.25">
      <c r="A17" s="9" t="s">
        <v>33</v>
      </c>
    </row>
    <row r="18" spans="1:18" x14ac:dyDescent="0.25">
      <c r="A18" t="str">
        <f>CONCATENATE("$subscrName=",CHAR(34),+IF(++'Resource Groups'!B4="","&lt;subscription name&gt;",++'Resource Groups'!B4),CHAR(34))</f>
        <v>$subscrName="&lt;subscription name&gt;"</v>
      </c>
    </row>
    <row r="19" spans="1:18" x14ac:dyDescent="0.25">
      <c r="A19" s="9" t="s">
        <v>229</v>
      </c>
    </row>
    <row r="20" spans="1:18" x14ac:dyDescent="0.25">
      <c r="A20" s="9"/>
    </row>
    <row r="21" spans="1:18" x14ac:dyDescent="0.25">
      <c r="A21" s="9"/>
    </row>
    <row r="22" spans="1:18" x14ac:dyDescent="0.25">
      <c r="A22" s="9" t="s">
        <v>78</v>
      </c>
      <c r="R22" s="3"/>
    </row>
    <row r="23" spans="1:18" x14ac:dyDescent="0.25">
      <c r="A23" s="9" t="s">
        <v>67</v>
      </c>
    </row>
    <row r="24" spans="1:18" x14ac:dyDescent="0.25">
      <c r="A24" s="9" t="s">
        <v>78</v>
      </c>
    </row>
    <row r="25" spans="1:18" x14ac:dyDescent="0.25">
      <c r="A25" s="9"/>
    </row>
    <row r="26" spans="1:18" x14ac:dyDescent="0.25">
      <c r="A26" s="9" t="s">
        <v>106</v>
      </c>
    </row>
    <row r="27" spans="1:18" x14ac:dyDescent="0.25">
      <c r="A27" s="9" t="s">
        <v>168</v>
      </c>
    </row>
    <row r="28" spans="1:18" x14ac:dyDescent="0.25">
      <c r="A28" s="9"/>
    </row>
    <row r="29" spans="1:18" x14ac:dyDescent="0.25">
      <c r="A29" s="9" t="s">
        <v>61</v>
      </c>
    </row>
    <row r="30" spans="1:18" x14ac:dyDescent="0.25">
      <c r="A30" s="3" t="str">
        <f>CONCATENATE("$locName=",CHAR(34),+IF(++'Resource Groups'!B5="","&lt;an Azure location, such as West US&gt;",++'Resource Groups'!B5),CHAR(34))</f>
        <v>$locName="&lt;an Azure location, such as West US&gt;"</v>
      </c>
    </row>
    <row r="31" spans="1:18" x14ac:dyDescent="0.25">
      <c r="A31" s="3" t="str">
        <f>CONCATENATE("$rgName=",CHAR(34),+IF(++'Resource Groups'!F5="","&lt;Table R - Item 1 - Name column&gt;",++'Resource Groups'!F5),CHAR(34))</f>
        <v>$rgName="&lt;Table R - Item 1 - Name column&gt;"</v>
      </c>
    </row>
    <row r="32" spans="1:18" x14ac:dyDescent="0.25">
      <c r="A32" s="9" t="s">
        <v>169</v>
      </c>
    </row>
    <row r="33" spans="1:1" x14ac:dyDescent="0.25">
      <c r="A33" t="str">
        <f>CONCATENATE("$rgName=",CHAR(34),+IF(++'Resource Groups'!F6="","&lt;Table R - Item 2 - Name column&gt;",++'Resource Groups'!F6),CHAR(34))</f>
        <v>$rgName="&lt;Table R - Item 2 - Name column&gt;"</v>
      </c>
    </row>
    <row r="34" spans="1:1" x14ac:dyDescent="0.25">
      <c r="A34" s="9" t="s">
        <v>169</v>
      </c>
    </row>
    <row r="35" spans="1:1" x14ac:dyDescent="0.25">
      <c r="A35" t="str">
        <f>CONCATENATE("$rgName=",CHAR(34),+IF(++'Resource Groups'!F7="","&lt;Table R - Item 3 - Name column&gt;",++'Resource Groups'!F7),CHAR(34))</f>
        <v>$rgName="&lt;Table R - Item 3 - Name column&gt;"</v>
      </c>
    </row>
    <row r="36" spans="1:1" x14ac:dyDescent="0.25">
      <c r="A36" s="9" t="s">
        <v>169</v>
      </c>
    </row>
    <row r="37" spans="1:1" x14ac:dyDescent="0.25">
      <c r="A37" t="str">
        <f>CONCATENATE("$rgName=",CHAR(34),+IF(++'Resource Groups'!F8="","&lt;Table R - Item 4 - Name column&gt;",++'Resource Groups'!F8),CHAR(34))</f>
        <v>$rgName="&lt;Table R - Item 4 - Name column&gt;"</v>
      </c>
    </row>
    <row r="38" spans="1:1" ht="15.75" customHeight="1" x14ac:dyDescent="0.25">
      <c r="A38" s="9" t="s">
        <v>169</v>
      </c>
    </row>
    <row r="39" spans="1:1" x14ac:dyDescent="0.25">
      <c r="A39" s="9"/>
    </row>
    <row r="40" spans="1:1" x14ac:dyDescent="0.25">
      <c r="A40" s="9" t="s">
        <v>107</v>
      </c>
    </row>
    <row r="41" spans="1:1" x14ac:dyDescent="0.25">
      <c r="A41" s="19" t="str">
        <f>CONCATENATE("$rgName=",CHAR(34),+IF(++'Resource Groups'!F8="","&lt;Table R - Item 4 - Name column&gt;",++'Resource Groups'!F8),CHAR(34))</f>
        <v>$rgName="&lt;Table R - Item 4 - Name column&gt;"</v>
      </c>
    </row>
    <row r="42" spans="1:1" x14ac:dyDescent="0.25">
      <c r="A42" s="3" t="str">
        <f>CONCATENATE("$locName=",CHAR(34),+IF(++'Resource Groups'!B5="","&lt;an Azure location, such as West US&gt;",++'Resource Groups'!B5),CHAR(34))</f>
        <v>$locName="&lt;an Azure location, such as West US&gt;"</v>
      </c>
    </row>
    <row r="43" spans="1:1" x14ac:dyDescent="0.25">
      <c r="A43" t="str">
        <f>CONCATENATE("$vnetName=",CHAR(34),+IF(++VNet!B4="","&lt;Table V - Item 1 - Value column&gt;",++VNet!B4),CHAR(34))</f>
        <v>$vnetName="&lt;Table V - Item 1 - Value column&gt;"</v>
      </c>
    </row>
    <row r="44" spans="1:1" x14ac:dyDescent="0.25">
      <c r="A44" t="str">
        <f>CONCATENATE("$vnetAddrPrefix=",CHAR(34),+IF(++VNet!B7="","&lt;Table V - Item 4 - Value column&gt;",++VNet!B7),CHAR(34))</f>
        <v>$vnetAddrPrefix="&lt;Table V - Item 4 - Value column&gt;"</v>
      </c>
    </row>
    <row r="45" spans="1:1" x14ac:dyDescent="0.25">
      <c r="A45" s="9" t="str">
        <f>+CONCATENATE("$dnsServers=",CHAR(34),IF('DNS Servers'!C4="","&lt;Table D – Item 1 – DNS server IP address&gt;",'DNS Servers'!C4),IF('DNS Servers'!C5="",", &lt;Table D – Item 2 – DNS server IP address&gt;",CONCATENATE(", ",'DNS Servers'!C5)),CHAR(34))</f>
        <v>$dnsServers="&lt;Table D – Item 1 – DNS server IP address&gt;, &lt;Table D – Item 2 – DNS server IP address&gt;"</v>
      </c>
    </row>
    <row r="46" spans="1:1" x14ac:dyDescent="0.25">
      <c r="A46" s="9" t="s">
        <v>108</v>
      </c>
    </row>
    <row r="47" spans="1:1" x14ac:dyDescent="0.25">
      <c r="A47" s="9" t="s">
        <v>170</v>
      </c>
    </row>
    <row r="48" spans="1:1" x14ac:dyDescent="0.25">
      <c r="A48" s="9"/>
    </row>
    <row r="49" spans="1:1" x14ac:dyDescent="0.25">
      <c r="A49" s="9" t="s">
        <v>63</v>
      </c>
    </row>
    <row r="50" spans="1:1" x14ac:dyDescent="0.25">
      <c r="A50" s="9" t="str">
        <f>CONCATENATE("$subnet1Name=",CHAR(34),+IF(++Subnets!$B$4="","&lt;Table S – Item 1 – Subnet name column&gt;",++Subnets!$B$4),CHAR(34))</f>
        <v>$subnet1Name="&lt;Table S – Item 1 – Subnet name column&gt;"</v>
      </c>
    </row>
    <row r="51" spans="1:1" x14ac:dyDescent="0.25">
      <c r="A51" s="9" t="str">
        <f>CONCATENATE("$subnet1Prefix=",CHAR(34),+IF(++Subnets!C4="","&lt;Table S – Item 1 – Subnet address space column&gt;",++Subnets!C4),CHAR(34))</f>
        <v>$subnet1Prefix="&lt;Table S – Item 1 – Subnet address space column&gt;"</v>
      </c>
    </row>
    <row r="52" spans="1:1" x14ac:dyDescent="0.25">
      <c r="A52" s="9" t="s">
        <v>171</v>
      </c>
    </row>
    <row r="53" spans="1:1" x14ac:dyDescent="0.25">
      <c r="A53" s="9" t="str">
        <f>CONCATENATE("$subnet2Name=",CHAR(34),+IF(++Subnets!B5="","&lt;Table S – Item 2 – Subnet name column&gt;",++Subnets!B5),CHAR(34))</f>
        <v>$subnet2Name="&lt;Table S – Item 2 – Subnet name column&gt;"</v>
      </c>
    </row>
    <row r="54" spans="1:1" x14ac:dyDescent="0.25">
      <c r="A54" s="9" t="str">
        <f>CONCATENATE("$subnet2Prefix=",CHAR(34),+IF(++Subnets!C5="","&lt;Table S – Item 2 – Subnet address space column&gt;",++Subnets!C5),CHAR(34))</f>
        <v>$subnet2Prefix="&lt;Table S – Item 2 – Subnet address space column&gt;"</v>
      </c>
    </row>
    <row r="55" spans="1:1" x14ac:dyDescent="0.25">
      <c r="A55" s="9" t="s">
        <v>172</v>
      </c>
    </row>
    <row r="56" spans="1:1" x14ac:dyDescent="0.25">
      <c r="A56" s="9" t="str">
        <f>CONCATENATE("$subnet3Name=",CHAR(34),+IF(++Subnets!B6="","&lt;Table S – Item 3 – Subnet name column&gt;",++Subnets!B6),CHAR(34))</f>
        <v>$subnet3Name="&lt;Table S – Item 3 – Subnet name column&gt;"</v>
      </c>
    </row>
    <row r="57" spans="1:1" x14ac:dyDescent="0.25">
      <c r="A57" s="9" t="str">
        <f>CONCATENATE("$subnet3Prefix=",CHAR(34),+IF(++Subnets!C6="","&lt;Table S – Item 3 – Subnet address space column&gt;",++Subnets!C6),CHAR(34))</f>
        <v>$subnet3Prefix="&lt;Table S – Item 3 – Subnet address space column&gt;"</v>
      </c>
    </row>
    <row r="58" spans="1:1" x14ac:dyDescent="0.25">
      <c r="A58" s="9" t="s">
        <v>173</v>
      </c>
    </row>
    <row r="59" spans="1:1" x14ac:dyDescent="0.25">
      <c r="A59" s="9" t="str">
        <f>CONCATENATE("$gwSubnet5Prefix=",CHAR(34),+IF(++Subnets!C7="","&lt;Table S – Item 5 – Subnet address space column&gt;",++Subnets!C7),CHAR(34))</f>
        <v>$gwSubnet5Prefix="&lt;Table S – Item 5 – Subnet address space column&gt;"</v>
      </c>
    </row>
    <row r="60" spans="1:1" x14ac:dyDescent="0.25">
      <c r="A60" s="9" t="s">
        <v>174</v>
      </c>
    </row>
    <row r="61" spans="1:1" x14ac:dyDescent="0.25">
      <c r="A61" s="9"/>
    </row>
    <row r="62" spans="1:1" x14ac:dyDescent="0.25">
      <c r="A62" s="9" t="s">
        <v>34</v>
      </c>
    </row>
    <row r="63" spans="1:1" x14ac:dyDescent="0.25">
      <c r="A63" s="9" t="s">
        <v>175</v>
      </c>
    </row>
    <row r="64" spans="1:1" x14ac:dyDescent="0.25">
      <c r="A64" s="9"/>
    </row>
    <row r="65" spans="1:1" x14ac:dyDescent="0.25">
      <c r="A65" s="9"/>
    </row>
    <row r="66" spans="1:1" x14ac:dyDescent="0.25">
      <c r="A66" s="9" t="s">
        <v>64</v>
      </c>
    </row>
    <row r="67" spans="1:1" x14ac:dyDescent="0.25">
      <c r="A67" s="9" t="s">
        <v>176</v>
      </c>
    </row>
    <row r="68" spans="1:1" x14ac:dyDescent="0.25">
      <c r="A68" s="9" t="s">
        <v>177</v>
      </c>
    </row>
    <row r="69" spans="1:1" x14ac:dyDescent="0.25">
      <c r="A69" s="9" t="s">
        <v>178</v>
      </c>
    </row>
    <row r="70" spans="1:1" x14ac:dyDescent="0.25">
      <c r="A70" s="9" t="s">
        <v>179</v>
      </c>
    </row>
    <row r="71" spans="1:1" x14ac:dyDescent="0.25">
      <c r="A71" s="9" t="s">
        <v>180</v>
      </c>
    </row>
    <row r="72" spans="1:1" x14ac:dyDescent="0.25">
      <c r="A72" s="9" t="s">
        <v>181</v>
      </c>
    </row>
    <row r="73" spans="1:1" x14ac:dyDescent="0.25">
      <c r="A73" s="9" t="s">
        <v>182</v>
      </c>
    </row>
    <row r="74" spans="1:1" x14ac:dyDescent="0.25">
      <c r="A74" s="9" t="s">
        <v>183</v>
      </c>
    </row>
    <row r="75" spans="1:1" x14ac:dyDescent="0.25">
      <c r="A75" s="9" t="s">
        <v>184</v>
      </c>
    </row>
    <row r="76" spans="1:1" x14ac:dyDescent="0.25">
      <c r="A76" s="9" t="s">
        <v>185</v>
      </c>
    </row>
    <row r="77" spans="1:1" x14ac:dyDescent="0.25">
      <c r="A77" s="9" t="s">
        <v>230</v>
      </c>
    </row>
    <row r="78" spans="1:1" x14ac:dyDescent="0.25">
      <c r="A78" s="9"/>
    </row>
    <row r="79" spans="1:1" x14ac:dyDescent="0.25">
      <c r="A79" s="9"/>
    </row>
    <row r="80" spans="1:1" x14ac:dyDescent="0.25">
      <c r="A80" s="9" t="s">
        <v>65</v>
      </c>
    </row>
    <row r="81" spans="1:1" x14ac:dyDescent="0.25">
      <c r="A81" s="19" t="str">
        <f>CONCATENATE("$rgName=",CHAR(34),+IF(++'Resource Groups'!F8="","&lt;Table R - Item 4 - Name column&gt;",++'Resource Groups'!F8),CHAR(34))</f>
        <v>$rgName="&lt;Table R - Item 4 - Name column&gt;"</v>
      </c>
    </row>
    <row r="82" spans="1:1" x14ac:dyDescent="0.25">
      <c r="A82" s="3" t="str">
        <f>CONCATENATE("$locName=",CHAR(34),+IF(++'Resource Groups'!B5="","&lt;an Azure location, such as West US&gt;",++'Resource Groups'!B5),CHAR(34))</f>
        <v>$locName="&lt;an Azure location, such as West US&gt;"</v>
      </c>
    </row>
    <row r="83" spans="1:1" x14ac:dyDescent="0.25">
      <c r="A83" s="9" t="str">
        <f>CONCATENATE("$vnetName=",CHAR(34),+IF(++VNet!B4="","&lt;Table V - Item 1 - Value column&gt;",++VNet!B4),CHAR(34))</f>
        <v>$vnetName="&lt;Table V - Item 1 - Value column&gt;"</v>
      </c>
    </row>
    <row r="84" spans="1:1" x14ac:dyDescent="0.25">
      <c r="A84" s="9" t="s">
        <v>186</v>
      </c>
    </row>
    <row r="85" spans="1:1" x14ac:dyDescent="0.25">
      <c r="A85" s="9" t="s">
        <v>187</v>
      </c>
    </row>
    <row r="86" spans="1:1" x14ac:dyDescent="0.25">
      <c r="A86" s="9"/>
    </row>
    <row r="87" spans="1:1" x14ac:dyDescent="0.25">
      <c r="A87" s="9" t="s">
        <v>35</v>
      </c>
    </row>
    <row r="88" spans="1:1" x14ac:dyDescent="0.25">
      <c r="A88" s="9" t="s">
        <v>109</v>
      </c>
    </row>
    <row r="89" spans="1:1" x14ac:dyDescent="0.25">
      <c r="A89" s="9" t="s">
        <v>110</v>
      </c>
    </row>
    <row r="90" spans="1:1" x14ac:dyDescent="0.25">
      <c r="A90" s="9" t="s">
        <v>188</v>
      </c>
    </row>
    <row r="91" spans="1:1" x14ac:dyDescent="0.25">
      <c r="A91" s="9" t="s">
        <v>189</v>
      </c>
    </row>
    <row r="92" spans="1:1" x14ac:dyDescent="0.25">
      <c r="A92" s="9" t="s">
        <v>190</v>
      </c>
    </row>
    <row r="93" spans="1:1" x14ac:dyDescent="0.25">
      <c r="A93" s="9"/>
    </row>
    <row r="94" spans="1:1" x14ac:dyDescent="0.25">
      <c r="A94" s="9" t="s">
        <v>36</v>
      </c>
    </row>
    <row r="95" spans="1:1" x14ac:dyDescent="0.25">
      <c r="A95" s="9" t="s">
        <v>111</v>
      </c>
    </row>
    <row r="96" spans="1:1" x14ac:dyDescent="0.25">
      <c r="A96" s="9" t="s">
        <v>191</v>
      </c>
    </row>
    <row r="97" spans="1:8" x14ac:dyDescent="0.25">
      <c r="A97" s="9"/>
    </row>
    <row r="98" spans="1:8" x14ac:dyDescent="0.25">
      <c r="A98" s="9" t="s">
        <v>37</v>
      </c>
    </row>
    <row r="99" spans="1:8" x14ac:dyDescent="0.25">
      <c r="A99" s="9" t="s">
        <v>112</v>
      </c>
    </row>
    <row r="100" spans="1:8" x14ac:dyDescent="0.25">
      <c r="A100" s="9" t="str">
        <f>CONCATENATE("$localGatewayIP=",CHAR(34),+IF(++VNet!B7="","&lt;Table V – Item 3 – Value column&gt;",++VNet!B7),CHAR(34))</f>
        <v>$localGatewayIP="&lt;Table V – Item 3 – Value column&gt;"</v>
      </c>
    </row>
    <row r="101" spans="1:8" x14ac:dyDescent="0.25">
      <c r="A101" s="9" t="str">
        <f>CONCATENATE("$localNetworkPrefix=@( ",+IF(LocalNet!H47="","&lt;comma-separated, double-quote enclosed list of the local network address prefixes from Table L&gt;",LocalNet!H47),")")</f>
        <v>$localNetworkPrefix=@( &lt;comma-separated, double-quote enclosed list of the local network address prefixes from Table L&gt;)</v>
      </c>
    </row>
    <row r="102" spans="1:8" x14ac:dyDescent="0.25">
      <c r="A102" s="9" t="s">
        <v>192</v>
      </c>
    </row>
    <row r="103" spans="1:8" x14ac:dyDescent="0.25">
      <c r="A103" s="9"/>
    </row>
    <row r="104" spans="1:8" x14ac:dyDescent="0.25">
      <c r="A104" s="9" t="s">
        <v>38</v>
      </c>
    </row>
    <row r="105" spans="1:8" x14ac:dyDescent="0.25">
      <c r="A105" s="9" t="s">
        <v>113</v>
      </c>
    </row>
    <row r="106" spans="1:8" x14ac:dyDescent="0.25">
      <c r="A106" s="9" t="str">
        <f>CONCATENATE("$vnetConnectionKey=",CHAR(34),+IF(++VNet!B8="","&lt;Table V – Item 5 – Value column&gt;",++VNet!B8),CHAR(34))</f>
        <v>$vnetConnectionKey="&lt;Table V – Item 5 – Value column&gt;"</v>
      </c>
      <c r="H106" s="2"/>
    </row>
    <row r="107" spans="1:8" x14ac:dyDescent="0.25">
      <c r="A107" s="9" t="s">
        <v>193</v>
      </c>
    </row>
    <row r="108" spans="1:8" x14ac:dyDescent="0.25">
      <c r="A108" s="9"/>
    </row>
    <row r="109" spans="1:8" x14ac:dyDescent="0.25">
      <c r="A109" s="9" t="s">
        <v>114</v>
      </c>
    </row>
    <row r="110" spans="1:8" x14ac:dyDescent="0.25">
      <c r="A110" s="9" t="s">
        <v>194</v>
      </c>
    </row>
    <row r="111" spans="1:8" x14ac:dyDescent="0.25">
      <c r="A111" s="9"/>
    </row>
    <row r="112" spans="1:8" x14ac:dyDescent="0.25">
      <c r="A112" s="9"/>
    </row>
    <row r="113" spans="1:1" x14ac:dyDescent="0.25">
      <c r="A113" s="9" t="s">
        <v>66</v>
      </c>
    </row>
    <row r="114" spans="1:1" x14ac:dyDescent="0.25">
      <c r="A114" s="3" t="str">
        <f>CONCATENATE("$locName=",CHAR(34),+IF(++'Resource Groups'!B5="","&lt;an Azure location, such as West US&gt;",++'Resource Groups'!B5),CHAR(34))</f>
        <v>$locName="&lt;an Azure location, such as West US&gt;"</v>
      </c>
    </row>
    <row r="115" spans="1:1" x14ac:dyDescent="0.25">
      <c r="A115" s="9" t="str">
        <f>CONCATENATE("$rgName=",CHAR(34),+IF(++'Resource Groups'!F5="","&lt;Table R - Item 1 - Name column&gt;",++'Resource Groups'!F5),CHAR(34))</f>
        <v>$rgName="&lt;Table R - Item 1 - Name column&gt;"</v>
      </c>
    </row>
    <row r="116" spans="1:1" x14ac:dyDescent="0.25">
      <c r="A116" s="9" t="str">
        <f>CONCATENATE("$avName=",CHAR(34),+IF(++AvailSets!B4="","&lt;Table A – Item 1 – Availability set name column&gt;",++AvailSets!B4),CHAR(34))</f>
        <v>$avName="&lt;Table A – Item 1 – Availability set name column&gt;"</v>
      </c>
    </row>
    <row r="117" spans="1:1" x14ac:dyDescent="0.25">
      <c r="A117" s="9" t="s">
        <v>195</v>
      </c>
    </row>
    <row r="118" spans="1:1" x14ac:dyDescent="0.25">
      <c r="A118" s="9" t="str">
        <f>CONCATENATE("$rgName=",CHAR(34),+IF(++'Resource Groups'!F6="","&lt;Table R - Item 2 - Name column&gt;",++'Resource Groups'!F6),CHAR(34))</f>
        <v>$rgName="&lt;Table R - Item 2 - Name column&gt;"</v>
      </c>
    </row>
    <row r="119" spans="1:1" x14ac:dyDescent="0.25">
      <c r="A119" s="9" t="str">
        <f>CONCATENATE("$avName=",CHAR(34),+IF(++AvailSets!B5="","&lt;Table A – Item 2 – Availability set name column&gt;",++AvailSets!B5),CHAR(34))</f>
        <v>$avName="&lt;Table A – Item 2 – Availability set name column&gt;"</v>
      </c>
    </row>
    <row r="120" spans="1:1" x14ac:dyDescent="0.25">
      <c r="A120" s="9" t="s">
        <v>195</v>
      </c>
    </row>
    <row r="121" spans="1:1" x14ac:dyDescent="0.25">
      <c r="A121" s="9" t="str">
        <f>CONCATENATE("$rgName=",CHAR(34),+IF(++'Resource Groups'!F7="","&lt;Table R - Item 3 - Name column&gt;",++'Resource Groups'!F7),CHAR(34))</f>
        <v>$rgName="&lt;Table R - Item 3 - Name column&gt;"</v>
      </c>
    </row>
    <row r="122" spans="1:1" x14ac:dyDescent="0.25">
      <c r="A122" s="9" t="str">
        <f>CONCATENATE("$avName=",CHAR(34),+IF(++AvailSets!B6="","&lt;Table A – Item 3 – Availability set name column&gt;",++AvailSets!B6),CHAR(34))</f>
        <v>$avName="&lt;Table A – Item 3 – Availability set name column&gt;"</v>
      </c>
    </row>
    <row r="123" spans="1:1" x14ac:dyDescent="0.25">
      <c r="A123" s="9" t="s">
        <v>195</v>
      </c>
    </row>
    <row r="124" spans="1:1" x14ac:dyDescent="0.25">
      <c r="A124" s="9"/>
    </row>
    <row r="125" spans="1:1" x14ac:dyDescent="0.25">
      <c r="A125" s="9"/>
    </row>
    <row r="126" spans="1:1" x14ac:dyDescent="0.25">
      <c r="A126" s="9" t="s">
        <v>78</v>
      </c>
    </row>
    <row r="127" spans="1:1" x14ac:dyDescent="0.25">
      <c r="A127" s="9" t="s">
        <v>68</v>
      </c>
    </row>
    <row r="128" spans="1:1" x14ac:dyDescent="0.25">
      <c r="A128" s="9" t="s">
        <v>78</v>
      </c>
    </row>
    <row r="129" spans="1:1" x14ac:dyDescent="0.25">
      <c r="A129" s="9"/>
    </row>
    <row r="130" spans="1:1" x14ac:dyDescent="0.25">
      <c r="A130" s="9" t="s">
        <v>231</v>
      </c>
    </row>
    <row r="131" spans="1:1" x14ac:dyDescent="0.25">
      <c r="A131" s="3" t="str">
        <f>CONCATENATE("$locName=",CHAR(34),+IF(++'Resource Groups'!B5="","&lt;an Azure location, such as West US&gt;",++'Resource Groups'!B5),CHAR(34))</f>
        <v>$locName="&lt;an Azure location, such as West US&gt;"</v>
      </c>
    </row>
    <row r="132" spans="1:1" x14ac:dyDescent="0.25">
      <c r="A132" s="9" t="str">
        <f>CONCATENATE("$vnetName=",CHAR(34),+IF(++VNet!B4="","&lt;Table V - Item 1 - Value column&gt;",++VNet!B4),CHAR(34))</f>
        <v>$vnetName="&lt;Table V - Item 1 - Value column&gt;"</v>
      </c>
    </row>
    <row r="133" spans="1:1" x14ac:dyDescent="0.25">
      <c r="A133" s="9" t="str">
        <f>CONCATENATE("$subnetName=",CHAR(34),+IF(++Subnets!$B$4="","&lt;Table S – Item 1 – Subnet name column&gt;",++Subnets!$B$4),CHAR(34))</f>
        <v>$subnetName="&lt;Table S – Item 1 – Subnet name column&gt;"</v>
      </c>
    </row>
    <row r="134" spans="1:1" x14ac:dyDescent="0.25">
      <c r="A134" s="9" t="str">
        <f>CONCATENATE("$avName=",CHAR(34),+IF(++AvailSets!B4="","&lt;Table A – Item 1 – Availability set name column&gt;",++AvailSets!B4),CHAR(34))</f>
        <v>$avName="&lt;Table A – Item 1 – Availability set name column&gt;"</v>
      </c>
    </row>
    <row r="135" spans="1:1" x14ac:dyDescent="0.25">
      <c r="A135" t="str">
        <f>CONCATENATE("$rgNameTier=",CHAR(34),+IF(++'Resource Groups'!F5="","&lt;Table R - Item 1 - Resource group name column&gt;",++'Resource Groups'!F5),CHAR(34))</f>
        <v>$rgNameTier="&lt;Table R - Item 1 - Resource group name column&gt;"</v>
      </c>
    </row>
    <row r="136" spans="1:1" x14ac:dyDescent="0.25">
      <c r="A136" t="str">
        <f>CONCATENATE("$rgNameInfra=",CHAR(34),+IF(++'Resource Groups'!F8="","&lt;Table R - Item 4 - Resource group name column&gt;",++'Resource Groups'!F8),CHAR(34))</f>
        <v>$rgNameInfra="&lt;Table R - Item 4 - Resource group name column&gt;"</v>
      </c>
    </row>
    <row r="137" spans="1:1" x14ac:dyDescent="0.25">
      <c r="A137" s="9"/>
    </row>
    <row r="138" spans="1:1" x14ac:dyDescent="0.25">
      <c r="A138" s="9" t="s">
        <v>70</v>
      </c>
    </row>
    <row r="139" spans="1:1" x14ac:dyDescent="0.25">
      <c r="A139" s="9" t="s">
        <v>186</v>
      </c>
    </row>
    <row r="140" spans="1:1" x14ac:dyDescent="0.25">
      <c r="A140" s="9" t="s">
        <v>196</v>
      </c>
    </row>
    <row r="141" spans="1:1" x14ac:dyDescent="0.25">
      <c r="A141" s="9"/>
    </row>
    <row r="142" spans="1:1" x14ac:dyDescent="0.25">
      <c r="A142" s="9" t="s">
        <v>71</v>
      </c>
    </row>
    <row r="143" spans="1:1" x14ac:dyDescent="0.25">
      <c r="A143" s="9" t="s">
        <v>197</v>
      </c>
    </row>
    <row r="144" spans="1:1" x14ac:dyDescent="0.25">
      <c r="A144" s="9"/>
    </row>
    <row r="145" spans="1:1" x14ac:dyDescent="0.25">
      <c r="A145" s="9" t="s">
        <v>40</v>
      </c>
    </row>
    <row r="146" spans="1:1" x14ac:dyDescent="0.25">
      <c r="A146" t="str">
        <f>CONCATENATE("$vmName=",CHAR(34),+IF(++VMs!C4="","&lt;Table M - Item 1 - Virtual machine name column&gt;",++VMs!C4),CHAR(34))</f>
        <v>$vmName="&lt;Table M - Item 1 - Virtual machine name column&gt;"</v>
      </c>
    </row>
    <row r="147" spans="1:1" x14ac:dyDescent="0.25">
      <c r="A147" t="str">
        <f>CONCATENATE("$vmSize=",CHAR(34),+IF(++VMs!F4="","&lt;Table M - Item 1 - Minimum size column&gt;",++VMs!F4),CHAR(34))</f>
        <v>$vmSize="Standard_D2"</v>
      </c>
    </row>
    <row r="148" spans="1:1" x14ac:dyDescent="0.25">
      <c r="A148" t="str">
        <f>CONCATENATE("$staticIP=",CHAR(34),+IF(++'Static IP Addresses'!C4="","&lt;Table I - Item 1 - Value column&gt;",++'Static IP Addresses'!C4),CHAR(34))</f>
        <v>$staticIP="&lt;Table I - Item 1 - Value column&gt;"</v>
      </c>
    </row>
    <row r="149" spans="1:1" x14ac:dyDescent="0.25">
      <c r="A149" t="str">
        <f>CONCATENATE("$diskStorageType=",CHAR(34),+IF(++VMs!G4="","&lt;Table M – Item 1 – Storage type column&gt;",++VMs!G4),CHAR(34))</f>
        <v>$diskStorageType="StandardLRS"</v>
      </c>
    </row>
    <row r="150" spans="1:1" x14ac:dyDescent="0.25">
      <c r="A150" s="9" t="s">
        <v>151</v>
      </c>
    </row>
    <row r="151" spans="1:1" x14ac:dyDescent="0.25">
      <c r="A151" s="9"/>
    </row>
    <row r="152" spans="1:1" x14ac:dyDescent="0.25">
      <c r="A152" s="9" t="s">
        <v>198</v>
      </c>
    </row>
    <row r="153" spans="1:1" x14ac:dyDescent="0.25">
      <c r="A153" s="9" t="s">
        <v>199</v>
      </c>
    </row>
    <row r="154" spans="1:1" x14ac:dyDescent="0.25">
      <c r="A154" s="9" t="s">
        <v>200</v>
      </c>
    </row>
    <row r="155" spans="1:1" x14ac:dyDescent="0.25">
      <c r="A155" s="9" t="s">
        <v>201</v>
      </c>
    </row>
    <row r="156" spans="1:1" x14ac:dyDescent="0.25">
      <c r="A156" s="9" t="s">
        <v>202</v>
      </c>
    </row>
    <row r="157" spans="1:1" x14ac:dyDescent="0.25">
      <c r="A157" s="9" t="s">
        <v>203</v>
      </c>
    </row>
    <row r="158" spans="1:1" x14ac:dyDescent="0.25">
      <c r="A158" s="9" t="s">
        <v>72</v>
      </c>
    </row>
    <row r="159" spans="1:1" x14ac:dyDescent="0.25">
      <c r="A159" s="9" t="s">
        <v>204</v>
      </c>
    </row>
    <row r="160" spans="1:1" x14ac:dyDescent="0.25">
      <c r="A160" s="9" t="s">
        <v>205</v>
      </c>
    </row>
    <row r="161" spans="1:1" x14ac:dyDescent="0.25">
      <c r="A161" s="9" t="s">
        <v>206</v>
      </c>
    </row>
    <row r="162" spans="1:1" x14ac:dyDescent="0.25">
      <c r="A162" s="9" t="s">
        <v>207</v>
      </c>
    </row>
    <row r="163" spans="1:1" x14ac:dyDescent="0.25">
      <c r="A163" s="9"/>
    </row>
    <row r="164" spans="1:1" x14ac:dyDescent="0.25">
      <c r="A164" s="9" t="s">
        <v>41</v>
      </c>
    </row>
    <row r="165" spans="1:1" x14ac:dyDescent="0.25">
      <c r="A165" s="9" t="str">
        <f>CONCATENATE("$vmName=",CHAR(34),+IF(++VMs!C5="","&lt;Table M - Item 2 - Virtual machine name column&gt;",++VMs!C5),CHAR(34))</f>
        <v>$vmName="&lt;Table M - Item 2 - Virtual machine name column&gt;"</v>
      </c>
    </row>
    <row r="166" spans="1:1" x14ac:dyDescent="0.25">
      <c r="A166" s="9" t="str">
        <f>CONCATENATE("$vmSize=",CHAR(34),+IF(++VMs!F5="","&lt;Table M - Item 2 - Minimum size column&gt;",++VMs!F5),CHAR(34))</f>
        <v>$vmSize="Standard_D2"</v>
      </c>
    </row>
    <row r="167" spans="1:1" x14ac:dyDescent="0.25">
      <c r="A167" s="9" t="str">
        <f>CONCATENATE("$staticIP=",CHAR(34),+IF(++'Static IP Addresses'!C5="","&lt;Table I - Item 2 - Value column&gt;",++'Static IP Addresses'!C5),CHAR(34))</f>
        <v>$staticIP="&lt;Table I - Item 2 - Value column&gt;"</v>
      </c>
    </row>
    <row r="168" spans="1:1" x14ac:dyDescent="0.25">
      <c r="A168" s="9" t="str">
        <f>CONCATENATE("$diskStorageType=",CHAR(34),+IF(++VMs!G4="","&lt;Table M – Item 2 – Storage type column&gt;",++VMs!G5),CHAR(34))</f>
        <v>$diskStorageType="StandardLRS"</v>
      </c>
    </row>
    <row r="169" spans="1:1" x14ac:dyDescent="0.25">
      <c r="A169" s="9" t="s">
        <v>151</v>
      </c>
    </row>
    <row r="170" spans="1:1" x14ac:dyDescent="0.25">
      <c r="A170" s="9"/>
    </row>
    <row r="171" spans="1:1" x14ac:dyDescent="0.25">
      <c r="A171" s="9" t="s">
        <v>198</v>
      </c>
    </row>
    <row r="172" spans="1:1" x14ac:dyDescent="0.25">
      <c r="A172" s="9" t="s">
        <v>199</v>
      </c>
    </row>
    <row r="173" spans="1:1" x14ac:dyDescent="0.25">
      <c r="A173" s="9" t="s">
        <v>200</v>
      </c>
    </row>
    <row r="174" spans="1:1" x14ac:dyDescent="0.25">
      <c r="A174" s="9" t="s">
        <v>201</v>
      </c>
    </row>
    <row r="175" spans="1:1" x14ac:dyDescent="0.25">
      <c r="A175" s="9" t="s">
        <v>202</v>
      </c>
    </row>
    <row r="176" spans="1:1" x14ac:dyDescent="0.25">
      <c r="A176" s="9" t="s">
        <v>203</v>
      </c>
    </row>
    <row r="177" spans="1:1" x14ac:dyDescent="0.25">
      <c r="A177" s="9" t="s">
        <v>73</v>
      </c>
    </row>
    <row r="178" spans="1:1" x14ac:dyDescent="0.25">
      <c r="A178" s="9" t="s">
        <v>204</v>
      </c>
    </row>
    <row r="179" spans="1:1" x14ac:dyDescent="0.25">
      <c r="A179" s="9" t="s">
        <v>205</v>
      </c>
    </row>
    <row r="180" spans="1:1" x14ac:dyDescent="0.25">
      <c r="A180" s="9" t="s">
        <v>206</v>
      </c>
    </row>
    <row r="181" spans="1:1" x14ac:dyDescent="0.25">
      <c r="A181" s="9" t="s">
        <v>207</v>
      </c>
    </row>
    <row r="182" spans="1:1" x14ac:dyDescent="0.25">
      <c r="A182" s="9"/>
    </row>
    <row r="183" spans="1:1" x14ac:dyDescent="0.25">
      <c r="A183" s="9" t="s">
        <v>232</v>
      </c>
    </row>
    <row r="184" spans="1:1" x14ac:dyDescent="0.25">
      <c r="A184" s="9" t="str">
        <f>CONCATENATE("$vmName=",CHAR(34),+IF(++VMs!C6="","&lt;Table M - Item 3 - Virtual machine name column&gt;",++VMs!C6),CHAR(34))</f>
        <v>$vmName="&lt;Table M - Item 3 - Virtual machine name column&gt;"</v>
      </c>
    </row>
    <row r="185" spans="1:1" x14ac:dyDescent="0.25">
      <c r="A185" s="9" t="str">
        <f>CONCATENATE("$vmSize=",CHAR(34),+IF(++VMs!F6="","&lt;Table M - Item 3 - Minimum size column&gt;",++VMs!F6),CHAR(34))</f>
        <v>$vmSize="Standard_D2"</v>
      </c>
    </row>
    <row r="186" spans="1:1" x14ac:dyDescent="0.25">
      <c r="A186" s="9" t="str">
        <f>CONCATENATE("$staticIP=",CHAR(34),+IF(++'Static IP Addresses'!C6="","&lt;Table I - Item 3 - Value column&gt;",++'Static IP Addresses'!C6),CHAR(34))</f>
        <v>$staticIP="&lt;Table I - Item 3 - Value column&gt;"</v>
      </c>
    </row>
    <row r="187" spans="1:1" x14ac:dyDescent="0.25">
      <c r="A187" s="9" t="str">
        <f>CONCATENATE("$diskStorageType=",CHAR(34),+IF(++VMs!G4="","&lt;Table M – Item 3 – Storage type column&gt;",++VMs!G6),CHAR(34))</f>
        <v>$diskStorageType="StandardLRS"</v>
      </c>
    </row>
    <row r="188" spans="1:1" x14ac:dyDescent="0.25">
      <c r="A188" s="9"/>
    </row>
    <row r="189" spans="1:1" x14ac:dyDescent="0.25">
      <c r="A189" s="9" t="s">
        <v>198</v>
      </c>
    </row>
    <row r="190" spans="1:1" x14ac:dyDescent="0.25">
      <c r="A190" s="9" t="s">
        <v>208</v>
      </c>
    </row>
    <row r="191" spans="1:1" x14ac:dyDescent="0.25">
      <c r="A191" s="9" t="s">
        <v>115</v>
      </c>
    </row>
    <row r="192" spans="1:1" x14ac:dyDescent="0.25">
      <c r="A192" s="9" t="s">
        <v>204</v>
      </c>
    </row>
    <row r="193" spans="1:1" x14ac:dyDescent="0.25">
      <c r="A193" s="9" t="s">
        <v>205</v>
      </c>
    </row>
    <row r="194" spans="1:1" x14ac:dyDescent="0.25">
      <c r="A194" s="9" t="s">
        <v>206</v>
      </c>
    </row>
    <row r="195" spans="1:1" x14ac:dyDescent="0.25">
      <c r="A195" s="9" t="s">
        <v>200</v>
      </c>
    </row>
    <row r="196" spans="1:1" x14ac:dyDescent="0.25">
      <c r="A196" s="9" t="s">
        <v>207</v>
      </c>
    </row>
    <row r="197" spans="1:1" x14ac:dyDescent="0.25">
      <c r="A197" s="9"/>
    </row>
    <row r="198" spans="1:1" x14ac:dyDescent="0.25">
      <c r="A198" s="9"/>
    </row>
    <row r="199" spans="1:1" x14ac:dyDescent="0.25">
      <c r="A199" s="9" t="s">
        <v>116</v>
      </c>
    </row>
    <row r="200" spans="1:1" x14ac:dyDescent="0.25">
      <c r="A200" s="9" t="s">
        <v>158</v>
      </c>
    </row>
    <row r="201" spans="1:1" x14ac:dyDescent="0.25">
      <c r="A201" s="9" t="s">
        <v>74</v>
      </c>
    </row>
    <row r="202" spans="1:1" x14ac:dyDescent="0.25">
      <c r="A202" s="9" t="s">
        <v>157</v>
      </c>
    </row>
    <row r="203" spans="1:1" x14ac:dyDescent="0.25">
      <c r="A203" s="9"/>
    </row>
    <row r="204" spans="1:1" x14ac:dyDescent="0.25">
      <c r="A204" s="9" t="s">
        <v>117</v>
      </c>
    </row>
    <row r="205" spans="1:1" x14ac:dyDescent="0.25">
      <c r="A205" t="str">
        <f>CONCATENATE("$domname=",CHAR(34),+IF(++VMs!F16="","&lt;DNS domain name of the domain for which this computer will be a domain controller, such as corp.contoso.com&gt;",++VMs!F16),CHAR(34))</f>
        <v>$domname="&lt;DNS domain name of the domain for which this computer will be a domain controller, such as corp.contoso.com&gt;"</v>
      </c>
    </row>
    <row r="206" spans="1:1" x14ac:dyDescent="0.25">
      <c r="A206" s="9" t="s">
        <v>79</v>
      </c>
    </row>
    <row r="207" spans="1:1" x14ac:dyDescent="0.25">
      <c r="A207" s="9" t="s">
        <v>75</v>
      </c>
    </row>
    <row r="208" spans="1:1" x14ac:dyDescent="0.25">
      <c r="A208" s="9" t="s">
        <v>118</v>
      </c>
    </row>
    <row r="209" spans="1:1" x14ac:dyDescent="0.25">
      <c r="A209" s="9"/>
    </row>
    <row r="210" spans="1:1" x14ac:dyDescent="0.25">
      <c r="A210" s="9" t="s">
        <v>159</v>
      </c>
    </row>
    <row r="211" spans="1:1" x14ac:dyDescent="0.25">
      <c r="A211" s="9"/>
    </row>
    <row r="212" spans="1:1" x14ac:dyDescent="0.25">
      <c r="A212" s="9" t="s">
        <v>119</v>
      </c>
    </row>
    <row r="213" spans="1:1" x14ac:dyDescent="0.25">
      <c r="A213" s="9" t="str">
        <f>CONCATENATE("$rgName=",CHAR(34),+IF(++'Resource Groups'!F8="","&lt;Table R - Item 4 - Name column&gt;",++'Resource Groups'!F8),CHAR(34))</f>
        <v>$rgName="&lt;Table R - Item 4 - Name column&gt;"</v>
      </c>
    </row>
    <row r="214" spans="1:1" x14ac:dyDescent="0.25">
      <c r="A214" s="9" t="str">
        <f>CONCATENATE("$adrgName=",CHAR(34),+IF(++'Resource Groups'!F5="","&lt;Table R - Item 1 - Name column&gt;",++'Resource Groups'!F5),CHAR(34))</f>
        <v>$adrgName="&lt;Table R - Item 1 - Name column&gt;"</v>
      </c>
    </row>
    <row r="215" spans="1:1" x14ac:dyDescent="0.25">
      <c r="A215" s="3" t="str">
        <f>CONCATENATE("$locName=",CHAR(34),+IF(++'Resource Groups'!B5="","&lt;an Azure location, such as West US&gt;",++'Resource Groups'!B5),CHAR(34))</f>
        <v>$locName="&lt;an Azure location, such as West US&gt;"</v>
      </c>
    </row>
    <row r="216" spans="1:1" x14ac:dyDescent="0.25">
      <c r="A216" s="9" t="str">
        <f>CONCATENATE("$vnetName=",CHAR(34),+IF(++VNet!B4="","&lt;Table V - Item 1 - Value column&gt;",++VNet!B4),CHAR(34))</f>
        <v>$vnetName="&lt;Table V - Item 1 - Value column&gt;"</v>
      </c>
    </row>
    <row r="217" spans="1:1" x14ac:dyDescent="0.25">
      <c r="A217" t="str">
        <f>CONCATENATE("$onpremDNSIP1=",CHAR(34),+IF(++'DNS Servers'!C4="","&lt;Table D - Item 1 - DNS server IP address column&gt;",++'DNS Servers'!C4),CHAR(34))</f>
        <v>$onpremDNSIP1="&lt;Table D - Item 1 - DNS server IP address column&gt;"</v>
      </c>
    </row>
    <row r="218" spans="1:1" x14ac:dyDescent="0.25">
      <c r="A218" t="str">
        <f>CONCATENATE("$onpremDNSIP2=",CHAR(34),+IF(++'DNS Servers'!C5="","&lt;Table D - Item 2 - DNS server IP address column&gt;",++'DNS Servers'!C5),CHAR(34))</f>
        <v>$onpremDNSIP2="&lt;Table D - Item 2 - DNS server IP address column&gt;"</v>
      </c>
    </row>
    <row r="219" spans="1:1" x14ac:dyDescent="0.25">
      <c r="A219" s="9" t="str">
        <f>CONCATENATE("$staticIP1=",CHAR(34),+IF(++'Static IP Addresses'!C4="","&lt;Table I - Item 1 - Value column&gt;",++'Static IP Addresses'!C4),CHAR(34))</f>
        <v>$staticIP1="&lt;Table I - Item 1 - Value column&gt;"</v>
      </c>
    </row>
    <row r="220" spans="1:1" x14ac:dyDescent="0.25">
      <c r="A220" s="9" t="str">
        <f>CONCATENATE("$staticIP2=",CHAR(34),+IF(++'Static IP Addresses'!C5="","&lt;Table I - Item 2 - Value column&gt;",++'Static IP Addresses'!C5),CHAR(34))</f>
        <v>$staticIP2="&lt;Table I - Item 2 - Value column&gt;"</v>
      </c>
    </row>
    <row r="221" spans="1:1" x14ac:dyDescent="0.25">
      <c r="A221" s="9" t="str">
        <f>CONCATENATE("$firstDCName=",CHAR(34),+IF(++VMs!C4="","&lt;Table M - Item 1 - Virtual machine name column&gt;",++VMs!C4),CHAR(34))</f>
        <v>$firstDCName="&lt;Table M - Item 1 - Virtual machine name column&gt;"</v>
      </c>
    </row>
    <row r="222" spans="1:1" x14ac:dyDescent="0.25">
      <c r="A222" s="9" t="str">
        <f>CONCATENATE("$secondDCName=",CHAR(34),+IF(++VMs!C5="","&lt;Table M - Item 2 - Virtual machine name column&gt;",++VMs!C5),CHAR(34))</f>
        <v>$secondDCName="&lt;Table M - Item 2 - Virtual machine name column&gt;"</v>
      </c>
    </row>
    <row r="223" spans="1:1" x14ac:dyDescent="0.25">
      <c r="A223" s="9" t="s">
        <v>176</v>
      </c>
    </row>
    <row r="224" spans="1:1" x14ac:dyDescent="0.25">
      <c r="A224" s="9" t="s">
        <v>84</v>
      </c>
    </row>
    <row r="225" spans="1:1" x14ac:dyDescent="0.25">
      <c r="A225" s="9" t="s">
        <v>120</v>
      </c>
    </row>
    <row r="226" spans="1:1" x14ac:dyDescent="0.25">
      <c r="A226" s="9" t="s">
        <v>121</v>
      </c>
    </row>
    <row r="227" spans="1:1" x14ac:dyDescent="0.25">
      <c r="A227" s="9" t="s">
        <v>122</v>
      </c>
    </row>
    <row r="228" spans="1:1" x14ac:dyDescent="0.25">
      <c r="A228" s="9" t="s">
        <v>209</v>
      </c>
    </row>
    <row r="229" spans="1:1" x14ac:dyDescent="0.25">
      <c r="A229" s="9" t="s">
        <v>210</v>
      </c>
    </row>
    <row r="230" spans="1:1" x14ac:dyDescent="0.25">
      <c r="A230" s="9" t="s">
        <v>211</v>
      </c>
    </row>
    <row r="231" spans="1:1" x14ac:dyDescent="0.25">
      <c r="A231" s="9"/>
    </row>
    <row r="232" spans="1:1" x14ac:dyDescent="0.25">
      <c r="A232" s="9"/>
    </row>
    <row r="233" spans="1:1" x14ac:dyDescent="0.25">
      <c r="A233" s="9" t="s">
        <v>123</v>
      </c>
    </row>
    <row r="234" spans="1:1" x14ac:dyDescent="0.25">
      <c r="A234" t="str">
        <f>CONCATENATE("$vnet=",CHAR(34),+IF(++VNet!B4="","&lt;Table V - Item 1 - Value column&gt;",++VNet!B4),CHAR(34))</f>
        <v>$vnet="&lt;Table V - Item 1 - Value column&gt;"</v>
      </c>
    </row>
    <row r="235" spans="1:1" x14ac:dyDescent="0.25">
      <c r="A235" s="9" t="str">
        <f>CONCATENATE("$vnetSpace=",CHAR(34),+IF(++VNet!B7="","&lt;Table V - Item 4 - Value column&gt;",++VNet!B7),CHAR(34))</f>
        <v>$vnetSpace="&lt;Table V - Item 4 - Value column&gt;"</v>
      </c>
    </row>
    <row r="236" spans="1:1" x14ac:dyDescent="0.25">
      <c r="A236" s="9" t="s">
        <v>76</v>
      </c>
    </row>
    <row r="237" spans="1:1" x14ac:dyDescent="0.25">
      <c r="A237" s="9" t="s">
        <v>124</v>
      </c>
    </row>
    <row r="238" spans="1:1" x14ac:dyDescent="0.25">
      <c r="A238" s="9"/>
    </row>
    <row r="239" spans="1:1" x14ac:dyDescent="0.25">
      <c r="A239" s="9"/>
    </row>
    <row r="240" spans="1:1" x14ac:dyDescent="0.25">
      <c r="A240" s="9" t="s">
        <v>125</v>
      </c>
    </row>
    <row r="241" spans="1:20" x14ac:dyDescent="0.25">
      <c r="A241" s="9" t="s">
        <v>126</v>
      </c>
    </row>
    <row r="242" spans="1:20" x14ac:dyDescent="0.25">
      <c r="A242" t="str">
        <f>CONCATENATE("$domName=",CHAR(34),+IF(++VMs!F16="","&lt;Windows Server AD domain name to join, such as corp.contoso.com&gt;",++VMs!F16),CHAR(34))</f>
        <v>$domName="&lt;Windows Server AD domain name to join, such as corp.contoso.com&gt;"</v>
      </c>
    </row>
    <row r="243" spans="1:20" x14ac:dyDescent="0.25">
      <c r="A243" s="9" t="s">
        <v>127</v>
      </c>
    </row>
    <row r="244" spans="1:20" x14ac:dyDescent="0.25">
      <c r="A244" s="9" t="s">
        <v>128</v>
      </c>
    </row>
    <row r="245" spans="1:20" x14ac:dyDescent="0.25">
      <c r="A245" s="9" t="s">
        <v>77</v>
      </c>
    </row>
    <row r="246" spans="1:20" x14ac:dyDescent="0.25">
      <c r="A246" s="9"/>
    </row>
    <row r="247" spans="1:20" x14ac:dyDescent="0.25">
      <c r="A247" s="9"/>
    </row>
    <row r="248" spans="1:20" x14ac:dyDescent="0.25">
      <c r="A248" s="9" t="s">
        <v>78</v>
      </c>
    </row>
    <row r="249" spans="1:20" x14ac:dyDescent="0.25">
      <c r="A249" s="9" t="s">
        <v>129</v>
      </c>
    </row>
    <row r="250" spans="1:20" x14ac:dyDescent="0.25">
      <c r="A250" s="9" t="s">
        <v>78</v>
      </c>
    </row>
    <row r="251" spans="1:20" x14ac:dyDescent="0.25">
      <c r="A251" s="9"/>
    </row>
    <row r="252" spans="1:20" x14ac:dyDescent="0.25">
      <c r="A252" s="9" t="s">
        <v>130</v>
      </c>
    </row>
    <row r="253" spans="1:20" x14ac:dyDescent="0.25">
      <c r="A253" s="9" t="s">
        <v>39</v>
      </c>
    </row>
    <row r="254" spans="1:20" x14ac:dyDescent="0.25">
      <c r="A254" s="3" t="str">
        <f>CONCATENATE("$locName=",CHAR(34),+IF(++'Resource Groups'!B5="","&lt;an Azure location, such as West US&gt;",++'Resource Groups'!B5),CHAR(34))</f>
        <v>$locName="&lt;an Azure location, such as West US&gt;"</v>
      </c>
    </row>
    <row r="255" spans="1:20" x14ac:dyDescent="0.25">
      <c r="A255" s="9" t="str">
        <f>CONCATENATE("$vnetName=",CHAR(34),+IF(++VNet!B4="","&lt;Table V - Item 1 - Value column&gt;",++VNet!B4),CHAR(34))</f>
        <v>$vnetName="&lt;Table V - Item 1 - Value column&gt;"</v>
      </c>
    </row>
    <row r="256" spans="1:20" x14ac:dyDescent="0.25">
      <c r="A256" s="9" t="str">
        <f>CONCATENATE("$subnetName=",CHAR(34),+IF(++Subnets!B5="","&lt;Table S – Item 2 – Subnet name column&gt;",++Subnets!B5),CHAR(34))</f>
        <v>$subnetName="&lt;Table S – Item 2 – Subnet name column&gt;"</v>
      </c>
      <c r="T256" s="3"/>
    </row>
    <row r="257" spans="1:20" x14ac:dyDescent="0.25">
      <c r="A257" s="9" t="str">
        <f>CONCATENATE("$privIP=",CHAR(34),+IF(++'Static IP Addresses'!C7="","&lt;Table I - Item 4 - Value column&gt;",++'Static IP Addresses'!C7),CHAR(34))</f>
        <v>$privIP="&lt;Table I - Item 4 - Value column&gt;"</v>
      </c>
      <c r="T257" s="3"/>
    </row>
    <row r="258" spans="1:20" x14ac:dyDescent="0.25">
      <c r="A258" s="9" t="str">
        <f>CONCATENATE("$rgName=",CHAR(34),+IF(++'Resource Groups'!F8="","&lt;Table R - Item 4 - Name column&gt;",++'Resource Groups'!F8),CHAR(34))</f>
        <v>$rgName="&lt;Table R - Item 4 - Name column&gt;"</v>
      </c>
      <c r="T258" s="3"/>
    </row>
    <row r="259" spans="1:20" x14ac:dyDescent="0.25">
      <c r="A259" s="9"/>
      <c r="N259" s="9"/>
      <c r="T259" s="3"/>
    </row>
    <row r="260" spans="1:20" x14ac:dyDescent="0.25">
      <c r="A260" s="9" t="s">
        <v>186</v>
      </c>
      <c r="N260" s="3"/>
      <c r="T260" s="3"/>
    </row>
    <row r="261" spans="1:20" x14ac:dyDescent="0.25">
      <c r="A261" s="9" t="s">
        <v>196</v>
      </c>
      <c r="T261" s="3"/>
    </row>
    <row r="262" spans="1:20" x14ac:dyDescent="0.25">
      <c r="A262" s="9" t="s">
        <v>212</v>
      </c>
      <c r="T262" s="3"/>
    </row>
    <row r="263" spans="1:20" x14ac:dyDescent="0.25">
      <c r="A263" s="9" t="s">
        <v>213</v>
      </c>
      <c r="T263" s="3"/>
    </row>
    <row r="264" spans="1:20" x14ac:dyDescent="0.25">
      <c r="A264" s="9" t="s">
        <v>214</v>
      </c>
      <c r="T264" s="3"/>
    </row>
    <row r="265" spans="1:20" x14ac:dyDescent="0.25">
      <c r="A265" s="9" t="s">
        <v>215</v>
      </c>
    </row>
    <row r="266" spans="1:20" x14ac:dyDescent="0.25">
      <c r="A266" s="9" t="s">
        <v>216</v>
      </c>
    </row>
    <row r="267" spans="1:20" x14ac:dyDescent="0.25">
      <c r="A267" s="9"/>
    </row>
    <row r="268" spans="1:20" x14ac:dyDescent="0.25">
      <c r="A268" s="9"/>
    </row>
    <row r="269" spans="1:20" x14ac:dyDescent="0.25">
      <c r="A269" s="9" t="s">
        <v>131</v>
      </c>
    </row>
    <row r="270" spans="1:20" x14ac:dyDescent="0.25">
      <c r="A270" s="9" t="s">
        <v>69</v>
      </c>
    </row>
    <row r="271" spans="1:20" x14ac:dyDescent="0.25">
      <c r="A271" s="3" t="str">
        <f>CONCATENATE("$locName=",CHAR(34),+IF(++'Resource Groups'!B5="","&lt;an Azure location, such as West US&gt;",++'Resource Groups'!B5),CHAR(34))</f>
        <v>$locName="&lt;an Azure location, such as West US&gt;"</v>
      </c>
    </row>
    <row r="272" spans="1:20" x14ac:dyDescent="0.25">
      <c r="A272" s="9" t="str">
        <f>CONCATENATE("$vnetName=",CHAR(34),+IF(++VNet!B4="","&lt;Table V - Item 1 - Value column&gt;",++VNet!B4),CHAR(34))</f>
        <v>$vnetName="&lt;Table V - Item 1 - Value column&gt;"</v>
      </c>
    </row>
    <row r="273" spans="1:1" x14ac:dyDescent="0.25">
      <c r="A273" s="9" t="str">
        <f>CONCATENATE("$subnetName=",CHAR(34),+IF(++Subnets!B5="","&lt;Table S – Item 2 – Subnet name column&gt;",++Subnets!B5),CHAR(34))</f>
        <v>$subnetName="&lt;Table S – Item 2 – Subnet name column&gt;"</v>
      </c>
    </row>
    <row r="274" spans="1:1" x14ac:dyDescent="0.25">
      <c r="A274" s="9" t="str">
        <f>CONCATENATE("$avName=",CHAR(34),+IF(++AvailSets!B5="","&lt;Table A – Item 2 – Availability set name column&gt;",++AvailSets!B5),CHAR(34))</f>
        <v>$avName="&lt;Table A – Item 2 – Availability set name column&gt;"</v>
      </c>
    </row>
    <row r="275" spans="1:1" x14ac:dyDescent="0.25">
      <c r="A275" s="9" t="str">
        <f>CONCATENATE("$rgNameTier=",CHAR(34),+IF(++'Resource Groups'!F6="","&lt;Table R - Item 2 - Resource group name column&gt;",++'Resource Groups'!F6),CHAR(34))</f>
        <v>$rgNameTier="&lt;Table R - Item 2 - Resource group name column&gt;"</v>
      </c>
    </row>
    <row r="276" spans="1:1" x14ac:dyDescent="0.25">
      <c r="A276" s="9" t="str">
        <f>CONCATENATE("$rgNameInfra=",CHAR(34),+IF(++'Resource Groups'!F8="","&lt;Table R - Item 4 - Resource group name column&gt;",++'Resource Groups'!F8),CHAR(34))</f>
        <v>$rgNameInfra="&lt;Table R - Item 4 - Resource group name column&gt;"</v>
      </c>
    </row>
    <row r="277" spans="1:1" x14ac:dyDescent="0.25">
      <c r="A277" s="9" t="s">
        <v>70</v>
      </c>
    </row>
    <row r="278" spans="1:1" x14ac:dyDescent="0.25">
      <c r="A278" s="9" t="s">
        <v>186</v>
      </c>
    </row>
    <row r="279" spans="1:1" x14ac:dyDescent="0.25">
      <c r="A279" s="9" t="s">
        <v>196</v>
      </c>
    </row>
    <row r="280" spans="1:1" x14ac:dyDescent="0.25">
      <c r="A280" s="9" t="s">
        <v>217</v>
      </c>
    </row>
    <row r="281" spans="1:1" x14ac:dyDescent="0.25">
      <c r="A281" s="9" t="s">
        <v>218</v>
      </c>
    </row>
    <row r="282" spans="1:1" x14ac:dyDescent="0.25">
      <c r="A282" s="9" t="s">
        <v>71</v>
      </c>
    </row>
    <row r="283" spans="1:1" x14ac:dyDescent="0.25">
      <c r="A283" s="9" t="s">
        <v>197</v>
      </c>
    </row>
    <row r="284" spans="1:1" x14ac:dyDescent="0.25">
      <c r="A284" s="9"/>
    </row>
    <row r="285" spans="1:1" x14ac:dyDescent="0.25">
      <c r="A285" s="9" t="s">
        <v>132</v>
      </c>
    </row>
    <row r="286" spans="1:1" x14ac:dyDescent="0.25">
      <c r="A286" s="9" t="str">
        <f>CONCATENATE("$vmName=",CHAR(34),+IF(++VMs!C7="","&lt;Table M - Item 4 - Virtual machine name column&gt;",++VMs!C7),CHAR(34))</f>
        <v>$vmName="&lt;Table M - Item 4 - Virtual machine name column&gt;"</v>
      </c>
    </row>
    <row r="287" spans="1:1" x14ac:dyDescent="0.25">
      <c r="A287" s="9" t="str">
        <f>CONCATENATE("$vmSize=",CHAR(34),+IF(++VMs!F7="","&lt;Table M - Item 4 - Minimum size column&gt;",++VMs!F7),CHAR(34))</f>
        <v>$vmSize="Standard_D2"</v>
      </c>
    </row>
    <row r="288" spans="1:1" x14ac:dyDescent="0.25">
      <c r="A288" s="9" t="str">
        <f>CONCATENATE("$staticIP=",CHAR(34),+IF(++'Static IP Addresses'!C8="","&lt;Table I - Item 5 - Value column&gt;",++'Static IP Addresses'!C8),CHAR(34))</f>
        <v>$staticIP="&lt;Table I - Item 5 - Value column&gt;"</v>
      </c>
    </row>
    <row r="289" spans="1:1" x14ac:dyDescent="0.25">
      <c r="A289" s="9" t="str">
        <f>CONCATENATE("$diskStorageType=",CHAR(34),+IF(++VMs!G4="","&lt;Table M – Item 4 – Storage type column&gt;",++VMs!G7),CHAR(34))</f>
        <v>$diskStorageType="StandardLRS"</v>
      </c>
    </row>
    <row r="290" spans="1:1" x14ac:dyDescent="0.25">
      <c r="A290" s="9"/>
    </row>
    <row r="291" spans="1:1" x14ac:dyDescent="0.25">
      <c r="A291" s="9" t="s">
        <v>219</v>
      </c>
    </row>
    <row r="292" spans="1:1" x14ac:dyDescent="0.25">
      <c r="A292" s="9" t="s">
        <v>199</v>
      </c>
    </row>
    <row r="293" spans="1:1" x14ac:dyDescent="0.25">
      <c r="A293" s="9" t="s">
        <v>133</v>
      </c>
    </row>
    <row r="294" spans="1:1" x14ac:dyDescent="0.25">
      <c r="A294" s="9" t="s">
        <v>204</v>
      </c>
    </row>
    <row r="295" spans="1:1" x14ac:dyDescent="0.25">
      <c r="A295" s="9" t="s">
        <v>205</v>
      </c>
    </row>
    <row r="296" spans="1:1" x14ac:dyDescent="0.25">
      <c r="A296" s="9" t="s">
        <v>206</v>
      </c>
    </row>
    <row r="297" spans="1:1" x14ac:dyDescent="0.25">
      <c r="A297" s="9" t="s">
        <v>200</v>
      </c>
    </row>
    <row r="298" spans="1:1" x14ac:dyDescent="0.25">
      <c r="A298" s="9" t="s">
        <v>207</v>
      </c>
    </row>
    <row r="299" spans="1:1" x14ac:dyDescent="0.25">
      <c r="A299" s="9"/>
    </row>
    <row r="300" spans="1:1" x14ac:dyDescent="0.25">
      <c r="A300" s="9" t="s">
        <v>134</v>
      </c>
    </row>
    <row r="301" spans="1:1" x14ac:dyDescent="0.25">
      <c r="A301" s="9" t="str">
        <f>CONCATENATE("$vmName=",CHAR(34),+IF(++VMs!C8="","&lt;Table M - Item 5 - Virtual machine name column&gt;",++VMs!C8),CHAR(34))</f>
        <v>$vmName="&lt;Table M - Item 5 - Virtual machine name column&gt;"</v>
      </c>
    </row>
    <row r="302" spans="1:1" x14ac:dyDescent="0.25">
      <c r="A302" s="9" t="str">
        <f>CONCATENATE("$vmSize=",CHAR(34),+IF(++VMs!F8="","&lt;Table M - Item 5 - Minimum size column&gt;",++VMs!F8),CHAR(34))</f>
        <v>$vmSize="Standard_D2"</v>
      </c>
    </row>
    <row r="303" spans="1:1" x14ac:dyDescent="0.25">
      <c r="A303" s="9" t="str">
        <f>CONCATENATE("$staticIP=",CHAR(34),+IF(++'Static IP Addresses'!C9="","&lt;Table I - Item 6 - Value column&gt;",++'Static IP Addresses'!C9),CHAR(34))</f>
        <v>$staticIP="&lt;Table I - Item 6 - Value column&gt;"</v>
      </c>
    </row>
    <row r="304" spans="1:1" x14ac:dyDescent="0.25">
      <c r="A304" s="9" t="str">
        <f>CONCATENATE("$diskStorageType=",CHAR(34),+IF(++VMs!G4="","&lt;Table M – Item 5 – Storage type column&gt;",++VMs!G8),CHAR(34))</f>
        <v>$diskStorageType="StandardLRS"</v>
      </c>
    </row>
    <row r="305" spans="1:1" x14ac:dyDescent="0.25">
      <c r="A305" s="9"/>
    </row>
    <row r="306" spans="1:1" x14ac:dyDescent="0.25">
      <c r="A306" s="9" t="s">
        <v>220</v>
      </c>
    </row>
    <row r="307" spans="1:1" x14ac:dyDescent="0.25">
      <c r="A307" s="9" t="s">
        <v>199</v>
      </c>
    </row>
    <row r="308" spans="1:1" x14ac:dyDescent="0.25">
      <c r="A308" s="9" t="s">
        <v>135</v>
      </c>
    </row>
    <row r="309" spans="1:1" x14ac:dyDescent="0.25">
      <c r="A309" s="9" t="s">
        <v>204</v>
      </c>
    </row>
    <row r="310" spans="1:1" x14ac:dyDescent="0.25">
      <c r="A310" s="9" t="s">
        <v>205</v>
      </c>
    </row>
    <row r="311" spans="1:1" x14ac:dyDescent="0.25">
      <c r="A311" s="9" t="s">
        <v>206</v>
      </c>
    </row>
    <row r="312" spans="1:1" x14ac:dyDescent="0.25">
      <c r="A312" s="9" t="s">
        <v>200</v>
      </c>
    </row>
    <row r="313" spans="1:1" x14ac:dyDescent="0.25">
      <c r="A313" s="9" t="s">
        <v>207</v>
      </c>
    </row>
    <row r="314" spans="1:1" x14ac:dyDescent="0.25">
      <c r="A314" s="9"/>
    </row>
    <row r="315" spans="1:1" x14ac:dyDescent="0.25">
      <c r="A315" s="9"/>
    </row>
    <row r="316" spans="1:1" x14ac:dyDescent="0.25">
      <c r="A316" s="9" t="s">
        <v>136</v>
      </c>
    </row>
    <row r="317" spans="1:1" x14ac:dyDescent="0.25">
      <c r="A317" s="9" t="str">
        <f>CONCATENATE("$domName=",CHAR(34),+IF(++VMs!F16="","&lt;Windows Server AD domain name to join, such as corp.contoso.com&gt;",++VMs!F16),CHAR(34))</f>
        <v>$domName="&lt;Windows Server AD domain name to join, such as corp.contoso.com&gt;"</v>
      </c>
    </row>
    <row r="318" spans="1:1" x14ac:dyDescent="0.25">
      <c r="A318" s="9" t="s">
        <v>127</v>
      </c>
    </row>
    <row r="319" spans="1:1" x14ac:dyDescent="0.25">
      <c r="A319" s="9" t="s">
        <v>128</v>
      </c>
    </row>
    <row r="320" spans="1:1" x14ac:dyDescent="0.25">
      <c r="A320" s="9" t="s">
        <v>77</v>
      </c>
    </row>
    <row r="321" spans="1:1" x14ac:dyDescent="0.25">
      <c r="A321" s="9"/>
    </row>
    <row r="322" spans="1:1" x14ac:dyDescent="0.25">
      <c r="A322" s="9"/>
    </row>
    <row r="323" spans="1:1" x14ac:dyDescent="0.25">
      <c r="A323" s="9" t="s">
        <v>78</v>
      </c>
    </row>
    <row r="324" spans="1:1" x14ac:dyDescent="0.25">
      <c r="A324" s="9" t="s">
        <v>137</v>
      </c>
    </row>
    <row r="325" spans="1:1" x14ac:dyDescent="0.25">
      <c r="A325" s="9" t="s">
        <v>78</v>
      </c>
    </row>
    <row r="326" spans="1:1" x14ac:dyDescent="0.25">
      <c r="A326" s="9"/>
    </row>
    <row r="327" spans="1:1" x14ac:dyDescent="0.25">
      <c r="A327" s="9" t="s">
        <v>138</v>
      </c>
    </row>
    <row r="328" spans="1:1" x14ac:dyDescent="0.25">
      <c r="A328" s="9" t="s">
        <v>39</v>
      </c>
    </row>
    <row r="329" spans="1:1" x14ac:dyDescent="0.25">
      <c r="A329" s="3" t="str">
        <f>CONCATENATE("$locName=",CHAR(34),+IF(++'Resource Groups'!B5="","&lt;an Azure location, such as West US&gt;",++'Resource Groups'!B5),CHAR(34))</f>
        <v>$locName="&lt;an Azure location, such as West US&gt;"</v>
      </c>
    </row>
    <row r="330" spans="1:1" x14ac:dyDescent="0.25">
      <c r="A330" s="9" t="str">
        <f>CONCATENATE("$rgName=",CHAR(34),+IF(++'Resource Groups'!F8="","&lt;Table R - Item 4 - Name column&gt;",++'Resource Groups'!F8),CHAR(34))</f>
        <v>$rgName="&lt;Table R - Item 4 - Name column&gt;"</v>
      </c>
    </row>
    <row r="331" spans="1:1" x14ac:dyDescent="0.25">
      <c r="A331" s="9" t="s">
        <v>221</v>
      </c>
    </row>
    <row r="332" spans="1:1" x14ac:dyDescent="0.25">
      <c r="A332" s="9" t="s">
        <v>222</v>
      </c>
    </row>
    <row r="333" spans="1:1" x14ac:dyDescent="0.25">
      <c r="A333" s="9" t="s">
        <v>223</v>
      </c>
    </row>
    <row r="334" spans="1:1" x14ac:dyDescent="0.25">
      <c r="A334" s="9" t="s">
        <v>224</v>
      </c>
    </row>
    <row r="335" spans="1:1" x14ac:dyDescent="0.25">
      <c r="A335" s="9" t="s">
        <v>225</v>
      </c>
    </row>
    <row r="336" spans="1:1" x14ac:dyDescent="0.25">
      <c r="A336" s="9" t="s">
        <v>226</v>
      </c>
    </row>
    <row r="337" spans="1:1" x14ac:dyDescent="0.25">
      <c r="A337" s="9"/>
    </row>
    <row r="338" spans="1:1" x14ac:dyDescent="0.25">
      <c r="A338" s="9" t="s">
        <v>139</v>
      </c>
    </row>
    <row r="339" spans="1:1" x14ac:dyDescent="0.25">
      <c r="A339" s="9" t="s">
        <v>227</v>
      </c>
    </row>
    <row r="340" spans="1:1" x14ac:dyDescent="0.25">
      <c r="A340" s="9"/>
    </row>
    <row r="341" spans="1:1" x14ac:dyDescent="0.25">
      <c r="A341" s="9"/>
    </row>
    <row r="342" spans="1:1" x14ac:dyDescent="0.25">
      <c r="A342" s="9" t="s">
        <v>140</v>
      </c>
    </row>
    <row r="343" spans="1:1" x14ac:dyDescent="0.25">
      <c r="A343" s="9" t="s">
        <v>69</v>
      </c>
    </row>
    <row r="344" spans="1:1" x14ac:dyDescent="0.25">
      <c r="A344" s="3" t="str">
        <f>CONCATENATE("$locName=",CHAR(34),+IF(++'Resource Groups'!B5="","&lt;an Azure location, such as West US&gt;",++'Resource Groups'!B5),CHAR(34))</f>
        <v>$locName="&lt;an Azure location, such as West US&gt;"</v>
      </c>
    </row>
    <row r="345" spans="1:1" x14ac:dyDescent="0.25">
      <c r="A345" s="9" t="str">
        <f>CONCATENATE("$vnetName=",CHAR(34),+IF(++VNet!B4="","&lt;Table V - Item 1 - Value column&gt;",++VNet!B4),CHAR(34))</f>
        <v>$vnetName="&lt;Table V - Item 1 - Value column&gt;"</v>
      </c>
    </row>
    <row r="346" spans="1:1" x14ac:dyDescent="0.25">
      <c r="A346" s="9" t="str">
        <f>CONCATENATE("$subnetName=",CHAR(34),+IF(++Subnets!B6="","&lt;Table S – Item 3 – Subnet name column&gt;",++Subnets!B6),CHAR(34))</f>
        <v>$subnetName="&lt;Table S – Item 3 – Subnet name column&gt;"</v>
      </c>
    </row>
    <row r="347" spans="1:1" x14ac:dyDescent="0.25">
      <c r="A347" s="9" t="str">
        <f>CONCATENATE("$avName=",CHAR(34),+IF(++AvailSets!B6="","&lt;Table A – Item 3 – Availability set name column&gt;",++AvailSets!B6),CHAR(34))</f>
        <v>$avName="&lt;Table A – Item 3 – Availability set name column&gt;"</v>
      </c>
    </row>
    <row r="348" spans="1:1" x14ac:dyDescent="0.25">
      <c r="A348" s="9" t="str">
        <f>CONCATENATE("$rgNameTier=",CHAR(34),+IF(++'Resource Groups'!F7="","&lt;Table R - Item 3 - Resource group name column&gt;",++'Resource Groups'!F7),CHAR(34))</f>
        <v>$rgNameTier="&lt;Table R - Item 3 - Resource group name column&gt;"</v>
      </c>
    </row>
    <row r="349" spans="1:1" x14ac:dyDescent="0.25">
      <c r="A349" s="9" t="str">
        <f>CONCATENATE("$rgNameInfra=",CHAR(34),+IF(++'Resource Groups'!F8="","&lt;Table R - Item 4 - Resource group name column&gt;",++'Resource Groups'!F8),CHAR(34))</f>
        <v>$rgNameInfra="&lt;Table R - Item 4 - Resource group name column&gt;"</v>
      </c>
    </row>
    <row r="350" spans="1:1" x14ac:dyDescent="0.25">
      <c r="A350" s="9" t="s">
        <v>70</v>
      </c>
    </row>
    <row r="351" spans="1:1" x14ac:dyDescent="0.25">
      <c r="A351" s="9" t="s">
        <v>186</v>
      </c>
    </row>
    <row r="352" spans="1:1" x14ac:dyDescent="0.25">
      <c r="A352" s="9" t="s">
        <v>196</v>
      </c>
    </row>
    <row r="353" spans="1:1" x14ac:dyDescent="0.25">
      <c r="A353" s="9" t="s">
        <v>217</v>
      </c>
    </row>
    <row r="354" spans="1:1" x14ac:dyDescent="0.25">
      <c r="A354" s="9" t="s">
        <v>228</v>
      </c>
    </row>
    <row r="355" spans="1:1" x14ac:dyDescent="0.25">
      <c r="A355" s="9" t="s">
        <v>71</v>
      </c>
    </row>
    <row r="356" spans="1:1" x14ac:dyDescent="0.25">
      <c r="A356" s="9" t="s">
        <v>197</v>
      </c>
    </row>
    <row r="357" spans="1:1" x14ac:dyDescent="0.25">
      <c r="A357" s="9"/>
    </row>
    <row r="358" spans="1:1" x14ac:dyDescent="0.25">
      <c r="A358" s="9" t="s">
        <v>141</v>
      </c>
    </row>
    <row r="359" spans="1:1" x14ac:dyDescent="0.25">
      <c r="A359" s="9" t="str">
        <f>CONCATENATE("$vmName=",CHAR(34),+IF(++VMs!C9="","&lt;Table M - Item 6 - Virtual machine name column&gt;",++VMs!C9),CHAR(34))</f>
        <v>$vmName="&lt;Table M - Item 6 - Virtual machine name column&gt;"</v>
      </c>
    </row>
    <row r="360" spans="1:1" x14ac:dyDescent="0.25">
      <c r="A360" s="9" t="str">
        <f>CONCATENATE("$vmSize=",CHAR(34),+IF(++VMs!F9="","&lt;Table M - Item 6 - Minimum size column&gt;",++VMs!F9),CHAR(34))</f>
        <v>$vmSize="Standard_D2"</v>
      </c>
    </row>
    <row r="361" spans="1:1" x14ac:dyDescent="0.25">
      <c r="A361" s="9" t="str">
        <f>CONCATENATE("$staticIP=",CHAR(34),+IF(++'Static IP Addresses'!C10="","&lt;Table I - Item 7 - Value column&gt;",++'Static IP Addresses'!C10),CHAR(34))</f>
        <v>$staticIP="&lt;Table I - Item 7 - Value column&gt;"</v>
      </c>
    </row>
    <row r="362" spans="1:1" x14ac:dyDescent="0.25">
      <c r="A362" s="9" t="str">
        <f>CONCATENATE("$diskStorageType=",CHAR(34),+IF(++VMs!G4="","&lt;Table M – Item 6 – Storage type column&gt;",++VMs!G9),CHAR(34))</f>
        <v>$diskStorageType="StandardLRS"</v>
      </c>
    </row>
    <row r="363" spans="1:1" x14ac:dyDescent="0.25">
      <c r="A363" s="9"/>
    </row>
    <row r="364" spans="1:1" x14ac:dyDescent="0.25">
      <c r="A364" s="9" t="s">
        <v>219</v>
      </c>
    </row>
    <row r="365" spans="1:1" x14ac:dyDescent="0.25">
      <c r="A365" s="9" t="s">
        <v>199</v>
      </c>
    </row>
    <row r="366" spans="1:1" x14ac:dyDescent="0.25">
      <c r="A366" s="9"/>
    </row>
    <row r="367" spans="1:1" x14ac:dyDescent="0.25">
      <c r="A367" s="9" t="s">
        <v>142</v>
      </c>
    </row>
    <row r="368" spans="1:1" x14ac:dyDescent="0.25">
      <c r="A368" s="9" t="s">
        <v>204</v>
      </c>
    </row>
    <row r="369" spans="1:1" x14ac:dyDescent="0.25">
      <c r="A369" s="9" t="s">
        <v>205</v>
      </c>
    </row>
    <row r="370" spans="1:1" x14ac:dyDescent="0.25">
      <c r="A370" s="9" t="s">
        <v>206</v>
      </c>
    </row>
    <row r="371" spans="1:1" x14ac:dyDescent="0.25">
      <c r="A371" s="9" t="s">
        <v>200</v>
      </c>
    </row>
    <row r="372" spans="1:1" x14ac:dyDescent="0.25">
      <c r="A372" s="9" t="s">
        <v>207</v>
      </c>
    </row>
    <row r="373" spans="1:1" x14ac:dyDescent="0.25">
      <c r="A373" s="9"/>
    </row>
    <row r="374" spans="1:1" x14ac:dyDescent="0.25">
      <c r="A374" s="9" t="s">
        <v>143</v>
      </c>
    </row>
    <row r="375" spans="1:1" x14ac:dyDescent="0.25">
      <c r="A375" s="9" t="str">
        <f>CONCATENATE("$vmName=",CHAR(34),+IF(++VMs!C10="","&lt;Table M - Item 7 - Virtual machine name column&gt;",++VMs!C10),CHAR(34))</f>
        <v>$vmName="&lt;Table M - Item 7 - Virtual machine name column&gt;"</v>
      </c>
    </row>
    <row r="376" spans="1:1" x14ac:dyDescent="0.25">
      <c r="A376" s="9" t="str">
        <f>CONCATENATE("$vmSize=",CHAR(34),+IF(++VMs!F10="","&lt;Table M - Item 7 - Minimum size column&gt;",++VMs!F10),CHAR(34))</f>
        <v>$vmSize="Standard_D2"</v>
      </c>
    </row>
    <row r="377" spans="1:1" x14ac:dyDescent="0.25">
      <c r="A377" s="9" t="str">
        <f>CONCATENATE("$staticIP=",CHAR(34),+IF(++'Static IP Addresses'!C11="","&lt;Table I - Item 8 - Value column&gt;",++'Static IP Addresses'!C11),CHAR(34))</f>
        <v>$staticIP="&lt;Table I - Item 8 - Value column&gt;"</v>
      </c>
    </row>
    <row r="378" spans="1:1" x14ac:dyDescent="0.25">
      <c r="A378" s="9" t="str">
        <f>CONCATENATE("$diskStorageType=",CHAR(34),+IF(++VMs!G4="","&lt;Table M – Item 7 – Storage type column&gt;",++VMs!G10),CHAR(34))</f>
        <v>$diskStorageType="StandardLRS"</v>
      </c>
    </row>
    <row r="379" spans="1:1" x14ac:dyDescent="0.25">
      <c r="A379" s="9"/>
    </row>
    <row r="380" spans="1:1" x14ac:dyDescent="0.25">
      <c r="A380" s="9" t="s">
        <v>220</v>
      </c>
    </row>
    <row r="381" spans="1:1" x14ac:dyDescent="0.25">
      <c r="A381" s="9" t="s">
        <v>199</v>
      </c>
    </row>
    <row r="382" spans="1:1" x14ac:dyDescent="0.25">
      <c r="A382" s="9"/>
    </row>
    <row r="383" spans="1:1" x14ac:dyDescent="0.25">
      <c r="A383" s="9" t="s">
        <v>144</v>
      </c>
    </row>
    <row r="384" spans="1:1" x14ac:dyDescent="0.25">
      <c r="A384" s="9" t="s">
        <v>204</v>
      </c>
    </row>
    <row r="385" spans="1:1" x14ac:dyDescent="0.25">
      <c r="A385" s="9" t="s">
        <v>205</v>
      </c>
    </row>
    <row r="386" spans="1:1" x14ac:dyDescent="0.25">
      <c r="A386" s="9" t="s">
        <v>206</v>
      </c>
    </row>
    <row r="387" spans="1:1" x14ac:dyDescent="0.25">
      <c r="A387" s="9" t="s">
        <v>200</v>
      </c>
    </row>
    <row r="388" spans="1:1" x14ac:dyDescent="0.25">
      <c r="A388" s="9" t="s">
        <v>207</v>
      </c>
    </row>
    <row r="389" spans="1:1" x14ac:dyDescent="0.25">
      <c r="A389" s="9"/>
    </row>
    <row r="390" spans="1:1" x14ac:dyDescent="0.25">
      <c r="A390" s="9"/>
    </row>
    <row r="622" spans="21:21" x14ac:dyDescent="0.25">
      <c r="U622" s="3"/>
    </row>
    <row r="623" spans="21:21" x14ac:dyDescent="0.25">
      <c r="U623" s="3"/>
    </row>
    <row r="624" spans="21:21" x14ac:dyDescent="0.25">
      <c r="U624" s="3"/>
    </row>
    <row r="625" spans="15:21" x14ac:dyDescent="0.25">
      <c r="U625" s="3"/>
    </row>
    <row r="626" spans="15:21" x14ac:dyDescent="0.25">
      <c r="O626" s="3"/>
      <c r="U626" s="3"/>
    </row>
    <row r="627" spans="15:21" x14ac:dyDescent="0.25">
      <c r="U627" s="3"/>
    </row>
    <row r="628" spans="15:21" x14ac:dyDescent="0.25">
      <c r="U628" s="3"/>
    </row>
    <row r="629" spans="15:21" x14ac:dyDescent="0.25">
      <c r="U629" s="3"/>
    </row>
    <row r="630" spans="15:21" x14ac:dyDescent="0.25">
      <c r="U63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Introduction</vt:lpstr>
      <vt:lpstr>Resource Groups</vt:lpstr>
      <vt:lpstr>VNet</vt:lpstr>
      <vt:lpstr>Subnets</vt:lpstr>
      <vt:lpstr>Static IP Addresses</vt:lpstr>
      <vt:lpstr>DNS Servers</vt:lpstr>
      <vt:lpstr>LocalNet</vt:lpstr>
      <vt:lpstr>AvailSets</vt:lpstr>
      <vt:lpstr>VMs</vt:lpstr>
      <vt:lpstr>PowerShell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Davies</dc:creator>
  <cp:lastModifiedBy>Joe Davies</cp:lastModifiedBy>
  <dcterms:created xsi:type="dcterms:W3CDTF">2014-10-01T22:16:26Z</dcterms:created>
  <dcterms:modified xsi:type="dcterms:W3CDTF">2019-11-25T19:08:00Z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Owner">
    <vt:lpwstr>josephd@microsoft.com</vt:lpwstr>
  </property>
  <property fmtid="{D5CDD505-2E9C-101B-9397-08002B2CF9AE}" pid="6" name="MSIP_Label_f42aa342-8706-4288-bd11-ebb85995028c_SetDate">
    <vt:lpwstr>2017-09-01T10:56:52.5847315-07:00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