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 firstSheet="5" activeTab="20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1-21 " sheetId="156" r:id="rId7"/>
    <sheet name="10-21" sheetId="155" r:id="rId8"/>
    <sheet name="09-21 " sheetId="154" r:id="rId9"/>
    <sheet name="08-21 " sheetId="153" r:id="rId10"/>
    <sheet name="07-21" sheetId="152" r:id="rId11"/>
    <sheet name="06" sheetId="151" r:id="rId12"/>
    <sheet name="05" sheetId="142" r:id="rId13"/>
    <sheet name="04" sheetId="141" r:id="rId14"/>
    <sheet name="03" sheetId="140" r:id="rId15"/>
    <sheet name="02" sheetId="139" r:id="rId16"/>
    <sheet name="01" sheetId="138" r:id="rId17"/>
    <sheet name="пд1 зп" sheetId="45" r:id="rId18"/>
    <sheet name="пд2 зп" sheetId="46" r:id="rId19"/>
    <sheet name="пд1 аванс" sheetId="2" r:id="rId20"/>
    <sheet name="пд2 аванс" sheetId="4" r:id="rId21"/>
    <sheet name="Звірка21" sheetId="150" r:id="rId22"/>
    <sheet name="звірка" sheetId="110" r:id="rId23"/>
  </sheets>
  <externalReferences>
    <externalReference r:id="rId24"/>
    <externalReference r:id="rId25"/>
  </externalReferences>
  <calcPr calcId="162913"/>
</workbook>
</file>

<file path=xl/calcChain.xml><?xml version="1.0" encoding="utf-8"?>
<calcChain xmlns="http://schemas.openxmlformats.org/spreadsheetml/2006/main">
  <c r="N17" i="156" l="1"/>
  <c r="J11" i="156"/>
  <c r="H11" i="156"/>
  <c r="E11" i="156"/>
  <c r="D11" i="156"/>
  <c r="G10" i="156"/>
  <c r="K10" i="156" s="1"/>
  <c r="G9" i="156"/>
  <c r="K9" i="156" s="1"/>
  <c r="K11" i="156" l="1"/>
  <c r="M9" i="156"/>
  <c r="M14" i="156"/>
  <c r="L9" i="156"/>
  <c r="L10" i="156"/>
  <c r="N10" i="156" s="1"/>
  <c r="O10" i="156" s="1"/>
  <c r="P10" i="156" s="1"/>
  <c r="M10" i="156"/>
  <c r="G11" i="156"/>
  <c r="L11" i="155"/>
  <c r="G10" i="155"/>
  <c r="K10" i="155"/>
  <c r="M10" i="155" s="1"/>
  <c r="G9" i="155"/>
  <c r="D11" i="155"/>
  <c r="E11" i="155"/>
  <c r="H11" i="155"/>
  <c r="J11" i="155"/>
  <c r="N9" i="156" l="1"/>
  <c r="L11" i="156"/>
  <c r="M11" i="156"/>
  <c r="L10" i="155"/>
  <c r="N10" i="155" s="1"/>
  <c r="O10" i="155" s="1"/>
  <c r="P10" i="155" s="1"/>
  <c r="D15" i="152"/>
  <c r="N17" i="155"/>
  <c r="G11" i="155"/>
  <c r="N11" i="156" l="1"/>
  <c r="M17" i="156" s="1"/>
  <c r="O17" i="156" s="1"/>
  <c r="O9" i="156"/>
  <c r="K9" i="155"/>
  <c r="J10" i="154"/>
  <c r="H10" i="154"/>
  <c r="E10" i="154"/>
  <c r="D10" i="154"/>
  <c r="G9" i="154"/>
  <c r="K9" i="154" s="1"/>
  <c r="O11" i="156" l="1"/>
  <c r="P9" i="156"/>
  <c r="P11" i="156" s="1"/>
  <c r="Q12" i="156" s="1"/>
  <c r="K11" i="155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A10" i="45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D3" i="4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<sst xmlns="http://schemas.openxmlformats.org/spreadsheetml/2006/main" count="484" uniqueCount="100">
  <si>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</si>
  <si>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</si>
  <si>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</si>
  <si>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</si>
  <si>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</si>
  <si>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</si>
  <si>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</si>
  <si>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</si>
  <si>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</si>
  <si>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</si>
  <si>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</si>
  <si>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</si>
  <si>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</si>
  <si>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</si>
  <si>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</si>
  <si>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</si>
  <si>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</si>
  <si>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</si>
  <si>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</si>
  <si>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</si>
  <si>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</si>
  <si>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</si>
  <si>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</si>
  <si>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</si>
  <si>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</si>
  <si>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</si>
  <si>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</si>
  <si>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</si>
  <si>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</si>
  <si>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</si>
  <si>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</si>
  <si>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</si>
  <si>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</si>
  <si>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</si>
  <si>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</si>
  <si>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</si>
  <si>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</si>
  <si>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</si>
  <si>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</si>
  <si>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</si>
  <si>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</si>
  <si>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</si>
  <si>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</si>
  <si>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</si>
  <si>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</si>
  <si>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</si>
  <si>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</si>
  <si>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</si>
  <si>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</si>
  <si>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</si>
  <si>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</si>
  <si>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</si>
  <si>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</si>
  <si>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</si>
  <si>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</si>
  <si>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</si>
  <si>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</si>
  <si>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</si>
  <si>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</si>
  <si>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</si>
  <si>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</si>
  <si>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</si>
  <si>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</si>
  <si>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</si>
  <si>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</si>
  <si>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</si>
  <si>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</si>
  <si>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</si>
  <si>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</si>
  <si>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</si>
  <si>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</si>
  <si>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</si>
  <si>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</si>
  <si>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</si>
  <si>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</si>
  <si>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</si>
  <si>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</si>
  <si>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</si>
  <si>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</si>
  <si>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</si>
  <si>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</si>
  <si>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</si>
  <si>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</si>
  <si>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</si>
  <si>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</si>
  <si>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</si>
  <si>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</si>
  <si>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</si>
  <si>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</si>
  <si>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</si>
  <si>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</si>
  <si>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</si>
  <si>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</si>
  <si>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</si>
  <si>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</si>
  <si>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ПЛАТІЖНА ВІДОМІСТЬ № 09/А</t>
  </si>
  <si>
    <t>за ВЕРЕСЕНЬ 2021</t>
  </si>
  <si>
    <t>06 ЖОВТНЯ 2021</t>
  </si>
  <si>
    <t>20 ВЕРЕСНЯ 2021</t>
  </si>
  <si>
    <t>ПЛАТІЖНА ВІДОМІСТЬ №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</si>
</sst>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3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9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17" fillId="0" borderId="0" xfId="0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39" fillId="0" borderId="8" xfId="0" applyNumberFormat="1" applyFont="1" applyFill="1" applyBorder="1" applyAlignment="1" applyProtection="1">
      <alignment horizontal="center" vertical="top"/>
    </xf>
    <xf numFmtId="0" fontId="40" fillId="0" borderId="1" xfId="0" applyNumberFormat="1" applyFont="1" applyFill="1" applyBorder="1" applyAlignment="1" applyProtection="1">
      <alignment horizontal="left" vertical="top"/>
    </xf>
    <xf numFmtId="0" fontId="41" fillId="0" borderId="1" xfId="0" applyFont="1" applyBorder="1" applyAlignment="1">
      <alignment horizontal="left" vertical="center" wrapText="1"/>
    </xf>
    <xf numFmtId="2" fontId="40" fillId="0" borderId="1" xfId="0" applyNumberFormat="1" applyFont="1" applyFill="1" applyBorder="1" applyAlignment="1" applyProtection="1">
      <alignment horizontal="center" vertical="top"/>
    </xf>
    <xf numFmtId="0" fontId="42" fillId="0" borderId="1" xfId="0" applyNumberFormat="1" applyFont="1" applyFill="1" applyBorder="1" applyAlignment="1" applyProtection="1">
      <alignment horizontal="left" vertical="top"/>
    </xf>
    <xf numFmtId="0" fontId="42" fillId="0" borderId="9" xfId="0" applyNumberFormat="1" applyFont="1" applyFill="1" applyBorder="1" applyAlignment="1" applyProtection="1">
      <alignment horizontal="left" vertical="top"/>
    </xf>
    <xf numFmtId="0" fontId="42" fillId="0" borderId="0" xfId="0" applyNumberFormat="1" applyFont="1" applyFill="1" applyBorder="1" applyAlignment="1" applyProtection="1">
      <alignment vertical="top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tr">
        <f>'[1]12'!$A$3:$Q$3</f>
        <v xml:space="preserve">Розрахунково – платіжна відомість за Грудень 2020 р. 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ht="13" x14ac:dyDescent="0.25">
      <c r="M11" s="22"/>
      <c r="Q11" s="46">
        <f>Q10+K10</f>
        <v>4065.25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0" t="s">
        <v>90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ht="13" x14ac:dyDescent="0.25">
      <c r="M11" s="22"/>
      <c r="Q11" s="46">
        <f>P10+J10</f>
        <v>4943.4166499999992</v>
      </c>
    </row>
    <row r="12" spans="1:17" ht="13" thickBot="1" x14ac:dyDescent="0.3"/>
    <row r="13" spans="1:17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K9*22%</f>
        <v>1350.9957999999999</v>
      </c>
      <c r="N13" s="51"/>
      <c r="O13" s="51"/>
    </row>
    <row r="14" spans="1:17" ht="15.5" x14ac:dyDescent="0.35">
      <c r="M14" s="49"/>
      <c r="O14" s="51"/>
      <c r="P14" s="51"/>
    </row>
    <row r="15" spans="1:17" ht="16" thickBot="1" x14ac:dyDescent="0.4">
      <c r="N15" s="52"/>
      <c r="O15" s="51"/>
      <c r="P15" s="51"/>
    </row>
    <row r="16" spans="1:17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  <mergeCell ref="B13:K13"/>
    <mergeCell ref="B16:K16"/>
    <mergeCell ref="I7:I8"/>
    <mergeCell ref="J7:J8"/>
    <mergeCell ref="K7:K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0" t="s">
        <v>88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3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ht="13" x14ac:dyDescent="0.25">
      <c r="M11" s="22"/>
      <c r="Q11" s="46">
        <f>Q10+K10</f>
        <v>4892.4704772727264</v>
      </c>
    </row>
    <row r="12" spans="1:17" ht="13" thickBot="1" x14ac:dyDescent="0.3"/>
    <row r="13" spans="1:17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L9*22%</f>
        <v>1337.0729999999999</v>
      </c>
      <c r="N13" s="51"/>
      <c r="O13" s="51"/>
    </row>
    <row r="14" spans="1:17" ht="15.5" x14ac:dyDescent="0.35">
      <c r="M14" s="49"/>
      <c r="O14" s="51"/>
      <c r="P14" s="51"/>
    </row>
    <row r="15" spans="1:17" ht="16" thickBot="1" x14ac:dyDescent="0.4">
      <c r="D15" s="86">
        <f>G9+H9+I9</f>
        <v>3463.5245454545448</v>
      </c>
      <c r="N15" s="52"/>
      <c r="O15" s="51"/>
      <c r="P15" s="51"/>
    </row>
    <row r="16" spans="1:17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2522.2070681818182</v>
      </c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87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82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81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83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B13:K13"/>
    <mergeCell ref="B16:K16"/>
    <mergeCell ref="K7:K8"/>
    <mergeCell ref="L7:L8"/>
    <mergeCell ref="M7:M8"/>
    <mergeCell ref="G7:G8"/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81640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80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2" customFormat="1" ht="15.75" customHeight="1" x14ac:dyDescent="0.25">
      <c r="A7" s="93" t="s">
        <v>0</v>
      </c>
      <c r="B7" s="93" t="s">
        <v>1</v>
      </c>
      <c r="C7" s="93" t="s">
        <v>6</v>
      </c>
      <c r="D7" s="93" t="s">
        <v>2</v>
      </c>
      <c r="E7" s="94" t="s">
        <v>62</v>
      </c>
      <c r="F7" s="93" t="s">
        <v>65</v>
      </c>
      <c r="G7" s="94" t="s">
        <v>33</v>
      </c>
      <c r="H7" s="93" t="s">
        <v>41</v>
      </c>
      <c r="I7" s="93" t="s">
        <v>64</v>
      </c>
      <c r="J7" s="93" t="s">
        <v>44</v>
      </c>
      <c r="K7" s="93" t="s">
        <v>39</v>
      </c>
      <c r="L7" s="96" t="s">
        <v>33</v>
      </c>
      <c r="M7" s="93" t="s">
        <v>36</v>
      </c>
      <c r="N7" s="94" t="s">
        <v>42</v>
      </c>
      <c r="O7" s="93" t="s">
        <v>34</v>
      </c>
      <c r="P7" s="93" t="s">
        <v>35</v>
      </c>
      <c r="Q7" s="93" t="s">
        <v>40</v>
      </c>
    </row>
    <row r="8" spans="1:18" s="82" customFormat="1" ht="64.5" customHeight="1" x14ac:dyDescent="0.25">
      <c r="A8" s="93"/>
      <c r="B8" s="93"/>
      <c r="C8" s="93"/>
      <c r="D8" s="93"/>
      <c r="E8" s="95"/>
      <c r="F8" s="93"/>
      <c r="G8" s="95"/>
      <c r="H8" s="93"/>
      <c r="I8" s="93"/>
      <c r="J8" s="93"/>
      <c r="K8" s="93"/>
      <c r="L8" s="96"/>
      <c r="M8" s="93"/>
      <c r="N8" s="95"/>
      <c r="O8" s="93"/>
      <c r="P8" s="93"/>
      <c r="Q8" s="93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80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B13:K13"/>
    <mergeCell ref="B16:K16"/>
    <mergeCell ref="L7:L8"/>
    <mergeCell ref="M7:M8"/>
    <mergeCell ref="N7:N8"/>
    <mergeCell ref="J7:J8"/>
    <mergeCell ref="K7:K8"/>
    <mergeCell ref="F7:F8"/>
    <mergeCell ref="G7:G8"/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1796875" customWidth="1"/>
    <col min="3" max="3" width="13.1796875" customWidth="1"/>
    <col min="4" max="4" width="8.36328125" customWidth="1"/>
    <col min="5" max="5" width="7.453125" customWidth="1"/>
    <col min="6" max="6" width="7.179687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79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84</v>
      </c>
      <c r="E7" s="91" t="s">
        <v>85</v>
      </c>
      <c r="F7" s="91" t="s">
        <v>86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33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s="81" customFormat="1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ht="13" x14ac:dyDescent="0.25">
      <c r="M11" s="22"/>
      <c r="Q11" s="46">
        <f>Q10+K10</f>
        <v>4878.3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  <mergeCell ref="B13:K13"/>
    <mergeCell ref="E7:E8"/>
    <mergeCell ref="F7:F8"/>
    <mergeCell ref="G7:G8"/>
    <mergeCell ref="B16:K16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7" zoomScaleNormal="100" workbookViewId="0">
      <selection activeCell="C9" sqref="C9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110" t="s">
        <v>43</v>
      </c>
      <c r="B1" s="110"/>
      <c r="C1" s="110"/>
      <c r="D1" s="110"/>
      <c r="E1" s="110"/>
      <c r="F1" s="110"/>
      <c r="I1" s="50" t="s">
        <v>7</v>
      </c>
    </row>
    <row r="2" spans="1:16" ht="18" customHeight="1" x14ac:dyDescent="0.3">
      <c r="A2" s="5" t="s">
        <v>8</v>
      </c>
      <c r="B2" s="98" t="s">
        <v>9</v>
      </c>
      <c r="C2" s="98"/>
      <c r="D2" s="98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99" t="s">
        <v>11</v>
      </c>
      <c r="H3" s="99"/>
      <c r="I3" s="99"/>
    </row>
    <row r="4" spans="1:16" ht="12.75" customHeight="1" thickBot="1" x14ac:dyDescent="0.3">
      <c r="B4" s="100" t="s">
        <v>12</v>
      </c>
      <c r="C4" s="100"/>
      <c r="D4" s="100"/>
      <c r="E4" s="100"/>
    </row>
    <row r="5" spans="1:16" ht="9" customHeight="1" x14ac:dyDescent="0.25">
      <c r="G5" s="101" t="s">
        <v>13</v>
      </c>
      <c r="H5" s="102"/>
      <c r="I5" s="106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3"/>
      <c r="H6" s="104"/>
      <c r="I6" s="107"/>
    </row>
    <row r="7" spans="1:16" ht="22.5" customHeight="1" x14ac:dyDescent="0.25">
      <c r="A7" s="109" t="s">
        <v>16</v>
      </c>
      <c r="B7" s="109"/>
      <c r="C7" s="109"/>
      <c r="D7" s="109"/>
      <c r="E7" s="109"/>
      <c r="G7" s="9" t="s">
        <v>17</v>
      </c>
      <c r="H7" s="10" t="s">
        <v>18</v>
      </c>
      <c r="I7" s="108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111" t="str">
        <f>[2]!СумаПрописом(C9)</f>
        <v>Одна тисяча дев`ятсот сорок три гривнi 42 копiйки</v>
      </c>
      <c r="B10" s="112"/>
      <c r="C10" s="112"/>
      <c r="D10" s="112"/>
      <c r="E10" s="112"/>
      <c r="F10" s="112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05" t="s">
        <v>97</v>
      </c>
      <c r="H12" s="105"/>
    </row>
    <row r="13" spans="1:16" ht="18" customHeight="1" x14ac:dyDescent="0.25">
      <c r="A13" s="16" t="s">
        <v>21</v>
      </c>
    </row>
    <row r="14" spans="1:16" ht="18" customHeight="1" x14ac:dyDescent="0.25">
      <c r="A14" s="113" t="s">
        <v>99</v>
      </c>
      <c r="B14" s="113"/>
      <c r="C14" s="113"/>
      <c r="D14" s="113"/>
      <c r="E14" s="113"/>
      <c r="F14" s="113"/>
      <c r="G14" s="113"/>
      <c r="H14" s="113"/>
      <c r="I14" s="113"/>
    </row>
    <row r="15" spans="1:16" ht="37.5" customHeight="1" x14ac:dyDescent="0.25">
      <c r="A15" s="114" t="s">
        <v>96</v>
      </c>
      <c r="B15" s="114"/>
      <c r="C15" s="114"/>
      <c r="D15" s="114"/>
      <c r="E15" s="114"/>
      <c r="F15" s="114"/>
      <c r="G15" s="114"/>
      <c r="H15" s="114"/>
      <c r="I15" s="114"/>
    </row>
    <row r="16" spans="1:16" ht="18" customHeight="1" x14ac:dyDescent="0.25">
      <c r="A16" s="4" t="s">
        <v>22</v>
      </c>
      <c r="E16" s="115"/>
      <c r="F16" s="115"/>
      <c r="G16" s="115"/>
      <c r="H16" s="115"/>
      <c r="I16" s="115"/>
    </row>
    <row r="17" spans="1:9" ht="18" customHeight="1" x14ac:dyDescent="0.25">
      <c r="A17" s="97" t="str">
        <f>A10</f>
        <v>Одна тисяча дев`ятсот сорок три гривнi 42 копiйки</v>
      </c>
      <c r="B17" s="97"/>
      <c r="C17" s="97"/>
      <c r="D17" s="97"/>
      <c r="E17" s="97"/>
      <c r="F17" s="97"/>
      <c r="G17" s="97"/>
      <c r="H17" s="97"/>
      <c r="I17" s="97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8" sqref="D8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v>1943.4166500000001</v>
      </c>
      <c r="E3" s="34"/>
      <c r="F3" s="36"/>
    </row>
    <row r="4" spans="1:6" s="128" customFormat="1" ht="18" customHeight="1" x14ac:dyDescent="0.25">
      <c r="A4" s="122">
        <v>2</v>
      </c>
      <c r="B4" s="123"/>
      <c r="C4" s="124" t="s">
        <v>93</v>
      </c>
      <c r="D4" s="125">
        <v>1143.4500000000003</v>
      </c>
      <c r="E4" s="126"/>
      <c r="F4" s="127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8">
        <v>1943.4166500000001</v>
      </c>
      <c r="E8" s="34"/>
      <c r="F8" s="36"/>
    </row>
    <row r="10" spans="1:6" ht="13.5" x14ac:dyDescent="0.25">
      <c r="A10" s="39" t="s">
        <v>31</v>
      </c>
      <c r="D10" s="39" t="s">
        <v>32</v>
      </c>
    </row>
    <row r="12" spans="1:6" ht="13.5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5" x14ac:dyDescent="0.25">
      <c r="A41" s="39"/>
    </row>
    <row r="43" spans="1:1" ht="13.5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73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168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ht="13" x14ac:dyDescent="0.25">
      <c r="M11" s="22"/>
      <c r="Q11" s="46">
        <f>Q10+K10</f>
        <v>4065.25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110" t="str">
        <f>'пд1 зп'!A1:E1</f>
        <v>Приватний нотаріус Підхомна Олександра Дмитрівна</v>
      </c>
      <c r="B1" s="110"/>
      <c r="C1" s="110"/>
      <c r="D1" s="110"/>
      <c r="E1" s="110"/>
      <c r="F1" s="110"/>
      <c r="G1" s="50"/>
      <c r="H1" s="50"/>
      <c r="I1" s="50" t="s">
        <v>7</v>
      </c>
    </row>
    <row r="2" spans="1:16" ht="18" customHeight="1" x14ac:dyDescent="0.3">
      <c r="A2" s="5" t="s">
        <v>8</v>
      </c>
      <c r="B2" s="98" t="s">
        <v>9</v>
      </c>
      <c r="C2" s="98"/>
      <c r="D2" s="98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99" t="s">
        <v>11</v>
      </c>
      <c r="H3" s="99"/>
      <c r="I3" s="99"/>
    </row>
    <row r="4" spans="1:16" ht="12.75" customHeight="1" thickBot="1" x14ac:dyDescent="0.3">
      <c r="B4" s="100" t="s">
        <v>12</v>
      </c>
      <c r="C4" s="100"/>
      <c r="D4" s="100"/>
      <c r="E4" s="100"/>
    </row>
    <row r="5" spans="1:16" ht="9" customHeight="1" x14ac:dyDescent="0.25">
      <c r="G5" s="101" t="s">
        <v>13</v>
      </c>
      <c r="H5" s="102"/>
      <c r="I5" s="106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03"/>
      <c r="H6" s="104"/>
      <c r="I6" s="107"/>
    </row>
    <row r="7" spans="1:16" ht="22.5" customHeight="1" x14ac:dyDescent="0.25">
      <c r="A7" s="109" t="s">
        <v>16</v>
      </c>
      <c r="B7" s="109"/>
      <c r="C7" s="109"/>
      <c r="D7" s="109"/>
      <c r="E7" s="109"/>
      <c r="G7" s="9" t="s">
        <v>17</v>
      </c>
      <c r="H7" s="10" t="s">
        <v>18</v>
      </c>
      <c r="I7" s="108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v>3000</v>
      </c>
      <c r="D9" s="18"/>
      <c r="E9" s="15"/>
    </row>
    <row r="10" spans="1:16" ht="18" customHeight="1" x14ac:dyDescent="0.25">
      <c r="A10" s="111" t="str">
        <f>[2]!СумаПрописом(C9)</f>
        <v>Три тисячi гривень 00 копiйок</v>
      </c>
      <c r="B10" s="112"/>
      <c r="C10" s="112"/>
      <c r="D10" s="112"/>
      <c r="E10" s="112"/>
      <c r="F10" s="112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9" t="s">
        <v>98</v>
      </c>
      <c r="H12" s="119"/>
    </row>
    <row r="13" spans="1:16" ht="18" customHeight="1" x14ac:dyDescent="0.25">
      <c r="A13" s="16" t="s">
        <v>21</v>
      </c>
    </row>
    <row r="14" spans="1:16" ht="18" customHeight="1" x14ac:dyDescent="0.25">
      <c r="A14" s="113" t="s">
        <v>95</v>
      </c>
      <c r="B14" s="113"/>
      <c r="C14" s="113"/>
      <c r="D14" s="113"/>
      <c r="E14" s="113"/>
      <c r="F14" s="113"/>
      <c r="G14" s="113"/>
      <c r="H14" s="113"/>
      <c r="I14" s="113"/>
    </row>
    <row r="15" spans="1:16" ht="37.5" customHeight="1" x14ac:dyDescent="0.25">
      <c r="A15" s="118" t="str">
        <f>'пд1 зп'!A15:I15</f>
        <v>за ВЕРЕСЕНЬ 2021</v>
      </c>
      <c r="B15" s="114"/>
      <c r="C15" s="114"/>
      <c r="D15" s="114"/>
      <c r="E15" s="114"/>
      <c r="F15" s="114"/>
      <c r="G15" s="114"/>
      <c r="H15" s="114"/>
      <c r="I15" s="114"/>
    </row>
    <row r="16" spans="1:16" ht="18" customHeight="1" x14ac:dyDescent="0.25">
      <c r="A16" s="4" t="s">
        <v>22</v>
      </c>
      <c r="E16" s="115"/>
      <c r="F16" s="115"/>
      <c r="G16" s="115"/>
      <c r="H16" s="115"/>
      <c r="I16" s="115"/>
    </row>
    <row r="17" spans="1:9" ht="18" customHeight="1" x14ac:dyDescent="0.25">
      <c r="A17" s="97" t="str">
        <f>A10</f>
        <v>Три тисячi гривень 00 копiйок</v>
      </c>
      <c r="B17" s="97"/>
      <c r="C17" s="97"/>
      <c r="D17" s="97"/>
      <c r="E17" s="97"/>
      <c r="F17" s="97"/>
      <c r="G17" s="97"/>
      <c r="H17" s="97"/>
      <c r="I17" s="97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0:F10"/>
    <mergeCell ref="A17:I17"/>
    <mergeCell ref="A14:I14"/>
    <mergeCell ref="A15:I15"/>
    <mergeCell ref="E16:I16"/>
    <mergeCell ref="G12:H12"/>
    <mergeCell ref="A1:F1"/>
    <mergeCell ref="B2:D2"/>
    <mergeCell ref="G3:I3"/>
    <mergeCell ref="B4:E4"/>
    <mergeCell ref="G5:H6"/>
    <mergeCell ref="I5:I7"/>
    <mergeCell ref="A7:E7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tabSelected="1"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D9" sqref="D9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аванс'!C9</f>
        <v>3000</v>
      </c>
      <c r="E3" s="34"/>
      <c r="F3" s="36"/>
    </row>
    <row r="4" spans="1:6" s="128" customFormat="1" ht="18" customHeight="1" x14ac:dyDescent="0.25">
      <c r="A4" s="122">
        <v>2</v>
      </c>
      <c r="B4" s="126"/>
      <c r="C4" s="124" t="s">
        <v>93</v>
      </c>
      <c r="D4" s="125">
        <v>1500</v>
      </c>
      <c r="E4" s="126"/>
      <c r="F4" s="127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16" t="s">
        <v>5</v>
      </c>
      <c r="B8" s="116"/>
      <c r="C8" s="117"/>
      <c r="D8" s="38">
        <v>3000</v>
      </c>
      <c r="E8" s="34"/>
      <c r="F8" s="36"/>
    </row>
    <row r="10" spans="1:6" ht="13.5" x14ac:dyDescent="0.25">
      <c r="A10" s="39" t="s">
        <v>31</v>
      </c>
      <c r="D10" s="39" t="s">
        <v>32</v>
      </c>
    </row>
    <row r="12" spans="1:6" ht="13.5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5" x14ac:dyDescent="0.25">
      <c r="A41" s="39"/>
    </row>
    <row r="43" spans="1:1" ht="13.5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7" sqref="I7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77</v>
      </c>
      <c r="B1" s="120"/>
      <c r="C1" s="120"/>
      <c r="D1" s="120"/>
    </row>
    <row r="3" spans="1:7" ht="39" customHeight="1" x14ac:dyDescent="0.25">
      <c r="A3" s="121"/>
      <c r="B3" s="55" t="s">
        <v>61</v>
      </c>
      <c r="C3" s="55" t="s">
        <v>36</v>
      </c>
      <c r="D3" s="55" t="s">
        <v>45</v>
      </c>
    </row>
    <row r="4" spans="1:7" x14ac:dyDescent="0.25">
      <c r="A4" s="121"/>
      <c r="B4" s="56" t="s">
        <v>46</v>
      </c>
      <c r="C4" s="56" t="s">
        <v>46</v>
      </c>
      <c r="D4" s="56" t="s">
        <v>46</v>
      </c>
    </row>
    <row r="5" spans="1:7" ht="13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59">
        <v>1333.2</v>
      </c>
      <c r="C6" s="59">
        <v>1090.8</v>
      </c>
      <c r="D6" s="59">
        <v>90.9</v>
      </c>
    </row>
    <row r="7" spans="1:7" ht="12" customHeight="1" x14ac:dyDescent="0.25">
      <c r="A7" s="58" t="s">
        <v>48</v>
      </c>
      <c r="B7" s="59">
        <v>1333.2</v>
      </c>
      <c r="C7" s="59">
        <v>1090.8</v>
      </c>
      <c r="D7" s="59">
        <v>90.9</v>
      </c>
    </row>
    <row r="8" spans="1:7" ht="12" customHeight="1" x14ac:dyDescent="0.25">
      <c r="A8" s="58" t="s">
        <v>49</v>
      </c>
      <c r="B8" s="59">
        <v>1333.2</v>
      </c>
      <c r="C8" s="59">
        <v>1090.8</v>
      </c>
      <c r="D8" s="59">
        <v>90.9</v>
      </c>
    </row>
    <row r="9" spans="1:7" ht="12" customHeight="1" x14ac:dyDescent="0.25">
      <c r="A9" s="58" t="s">
        <v>50</v>
      </c>
      <c r="B9" s="59">
        <v>1333.2</v>
      </c>
      <c r="C9" s="59">
        <v>1090.8</v>
      </c>
      <c r="D9" s="59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77">
        <v>90.9</v>
      </c>
      <c r="E11" s="78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2670.9958000000001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/>
      <c r="C17" s="59"/>
      <c r="D17" s="77"/>
      <c r="E17" s="78"/>
    </row>
    <row r="18" spans="1:5" ht="13" x14ac:dyDescent="0.25">
      <c r="A18" s="60" t="s">
        <v>5</v>
      </c>
      <c r="B18" s="61">
        <f>SUM(B6:B17)</f>
        <v>17380.264599999999</v>
      </c>
      <c r="C18" s="61">
        <f>SUM(C6:C17)</f>
        <v>12742.41</v>
      </c>
      <c r="D18" s="61">
        <f>SUM(D6:D17)</f>
        <v>1095.9174681818181</v>
      </c>
    </row>
    <row r="19" spans="1:5" ht="14.25" customHeight="1" x14ac:dyDescent="0.25">
      <c r="A19" s="62" t="s">
        <v>59</v>
      </c>
      <c r="B19" s="71">
        <v>12038.27</v>
      </c>
      <c r="C19" s="63">
        <v>9849.49</v>
      </c>
      <c r="D19" s="63">
        <v>820.79</v>
      </c>
    </row>
    <row r="20" spans="1:5" ht="14.25" customHeight="1" x14ac:dyDescent="0.25">
      <c r="A20" s="69" t="s">
        <v>60</v>
      </c>
      <c r="B20" s="70">
        <f>B18-B19</f>
        <v>5341.9945999999982</v>
      </c>
      <c r="C20" s="70">
        <f>C18-C19</f>
        <v>2892.92</v>
      </c>
      <c r="D20" s="70">
        <f>D18-D19</f>
        <v>275.12746818181813</v>
      </c>
    </row>
    <row r="21" spans="1:5" ht="13.5" x14ac:dyDescent="0.35">
      <c r="A21" s="66"/>
      <c r="B21" s="68"/>
      <c r="C21" s="79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0" t="s">
        <v>63</v>
      </c>
      <c r="B1" s="120"/>
      <c r="C1" s="120"/>
      <c r="D1" s="120"/>
    </row>
    <row r="3" spans="1:7" ht="39" customHeight="1" x14ac:dyDescent="0.25">
      <c r="A3" s="121"/>
      <c r="B3" s="55" t="s">
        <v>61</v>
      </c>
      <c r="C3" s="55" t="s">
        <v>36</v>
      </c>
      <c r="D3" s="55" t="s">
        <v>45</v>
      </c>
    </row>
    <row r="4" spans="1:7" x14ac:dyDescent="0.25">
      <c r="A4" s="121"/>
      <c r="B4" s="56" t="s">
        <v>46</v>
      </c>
      <c r="C4" s="56" t="s">
        <v>46</v>
      </c>
      <c r="D4" s="56" t="s">
        <v>46</v>
      </c>
    </row>
    <row r="5" spans="1:7" ht="13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ht="13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74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4" thickBot="1" x14ac:dyDescent="0.4">
      <c r="A21" s="66"/>
      <c r="B21" s="68"/>
      <c r="C21" s="67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72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167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ht="13" x14ac:dyDescent="0.25">
      <c r="M11" s="22"/>
      <c r="Q11" s="46">
        <f>Q10+K10</f>
        <v>4065.25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71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176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ht="13" x14ac:dyDescent="0.25">
      <c r="M11" s="22"/>
      <c r="Q11" s="46">
        <f>Q10+K10</f>
        <v>4065.25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2095.75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70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160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ht="13" x14ac:dyDescent="0.25">
      <c r="M11" s="22"/>
      <c r="Q11" s="46">
        <f>Q10+K10</f>
        <v>3839.85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1979.5500000000002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90" t="s">
        <v>67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41</v>
      </c>
      <c r="I7" s="88" t="s">
        <v>64</v>
      </c>
      <c r="J7" s="88" t="s">
        <v>44</v>
      </c>
      <c r="K7" s="88" t="s">
        <v>39</v>
      </c>
      <c r="L7" s="89" t="s">
        <v>66</v>
      </c>
      <c r="M7" s="88" t="s">
        <v>36</v>
      </c>
      <c r="N7" s="91" t="s">
        <v>42</v>
      </c>
      <c r="O7" s="88" t="s">
        <v>34</v>
      </c>
      <c r="P7" s="88" t="s">
        <v>35</v>
      </c>
      <c r="Q7" s="88" t="s">
        <v>40</v>
      </c>
    </row>
    <row r="8" spans="1:18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8"/>
      <c r="L8" s="89"/>
      <c r="M8" s="88"/>
      <c r="N8" s="92"/>
      <c r="O8" s="88"/>
      <c r="P8" s="88"/>
      <c r="Q8" s="88"/>
    </row>
    <row r="9" spans="1:18" ht="41.25" customHeight="1" x14ac:dyDescent="0.25">
      <c r="A9" s="2">
        <v>1</v>
      </c>
      <c r="B9" s="75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184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ht="13" x14ac:dyDescent="0.25">
      <c r="M11" s="22"/>
      <c r="Q11" s="46">
        <f>Q10+K10</f>
        <v>3839.85</v>
      </c>
    </row>
    <row r="12" spans="1:18" ht="13" thickBot="1" x14ac:dyDescent="0.3"/>
    <row r="13" spans="1:18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" thickBot="1" x14ac:dyDescent="0.3">
      <c r="O15" s="51"/>
      <c r="P15" s="51"/>
    </row>
    <row r="16" spans="1:18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O10+M13</f>
        <v>1979.5500000000002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P9" sqref="P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0" t="s">
        <v>94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41.25" customHeight="1" x14ac:dyDescent="0.25">
      <c r="A10" s="2">
        <v>1</v>
      </c>
      <c r="B10" s="75" t="s">
        <v>93</v>
      </c>
      <c r="C10" s="2">
        <v>3268013166</v>
      </c>
      <c r="D10" s="3">
        <v>6060</v>
      </c>
      <c r="E10" s="3">
        <v>88</v>
      </c>
      <c r="F10" s="3">
        <v>0.5</v>
      </c>
      <c r="G10" s="3">
        <f>D10/E6*E10</f>
        <v>3030</v>
      </c>
      <c r="H10" s="3">
        <v>0</v>
      </c>
      <c r="I10" s="3">
        <v>0</v>
      </c>
      <c r="J10" s="3">
        <v>1500</v>
      </c>
      <c r="K10" s="25">
        <f>G10+H10+I10</f>
        <v>3030</v>
      </c>
      <c r="L10" s="3">
        <f>ROUND((K10-1135)*18/100,2)</f>
        <v>341.1</v>
      </c>
      <c r="M10" s="3">
        <f>K10*0.015</f>
        <v>45.449999999999996</v>
      </c>
      <c r="N10" s="3">
        <f>L10+M10</f>
        <v>386.55</v>
      </c>
      <c r="O10" s="3">
        <f>K10-N10</f>
        <v>2643.45</v>
      </c>
      <c r="P10" s="3">
        <f>O10-J10</f>
        <v>1143.4499999999998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176</v>
      </c>
      <c r="F11" s="48"/>
      <c r="G11" s="48">
        <f>SUM(G9)</f>
        <v>6060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</v>
      </c>
      <c r="L11" s="73">
        <f>SUM(L9:L10)</f>
        <v>1446.46</v>
      </c>
      <c r="M11" s="73">
        <f>SUM(M9:M10)</f>
        <v>137.56334999999999</v>
      </c>
      <c r="N11" s="73">
        <f t="shared" ref="N11:P11" si="0">SUM(N9:N10)</f>
        <v>1584.0233499999999</v>
      </c>
      <c r="O11" s="73">
        <f t="shared" si="0"/>
        <v>7586.8666499999999</v>
      </c>
      <c r="P11" s="73">
        <f t="shared" si="0"/>
        <v>3086.8666499999999</v>
      </c>
    </row>
    <row r="12" spans="1:17" ht="13" x14ac:dyDescent="0.25">
      <c r="M12" s="22"/>
      <c r="Q12" s="46">
        <f>P11+J11</f>
        <v>6086.8666499999999</v>
      </c>
    </row>
    <row r="13" spans="1:17" ht="13" thickBot="1" x14ac:dyDescent="0.3"/>
    <row r="14" spans="1:17" ht="16" thickBot="1" x14ac:dyDescent="0.4">
      <c r="B14" s="87" t="s">
        <v>37</v>
      </c>
      <c r="C14" s="87"/>
      <c r="D14" s="87"/>
      <c r="E14" s="87"/>
      <c r="F14" s="87"/>
      <c r="G14" s="87"/>
      <c r="H14" s="87"/>
      <c r="I14" s="87"/>
      <c r="J14" s="87"/>
      <c r="K14" s="87"/>
      <c r="L14" s="24">
        <v>0.22</v>
      </c>
      <c r="M14" s="53">
        <f>K9*22%+1320</f>
        <v>2670.9958000000001</v>
      </c>
      <c r="N14" s="51"/>
      <c r="O14" s="51"/>
    </row>
    <row r="15" spans="1:17" ht="15.5" x14ac:dyDescent="0.35">
      <c r="M15" s="49"/>
      <c r="O15" s="51"/>
      <c r="P15" s="51"/>
    </row>
    <row r="16" spans="1:17" ht="16" thickBot="1" x14ac:dyDescent="0.4">
      <c r="N16" s="52"/>
      <c r="O16" s="51"/>
      <c r="P16" s="51"/>
    </row>
    <row r="17" spans="2:15" ht="16" thickBot="1" x14ac:dyDescent="0.4">
      <c r="B17" s="87" t="s">
        <v>38</v>
      </c>
      <c r="C17" s="87"/>
      <c r="D17" s="87"/>
      <c r="E17" s="87"/>
      <c r="F17" s="87"/>
      <c r="G17" s="87"/>
      <c r="H17" s="87"/>
      <c r="I17" s="87"/>
      <c r="J17" s="87"/>
      <c r="K17" s="87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0" t="s">
        <v>92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5" t="s">
        <v>93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159</v>
      </c>
      <c r="F11" s="48"/>
      <c r="G11" s="48">
        <f>SUM(G9)</f>
        <v>6060.0000000000009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6140.8900000000012</v>
      </c>
      <c r="L11" s="73">
        <f>SUM(L9:L10)</f>
        <v>1446.46</v>
      </c>
      <c r="M11" s="73">
        <f>SUM(M9:M10)</f>
        <v>137.56335000000001</v>
      </c>
      <c r="N11" s="73">
        <f t="shared" ref="N11:P11" si="0">SUM(N9:N10)</f>
        <v>1584.0233499999999</v>
      </c>
      <c r="O11" s="73">
        <f t="shared" si="0"/>
        <v>7586.8666500000018</v>
      </c>
      <c r="P11" s="73">
        <f t="shared" si="0"/>
        <v>3086.8666500000013</v>
      </c>
    </row>
    <row r="12" spans="1:17" ht="13" x14ac:dyDescent="0.25">
      <c r="M12" s="22"/>
      <c r="Q12" s="46">
        <f>P11+J11</f>
        <v>6086.8666500000018</v>
      </c>
    </row>
    <row r="13" spans="1:17" ht="13" thickBot="1" x14ac:dyDescent="0.3"/>
    <row r="14" spans="1:17" ht="16" thickBot="1" x14ac:dyDescent="0.4">
      <c r="B14" s="87" t="s">
        <v>37</v>
      </c>
      <c r="C14" s="87"/>
      <c r="D14" s="87"/>
      <c r="E14" s="87"/>
      <c r="F14" s="87"/>
      <c r="G14" s="87"/>
      <c r="H14" s="87"/>
      <c r="I14" s="87"/>
      <c r="J14" s="87"/>
      <c r="K14" s="87"/>
      <c r="L14" s="24">
        <v>0.22</v>
      </c>
      <c r="M14" s="53">
        <f>K9*22%+1320</f>
        <v>2670.9958000000006</v>
      </c>
      <c r="N14" s="51"/>
      <c r="O14" s="51"/>
    </row>
    <row r="15" spans="1:17" ht="15.5" x14ac:dyDescent="0.35">
      <c r="M15" s="49"/>
      <c r="O15" s="51"/>
      <c r="P15" s="51"/>
    </row>
    <row r="16" spans="1:17" ht="16" thickBot="1" x14ac:dyDescent="0.4">
      <c r="N16" s="52"/>
      <c r="O16" s="51"/>
      <c r="P16" s="51"/>
    </row>
    <row r="17" spans="2:15" ht="16" thickBot="1" x14ac:dyDescent="0.4">
      <c r="B17" s="87" t="s">
        <v>38</v>
      </c>
      <c r="C17" s="87"/>
      <c r="D17" s="87"/>
      <c r="E17" s="87"/>
      <c r="F17" s="87"/>
      <c r="G17" s="87"/>
      <c r="H17" s="87"/>
      <c r="I17" s="87"/>
      <c r="J17" s="87"/>
      <c r="K17" s="87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P9" sqref="P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90" t="s">
        <v>91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8" t="s">
        <v>0</v>
      </c>
      <c r="B7" s="88" t="s">
        <v>1</v>
      </c>
      <c r="C7" s="88" t="s">
        <v>6</v>
      </c>
      <c r="D7" s="88" t="s">
        <v>2</v>
      </c>
      <c r="E7" s="91" t="s">
        <v>62</v>
      </c>
      <c r="F7" s="91" t="s">
        <v>65</v>
      </c>
      <c r="G7" s="91" t="s">
        <v>33</v>
      </c>
      <c r="H7" s="88" t="s">
        <v>89</v>
      </c>
      <c r="I7" s="88" t="s">
        <v>44</v>
      </c>
      <c r="J7" s="88" t="s">
        <v>39</v>
      </c>
      <c r="K7" s="89" t="s">
        <v>66</v>
      </c>
      <c r="L7" s="88" t="s">
        <v>36</v>
      </c>
      <c r="M7" s="91" t="s">
        <v>42</v>
      </c>
      <c r="N7" s="88" t="s">
        <v>34</v>
      </c>
      <c r="O7" s="88" t="s">
        <v>35</v>
      </c>
      <c r="P7" s="88" t="s">
        <v>40</v>
      </c>
    </row>
    <row r="8" spans="1:17" ht="64.5" customHeight="1" x14ac:dyDescent="0.25">
      <c r="A8" s="88"/>
      <c r="B8" s="88"/>
      <c r="C8" s="88"/>
      <c r="D8" s="88"/>
      <c r="E8" s="92"/>
      <c r="F8" s="92"/>
      <c r="G8" s="92"/>
      <c r="H8" s="88"/>
      <c r="I8" s="88"/>
      <c r="J8" s="88"/>
      <c r="K8" s="89"/>
      <c r="L8" s="88"/>
      <c r="M8" s="92"/>
      <c r="N8" s="88"/>
      <c r="O8" s="88"/>
      <c r="P8" s="88"/>
    </row>
    <row r="9" spans="1:17" ht="41.25" customHeight="1" x14ac:dyDescent="0.25">
      <c r="A9" s="2">
        <v>1</v>
      </c>
      <c r="B9" s="75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SUM(G9)</f>
        <v>6060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6140.89</v>
      </c>
      <c r="L10" s="73">
        <f t="shared" si="0"/>
        <v>1105.3599999999999</v>
      </c>
      <c r="M10" s="73">
        <f t="shared" si="0"/>
        <v>92.113349999999997</v>
      </c>
      <c r="N10" s="73">
        <f t="shared" si="0"/>
        <v>1197.47335</v>
      </c>
      <c r="O10" s="73">
        <f t="shared" si="0"/>
        <v>4943.4166500000001</v>
      </c>
      <c r="P10" s="73">
        <f t="shared" si="0"/>
        <v>1943.4166500000001</v>
      </c>
    </row>
    <row r="11" spans="1:17" ht="13" x14ac:dyDescent="0.25">
      <c r="M11" s="22"/>
      <c r="Q11" s="46">
        <f>P10+J10</f>
        <v>4943.4166500000001</v>
      </c>
    </row>
    <row r="12" spans="1:17" ht="13" thickBot="1" x14ac:dyDescent="0.3"/>
    <row r="13" spans="1:17" ht="16" thickBot="1" x14ac:dyDescent="0.4">
      <c r="B13" s="87" t="s">
        <v>37</v>
      </c>
      <c r="C13" s="87"/>
      <c r="D13" s="87"/>
      <c r="E13" s="87"/>
      <c r="F13" s="87"/>
      <c r="G13" s="87"/>
      <c r="H13" s="87"/>
      <c r="I13" s="87"/>
      <c r="J13" s="87"/>
      <c r="K13" s="87"/>
      <c r="L13" s="24">
        <v>0.22</v>
      </c>
      <c r="M13" s="53">
        <f>K9*22%</f>
        <v>1350.9958000000001</v>
      </c>
      <c r="N13" s="51"/>
      <c r="O13" s="51"/>
    </row>
    <row r="14" spans="1:17" ht="15.5" x14ac:dyDescent="0.35">
      <c r="M14" s="49"/>
      <c r="O14" s="51"/>
      <c r="P14" s="51"/>
    </row>
    <row r="15" spans="1:17" ht="16" thickBot="1" x14ac:dyDescent="0.4">
      <c r="N15" s="52"/>
      <c r="O15" s="51"/>
      <c r="P15" s="51"/>
    </row>
    <row r="16" spans="1:17" ht="16" thickBot="1" x14ac:dyDescent="0.4">
      <c r="B16" s="87" t="s">
        <v>38</v>
      </c>
      <c r="C16" s="87"/>
      <c r="D16" s="87"/>
      <c r="E16" s="87"/>
      <c r="F16" s="87"/>
      <c r="G16" s="87"/>
      <c r="H16" s="87"/>
      <c r="I16" s="87"/>
      <c r="J16" s="87"/>
      <c r="K16" s="87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23</vt:i4>
      </vt:variant>
    </vt:vector>
  </HeadingPairs>
  <TitlesOfParts>
    <vt:vector size="23" baseType="lpstr">
      <vt:lpstr>12</vt:lpstr>
      <vt:lpstr>11</vt:lpstr>
      <vt:lpstr>10</vt:lpstr>
      <vt:lpstr>09</vt:lpstr>
      <vt:lpstr>08</vt:lpstr>
      <vt:lpstr>07</vt:lpstr>
      <vt:lpstr>11-21 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2021-11-09T13:32:23Z</cp:lastPrinted>
  <dcterms:created xsi:type="dcterms:W3CDTF">2002-10-10T07:52:59Z</dcterms:created>
  <dcterms:modified xsi:type="dcterms:W3CDTF">2021-11-09T13:35:18Z</dcterms:modified>
</cp:coreProperties>
</file>