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600" windowHeight="6990"/>
  </bookViews>
  <sheets>
    <sheet name="надходження 21" sheetId="10" r:id="rId1"/>
    <sheet name="надходження 20 (2)" sheetId="9" r:id="rId2"/>
    <sheet name="надходження 20" sheetId="8" r:id="rId3"/>
  </sheets>
  <calcPr calcId="144525"/>
</workbook>
</file>

<file path=xl/calcChain.xml><?xml version="1.0" encoding="utf-8"?>
<calcChain xmlns="http://schemas.openxmlformats.org/spreadsheetml/2006/main">
  <c r="N5" i="10" l="1"/>
  <c r="N7" i="9"/>
  <c r="M5" i="10"/>
  <c r="H5" i="10"/>
  <c r="D5" i="10"/>
  <c r="D17" i="10"/>
  <c r="K17" i="10"/>
  <c r="L17" i="10"/>
  <c r="J17" i="10"/>
  <c r="I17" i="10"/>
  <c r="G17" i="10"/>
  <c r="F17" i="10"/>
  <c r="M17" i="10" l="1"/>
  <c r="H17" i="10"/>
  <c r="H13" i="9"/>
  <c r="E13" i="9"/>
  <c r="D16" i="9"/>
  <c r="F16" i="9"/>
  <c r="M13" i="9"/>
  <c r="F13" i="9"/>
  <c r="D13" i="9"/>
  <c r="D10" i="9"/>
  <c r="F10" i="9"/>
  <c r="H8" i="9"/>
  <c r="F7" i="9"/>
  <c r="H7" i="9" s="1"/>
  <c r="K7" i="9"/>
  <c r="M7" i="9" s="1"/>
  <c r="L17" i="9"/>
  <c r="J17" i="9"/>
  <c r="M16" i="9"/>
  <c r="M15" i="9"/>
  <c r="H15" i="9"/>
  <c r="M14" i="9"/>
  <c r="H14" i="9"/>
  <c r="M12" i="9"/>
  <c r="H12" i="9"/>
  <c r="M11" i="9"/>
  <c r="H11" i="9"/>
  <c r="I17" i="9"/>
  <c r="M9" i="9"/>
  <c r="H9" i="9"/>
  <c r="M8" i="9"/>
  <c r="M6" i="9"/>
  <c r="H6" i="9"/>
  <c r="M5" i="9"/>
  <c r="H5" i="9"/>
  <c r="D17" i="9" l="1"/>
  <c r="H16" i="9"/>
  <c r="F17" i="9"/>
  <c r="G17" i="9"/>
  <c r="K17" i="9"/>
  <c r="H10" i="9"/>
  <c r="M10" i="9"/>
  <c r="M17" i="9" s="1"/>
  <c r="N5" i="9"/>
  <c r="B6" i="9" s="1"/>
  <c r="N6" i="9" s="1"/>
  <c r="B7" i="9" s="1"/>
  <c r="B8" i="9" s="1"/>
  <c r="N8" i="9" s="1"/>
  <c r="B9" i="9" s="1"/>
  <c r="N9" i="9" s="1"/>
  <c r="B10" i="9" s="1"/>
  <c r="F16" i="8"/>
  <c r="F15" i="8"/>
  <c r="L17" i="8"/>
  <c r="M17" i="8"/>
  <c r="H17" i="9" l="1"/>
  <c r="N10" i="9"/>
  <c r="B11" i="9" s="1"/>
  <c r="N11" i="9" s="1"/>
  <c r="B12" i="9" s="1"/>
  <c r="N12" i="9" s="1"/>
  <c r="B13" i="9" s="1"/>
  <c r="N13" i="9" s="1"/>
  <c r="B14" i="9" s="1"/>
  <c r="N14" i="9" s="1"/>
  <c r="B15" i="9" s="1"/>
  <c r="N15" i="9" s="1"/>
  <c r="B16" i="9" s="1"/>
  <c r="N16" i="9" s="1"/>
  <c r="N16" i="8"/>
  <c r="N15" i="8"/>
  <c r="N14" i="8"/>
  <c r="N13" i="8"/>
  <c r="N17" i="8" l="1"/>
  <c r="E11" i="8"/>
  <c r="L10" i="8"/>
  <c r="G10" i="8" l="1"/>
  <c r="E10" i="8"/>
  <c r="I10" i="8"/>
  <c r="F5" i="8" l="1"/>
  <c r="F6" i="8"/>
  <c r="N5" i="8"/>
  <c r="J17" i="8"/>
  <c r="I17" i="8"/>
  <c r="D17" i="8"/>
  <c r="C17" i="8"/>
  <c r="F14" i="8"/>
  <c r="O14" i="8" s="1"/>
  <c r="B15" i="8" s="1"/>
  <c r="F13" i="8"/>
  <c r="N12" i="8"/>
  <c r="F12" i="8"/>
  <c r="N11" i="8"/>
  <c r="F11" i="8"/>
  <c r="N10" i="8"/>
  <c r="H17" i="8"/>
  <c r="E17" i="8"/>
  <c r="N9" i="8"/>
  <c r="F9" i="8"/>
  <c r="N8" i="8"/>
  <c r="F8" i="8"/>
  <c r="N7" i="8"/>
  <c r="F7" i="8"/>
  <c r="N6" i="8"/>
  <c r="O15" i="8" l="1"/>
  <c r="B16" i="8" s="1"/>
  <c r="O16" i="8" s="1"/>
  <c r="O5" i="8"/>
  <c r="B6" i="8" s="1"/>
  <c r="O6" i="8" s="1"/>
  <c r="B7" i="8" s="1"/>
  <c r="O7" i="8" s="1"/>
  <c r="B8" i="8" s="1"/>
  <c r="O8" i="8" s="1"/>
  <c r="B9" i="8" s="1"/>
  <c r="O9" i="8" s="1"/>
  <c r="B10" i="8" s="1"/>
  <c r="F10" i="8"/>
  <c r="G17" i="8"/>
  <c r="O10" i="8" l="1"/>
  <c r="B11" i="8" s="1"/>
  <c r="O11" i="8" s="1"/>
  <c r="B12" i="8" s="1"/>
  <c r="O12" i="8" s="1"/>
  <c r="B13" i="8" s="1"/>
  <c r="O13" i="8" s="1"/>
  <c r="B14" i="8" s="1"/>
  <c r="F17" i="8"/>
</calcChain>
</file>

<file path=xl/sharedStrings.xml><?xml version="1.0" encoding="utf-8"?>
<sst xmlns="http://schemas.openxmlformats.org/spreadsheetml/2006/main" count="55" uniqueCount="22">
  <si>
    <t>ВСЬОГО:</t>
  </si>
  <si>
    <t>Період</t>
  </si>
  <si>
    <t>Разом:</t>
  </si>
  <si>
    <t>Надходження</t>
  </si>
  <si>
    <t>Сума надходжень від ПФД</t>
  </si>
  <si>
    <t>Сума надходжень від покупців</t>
  </si>
  <si>
    <t>Витрати</t>
  </si>
  <si>
    <t>РКО</t>
  </si>
  <si>
    <t>Податки</t>
  </si>
  <si>
    <t>с-до на КІНЕЦЬ</t>
  </si>
  <si>
    <t>с-до на 01.01.19</t>
  </si>
  <si>
    <t>%кредит</t>
  </si>
  <si>
    <t xml:space="preserve">Cума надходжень по кредиту </t>
  </si>
  <si>
    <t>Сума ПФД</t>
  </si>
  <si>
    <t>РЕЄСТР  ЗА 2020р. СОРОЧАН В.П.</t>
  </si>
  <si>
    <t>Готівка(власний дохід)</t>
  </si>
  <si>
    <t>Повернення</t>
  </si>
  <si>
    <t>Оплата постачальникам</t>
  </si>
  <si>
    <t xml:space="preserve">Cума надходжень МІДАС </t>
  </si>
  <si>
    <t>Сума надходжень ЕРІДАН</t>
  </si>
  <si>
    <t>Сума надходжень ІНШІ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</si>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</sst>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1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2" fontId="0" fillId="0" borderId="0" xfId="0" applyNumberFormat="1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4" fontId="8" fillId="2" borderId="1" xfId="0" applyNumberFormat="1" applyFont="1" applyFill="1" applyBorder="1" applyAlignment="1">
      <alignment horizontal="right" vertical="center"/>
    </xf>
    <xf numFmtId="4" fontId="8" fillId="2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2" fontId="6" fillId="3" borderId="6" xfId="0" applyNumberFormat="1" applyFont="1" applyFill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horizontal="center" vertical="center"/>
    </xf>
    <xf numFmtId="4" fontId="12" fillId="0" borderId="1" xfId="0" applyNumberFormat="1" applyFont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2" fontId="10" fillId="4" borderId="1" xfId="0" applyNumberFormat="1" applyFont="1" applyFill="1" applyBorder="1" applyAlignment="1">
      <alignment horizontal="center" vertical="center"/>
    </xf>
    <xf numFmtId="4" fontId="2" fillId="4" borderId="1" xfId="0" applyNumberFormat="1" applyFont="1" applyFill="1" applyBorder="1" applyAlignment="1">
      <alignment horizontal="center" vertical="center"/>
    </xf>
    <xf numFmtId="4" fontId="5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4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4" fontId="7" fillId="4" borderId="1" xfId="0" applyNumberFormat="1" applyFont="1" applyFill="1" applyBorder="1" applyAlignment="1">
      <alignment horizontal="center" vertical="center"/>
    </xf>
    <xf numFmtId="4" fontId="11" fillId="4" borderId="1" xfId="0" applyNumberFormat="1" applyFont="1" applyFill="1" applyBorder="1" applyAlignment="1">
      <alignment horizontal="center" vertical="center"/>
    </xf>
    <xf numFmtId="4" fontId="12" fillId="4" borderId="1" xfId="0" applyNumberFormat="1" applyFont="1" applyFill="1" applyBorder="1" applyAlignment="1">
      <alignment horizontal="center" vertical="center"/>
    </xf>
    <xf numFmtId="2" fontId="0" fillId="4" borderId="0" xfId="0" applyNumberFormat="1" applyFont="1" applyFill="1" applyAlignment="1">
      <alignment vertical="center"/>
    </xf>
    <xf numFmtId="164" fontId="1" fillId="5" borderId="1" xfId="0" applyNumberFormat="1" applyFont="1" applyFill="1" applyBorder="1" applyAlignment="1">
      <alignment horizontal="center" vertical="center"/>
    </xf>
    <xf numFmtId="4" fontId="7" fillId="5" borderId="1" xfId="0" applyNumberFormat="1" applyFont="1" applyFill="1" applyBorder="1" applyAlignment="1">
      <alignment horizontal="center" vertical="center"/>
    </xf>
    <xf numFmtId="4" fontId="11" fillId="5" borderId="1" xfId="0" applyNumberFormat="1" applyFont="1" applyFill="1" applyBorder="1" applyAlignment="1">
      <alignment horizontal="center" vertical="center"/>
    </xf>
    <xf numFmtId="4" fontId="1" fillId="5" borderId="1" xfId="0" applyNumberFormat="1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2" fontId="0" fillId="5" borderId="0" xfId="0" applyNumberFormat="1" applyFont="1" applyFill="1" applyAlignment="1">
      <alignment vertical="center"/>
    </xf>
    <xf numFmtId="2" fontId="7" fillId="5" borderId="1" xfId="0" applyNumberFormat="1" applyFont="1" applyFill="1" applyBorder="1" applyAlignment="1">
      <alignment horizontal="center" vertical="center"/>
    </xf>
    <xf numFmtId="4" fontId="12" fillId="5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4" fontId="1" fillId="5" borderId="0" xfId="0" applyNumberFormat="1" applyFont="1" applyFill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 wrapText="1"/>
    </xf>
    <xf numFmtId="2" fontId="0" fillId="4" borderId="1" xfId="0" applyNumberFormat="1" applyFont="1" applyFill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6" fillId="0" borderId="4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2" fontId="6" fillId="0" borderId="7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0" fillId="5" borderId="1" xfId="0" applyNumberFormat="1" applyFont="1" applyFill="1" applyBorder="1" applyAlignment="1">
      <alignment horizontal="center" vertical="center"/>
    </xf>
    <xf numFmtId="2" fontId="10" fillId="5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87" zoomScaleNormal="87" workbookViewId="0">
      <selection activeCell="M11" sqref="M11:M12"/>
    </sheetView>
  </sheetViews>
  <sheetFormatPr defaultColWidth="9.140625" defaultRowHeight="15" x14ac:dyDescent="0.25"/>
  <cols>
    <col min="1" max="1" width="19.85546875" style="1" customWidth="1"/>
    <col min="2" max="2" width="17.7109375" style="1" customWidth="1"/>
    <col min="3" max="3" width="9.7109375" style="1" customWidth="1"/>
    <col min="4" max="4" width="12.85546875" style="1" customWidth="1"/>
    <col min="5" max="5" width="5.7109375" style="1" customWidth="1"/>
    <col min="6" max="6" width="14.28515625" style="1" customWidth="1"/>
    <col min="7" max="7" width="13.140625" style="1" customWidth="1"/>
    <col min="8" max="8" width="16.140625" style="1" customWidth="1"/>
    <col min="9" max="9" width="12.5703125" style="1" customWidth="1"/>
    <col min="10" max="10" width="12.28515625" style="1" customWidth="1"/>
    <col min="11" max="11" width="14.28515625" style="1" customWidth="1"/>
    <col min="12" max="12" width="12.5703125" style="1" customWidth="1"/>
    <col min="13" max="13" width="15.5703125" style="1" customWidth="1"/>
    <col min="14" max="14" width="15.42578125" style="1" customWidth="1"/>
    <col min="15" max="16384" width="9.140625" style="1"/>
  </cols>
  <sheetData>
    <row r="1" spans="1:14" ht="23.25" x14ac:dyDescent="0.25">
      <c r="A1" s="54" t="s">
        <v>14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3" spans="1:14" ht="27.75" customHeight="1" x14ac:dyDescent="0.25">
      <c r="A3" s="55" t="s">
        <v>1</v>
      </c>
      <c r="B3" s="55" t="s">
        <v>10</v>
      </c>
      <c r="C3" s="50"/>
      <c r="D3" s="57" t="s">
        <v>3</v>
      </c>
      <c r="E3" s="58"/>
      <c r="F3" s="58"/>
      <c r="G3" s="59"/>
      <c r="H3" s="60" t="s">
        <v>2</v>
      </c>
      <c r="I3" s="57" t="s">
        <v>6</v>
      </c>
      <c r="J3" s="58"/>
      <c r="K3" s="52"/>
      <c r="L3" s="52"/>
      <c r="M3" s="60" t="s">
        <v>2</v>
      </c>
      <c r="N3" s="55" t="s">
        <v>9</v>
      </c>
    </row>
    <row r="4" spans="1:14" ht="70.5" customHeight="1" x14ac:dyDescent="0.25">
      <c r="A4" s="56"/>
      <c r="B4" s="56"/>
      <c r="C4" s="53" t="s">
        <v>21</v>
      </c>
      <c r="D4" s="19" t="s">
        <v>18</v>
      </c>
      <c r="E4" s="17" t="s">
        <v>20</v>
      </c>
      <c r="F4" s="17" t="s">
        <v>19</v>
      </c>
      <c r="G4" s="18" t="s">
        <v>5</v>
      </c>
      <c r="H4" s="60"/>
      <c r="I4" s="3" t="s">
        <v>7</v>
      </c>
      <c r="J4" s="5" t="s">
        <v>17</v>
      </c>
      <c r="K4" s="5" t="s">
        <v>15</v>
      </c>
      <c r="L4" s="5" t="s">
        <v>8</v>
      </c>
      <c r="M4" s="60"/>
      <c r="N4" s="56"/>
    </row>
    <row r="5" spans="1:14" s="44" customFormat="1" ht="18" customHeight="1" x14ac:dyDescent="0.25">
      <c r="A5" s="38">
        <v>43831</v>
      </c>
      <c r="B5" s="39"/>
      <c r="C5" s="39"/>
      <c r="D5" s="39">
        <f>-14481.02</f>
        <v>-14481.02</v>
      </c>
      <c r="E5" s="39"/>
      <c r="F5" s="41">
        <v>249800</v>
      </c>
      <c r="G5" s="39">
        <v>63885</v>
      </c>
      <c r="H5" s="42">
        <f>SUM(D5:G5)</f>
        <v>299203.98</v>
      </c>
      <c r="I5" s="41">
        <v>206</v>
      </c>
      <c r="J5" s="41">
        <v>2000</v>
      </c>
      <c r="K5" s="41">
        <v>116100</v>
      </c>
      <c r="L5" s="41">
        <v>4500</v>
      </c>
      <c r="M5" s="42">
        <f>SUM(I5:L5)</f>
        <v>122806</v>
      </c>
      <c r="N5" s="39">
        <f>B7+H7-M7</f>
        <v>0</v>
      </c>
    </row>
    <row r="6" spans="1:14" s="44" customFormat="1" ht="18" customHeight="1" x14ac:dyDescent="0.25">
      <c r="A6" s="38">
        <v>43862</v>
      </c>
      <c r="B6" s="45"/>
      <c r="C6" s="45"/>
      <c r="D6" s="41"/>
      <c r="E6" s="49"/>
      <c r="G6" s="41"/>
      <c r="H6" s="42"/>
      <c r="I6" s="41"/>
      <c r="J6" s="41"/>
      <c r="K6" s="41"/>
      <c r="L6" s="41"/>
      <c r="M6" s="42"/>
      <c r="N6" s="39"/>
    </row>
    <row r="7" spans="1:14" s="37" customFormat="1" ht="18" customHeight="1" x14ac:dyDescent="0.25">
      <c r="A7" s="26">
        <v>43891</v>
      </c>
      <c r="B7" s="45"/>
      <c r="C7" s="45"/>
      <c r="D7" s="40"/>
      <c r="E7" s="40"/>
      <c r="F7" s="40"/>
      <c r="G7" s="41"/>
      <c r="H7" s="42"/>
      <c r="I7" s="43"/>
      <c r="J7" s="41"/>
      <c r="K7" s="41"/>
      <c r="L7" s="43"/>
      <c r="M7" s="42"/>
      <c r="N7" s="39"/>
    </row>
    <row r="8" spans="1:14" s="44" customFormat="1" ht="18" customHeight="1" x14ac:dyDescent="0.25">
      <c r="A8" s="38">
        <v>43922</v>
      </c>
      <c r="B8" s="39"/>
      <c r="C8" s="39"/>
      <c r="D8" s="40"/>
      <c r="E8" s="40"/>
      <c r="F8" s="40"/>
      <c r="G8" s="41"/>
      <c r="H8" s="42"/>
      <c r="I8" s="43"/>
      <c r="J8" s="41"/>
      <c r="K8" s="41"/>
      <c r="L8" s="41"/>
      <c r="M8" s="42"/>
      <c r="N8" s="39"/>
    </row>
    <row r="9" spans="1:14" s="44" customFormat="1" ht="18" customHeight="1" x14ac:dyDescent="0.25">
      <c r="A9" s="38">
        <v>43952</v>
      </c>
      <c r="B9" s="45"/>
      <c r="C9" s="45"/>
      <c r="D9" s="40"/>
      <c r="E9" s="40"/>
      <c r="F9" s="46"/>
      <c r="G9" s="47"/>
      <c r="H9" s="42"/>
      <c r="I9" s="48"/>
      <c r="J9" s="41"/>
      <c r="K9" s="47"/>
      <c r="L9" s="43"/>
      <c r="M9" s="42"/>
      <c r="N9" s="39"/>
    </row>
    <row r="10" spans="1:14" s="37" customFormat="1" ht="18" customHeight="1" x14ac:dyDescent="0.25">
      <c r="A10" s="26">
        <v>43983</v>
      </c>
      <c r="B10" s="45"/>
      <c r="C10" s="45"/>
      <c r="D10" s="40"/>
      <c r="E10" s="40"/>
      <c r="F10" s="46"/>
      <c r="G10" s="47"/>
      <c r="H10" s="42"/>
      <c r="I10" s="48"/>
      <c r="J10" s="41"/>
      <c r="K10" s="41"/>
      <c r="L10" s="43"/>
      <c r="M10" s="42"/>
      <c r="N10" s="39"/>
    </row>
    <row r="11" spans="1:14" ht="18" customHeight="1" x14ac:dyDescent="0.25">
      <c r="A11" s="15">
        <v>44013</v>
      </c>
      <c r="B11" s="45"/>
      <c r="C11" s="45"/>
      <c r="D11" s="40"/>
      <c r="E11" s="40"/>
      <c r="F11" s="46"/>
      <c r="G11" s="47"/>
      <c r="H11" s="42"/>
      <c r="I11" s="48"/>
      <c r="J11" s="41"/>
      <c r="K11" s="41"/>
      <c r="L11" s="43"/>
      <c r="M11" s="42"/>
      <c r="N11" s="39"/>
    </row>
    <row r="12" spans="1:14" ht="18" customHeight="1" x14ac:dyDescent="0.25">
      <c r="A12" s="15">
        <v>44044</v>
      </c>
      <c r="B12" s="45"/>
      <c r="C12" s="45"/>
      <c r="D12" s="40"/>
      <c r="E12" s="40"/>
      <c r="F12" s="46"/>
      <c r="G12" s="47"/>
      <c r="H12" s="42"/>
      <c r="I12" s="48"/>
      <c r="J12" s="41"/>
      <c r="K12" s="41"/>
      <c r="L12" s="43"/>
      <c r="M12" s="42"/>
      <c r="N12" s="39"/>
    </row>
    <row r="13" spans="1:14" s="37" customFormat="1" ht="18" customHeight="1" x14ac:dyDescent="0.25">
      <c r="A13" s="26">
        <v>44075</v>
      </c>
      <c r="B13" s="45"/>
      <c r="C13" s="61"/>
      <c r="D13" s="40"/>
      <c r="E13" s="40"/>
      <c r="F13" s="46"/>
      <c r="G13" s="47"/>
      <c r="H13" s="42"/>
      <c r="I13" s="48"/>
      <c r="J13" s="41"/>
      <c r="K13" s="41"/>
      <c r="L13" s="43"/>
      <c r="M13" s="42"/>
      <c r="N13" s="39"/>
    </row>
    <row r="14" spans="1:14" ht="18" customHeight="1" x14ac:dyDescent="0.25">
      <c r="A14" s="15">
        <v>44105</v>
      </c>
      <c r="B14" s="45"/>
      <c r="C14" s="45"/>
      <c r="D14" s="40"/>
      <c r="E14" s="40"/>
      <c r="F14" s="46"/>
      <c r="G14" s="47"/>
      <c r="H14" s="42"/>
      <c r="I14" s="48"/>
      <c r="J14" s="41"/>
      <c r="K14" s="41"/>
      <c r="L14" s="43"/>
      <c r="M14" s="42"/>
      <c r="N14" s="39"/>
    </row>
    <row r="15" spans="1:14" ht="18" customHeight="1" x14ac:dyDescent="0.25">
      <c r="A15" s="15">
        <v>44136</v>
      </c>
      <c r="B15" s="45"/>
      <c r="C15" s="45"/>
      <c r="D15" s="40"/>
      <c r="E15" s="40"/>
      <c r="F15" s="46"/>
      <c r="G15" s="47"/>
      <c r="H15" s="42"/>
      <c r="I15" s="48"/>
      <c r="J15" s="41"/>
      <c r="K15" s="41"/>
      <c r="L15" s="43"/>
      <c r="M15" s="42"/>
      <c r="N15" s="39"/>
    </row>
    <row r="16" spans="1:14" s="37" customFormat="1" ht="18" customHeight="1" x14ac:dyDescent="0.25">
      <c r="A16" s="26">
        <v>44166</v>
      </c>
      <c r="B16" s="45"/>
      <c r="C16" s="45"/>
      <c r="D16" s="62"/>
      <c r="E16" s="62"/>
      <c r="F16" s="47"/>
      <c r="G16" s="47"/>
      <c r="H16" s="42"/>
      <c r="I16" s="48"/>
      <c r="J16" s="41"/>
      <c r="K16" s="41"/>
      <c r="L16" s="43"/>
      <c r="M16" s="42"/>
      <c r="N16" s="39"/>
    </row>
    <row r="17" spans="1:14" ht="18" customHeight="1" x14ac:dyDescent="0.25">
      <c r="A17" s="6" t="s">
        <v>0</v>
      </c>
      <c r="B17" s="7"/>
      <c r="C17" s="7"/>
      <c r="D17" s="8">
        <f>SUM(D5:D16)</f>
        <v>-14481.02</v>
      </c>
      <c r="E17" s="8"/>
      <c r="F17" s="8">
        <f>SUM(F5:F14)</f>
        <v>249800</v>
      </c>
      <c r="G17" s="8">
        <f>SUM(G5:G16)</f>
        <v>63885</v>
      </c>
      <c r="H17" s="8">
        <f>SUM(H5:H16)</f>
        <v>299203.98</v>
      </c>
      <c r="I17" s="8">
        <f>SUM(I5:I16)</f>
        <v>206</v>
      </c>
      <c r="J17" s="8">
        <f>SUM(J5:J16)</f>
        <v>2000</v>
      </c>
      <c r="K17" s="8">
        <f>SUM(K3:K16)</f>
        <v>116100</v>
      </c>
      <c r="L17" s="8">
        <f>SUM(L5:L16)</f>
        <v>4500</v>
      </c>
      <c r="M17" s="8">
        <f>SUM(M5:M16)</f>
        <v>122806</v>
      </c>
      <c r="N17" s="8"/>
    </row>
  </sheetData>
  <mergeCells count="8">
    <mergeCell ref="A1:N1"/>
    <mergeCell ref="A3:A4"/>
    <mergeCell ref="B3:B4"/>
    <mergeCell ref="D3:G3"/>
    <mergeCell ref="H3:H4"/>
    <mergeCell ref="I3:J3"/>
    <mergeCell ref="M3:M4"/>
    <mergeCell ref="N3:N4"/>
  </mergeCells>
  <pageMargins left="0" right="0" top="0" bottom="0" header="0" footer="0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87" zoomScaleNormal="87" workbookViewId="0">
      <selection activeCell="N8" sqref="N8"/>
    </sheetView>
  </sheetViews>
  <sheetFormatPr defaultColWidth="9.140625" defaultRowHeight="15" x14ac:dyDescent="0.25"/>
  <cols>
    <col min="1" max="1" width="19.85546875" style="1" customWidth="1"/>
    <col min="2" max="2" width="17.7109375" style="1" customWidth="1"/>
    <col min="3" max="3" width="9.7109375" style="1" customWidth="1"/>
    <col min="4" max="5" width="12.85546875" style="1" customWidth="1"/>
    <col min="6" max="6" width="14.28515625" style="1" customWidth="1"/>
    <col min="7" max="7" width="13.140625" style="1" customWidth="1"/>
    <col min="8" max="8" width="16.140625" style="1" customWidth="1"/>
    <col min="9" max="9" width="12.5703125" style="1" customWidth="1"/>
    <col min="10" max="10" width="12.28515625" style="1" customWidth="1"/>
    <col min="11" max="11" width="14.28515625" style="1" customWidth="1"/>
    <col min="12" max="12" width="12.5703125" style="1" customWidth="1"/>
    <col min="13" max="13" width="15.5703125" style="1" customWidth="1"/>
    <col min="14" max="14" width="15.42578125" style="1" customWidth="1"/>
    <col min="15" max="16384" width="9.140625" style="1"/>
  </cols>
  <sheetData>
    <row r="1" spans="1:14" ht="23.25" x14ac:dyDescent="0.25">
      <c r="A1" s="54" t="s">
        <v>14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3" spans="1:14" ht="27.75" customHeight="1" x14ac:dyDescent="0.25">
      <c r="A3" s="55" t="s">
        <v>1</v>
      </c>
      <c r="B3" s="55" t="s">
        <v>10</v>
      </c>
      <c r="C3" s="50"/>
      <c r="D3" s="57" t="s">
        <v>3</v>
      </c>
      <c r="E3" s="58"/>
      <c r="F3" s="58"/>
      <c r="G3" s="59"/>
      <c r="H3" s="60" t="s">
        <v>2</v>
      </c>
      <c r="I3" s="57" t="s">
        <v>6</v>
      </c>
      <c r="J3" s="58"/>
      <c r="K3" s="22"/>
      <c r="L3" s="22"/>
      <c r="M3" s="60" t="s">
        <v>2</v>
      </c>
      <c r="N3" s="55" t="s">
        <v>9</v>
      </c>
    </row>
    <row r="4" spans="1:14" ht="70.5" customHeight="1" x14ac:dyDescent="0.25">
      <c r="A4" s="56"/>
      <c r="B4" s="56"/>
      <c r="C4" s="23" t="s">
        <v>21</v>
      </c>
      <c r="D4" s="19" t="s">
        <v>18</v>
      </c>
      <c r="E4" s="17" t="s">
        <v>20</v>
      </c>
      <c r="F4" s="17" t="s">
        <v>19</v>
      </c>
      <c r="G4" s="18" t="s">
        <v>5</v>
      </c>
      <c r="H4" s="60"/>
      <c r="I4" s="3" t="s">
        <v>7</v>
      </c>
      <c r="J4" s="5" t="s">
        <v>17</v>
      </c>
      <c r="K4" s="5" t="s">
        <v>15</v>
      </c>
      <c r="L4" s="5" t="s">
        <v>8</v>
      </c>
      <c r="M4" s="60"/>
      <c r="N4" s="56"/>
    </row>
    <row r="5" spans="1:14" s="44" customFormat="1" ht="18" customHeight="1" x14ac:dyDescent="0.25">
      <c r="A5" s="38">
        <v>43831</v>
      </c>
      <c r="B5" s="39"/>
      <c r="C5" s="39"/>
      <c r="D5" s="39"/>
      <c r="E5" s="39"/>
      <c r="F5" s="41"/>
      <c r="G5" s="47"/>
      <c r="H5" s="42">
        <f t="shared" ref="H5:H12" si="0">SUM(D5:G5)</f>
        <v>0</v>
      </c>
      <c r="I5" s="41"/>
      <c r="J5" s="41"/>
      <c r="K5" s="41"/>
      <c r="L5" s="41"/>
      <c r="M5" s="42">
        <f t="shared" ref="M5:M16" si="1">SUM(I5:L5)</f>
        <v>0</v>
      </c>
      <c r="N5" s="39">
        <f t="shared" ref="N5:N16" si="2">B5+H5-M5</f>
        <v>0</v>
      </c>
    </row>
    <row r="6" spans="1:14" s="44" customFormat="1" ht="18" customHeight="1" x14ac:dyDescent="0.25">
      <c r="A6" s="38">
        <v>43862</v>
      </c>
      <c r="B6" s="45">
        <f t="shared" ref="B6:B13" si="3">N5</f>
        <v>0</v>
      </c>
      <c r="C6" s="45"/>
      <c r="D6" s="41"/>
      <c r="E6" s="49"/>
      <c r="G6" s="41"/>
      <c r="H6" s="42">
        <f t="shared" si="0"/>
        <v>0</v>
      </c>
      <c r="I6" s="41"/>
      <c r="J6" s="41"/>
      <c r="K6" s="41"/>
      <c r="L6" s="41"/>
      <c r="M6" s="42">
        <f t="shared" si="1"/>
        <v>0</v>
      </c>
      <c r="N6" s="39">
        <f t="shared" si="2"/>
        <v>0</v>
      </c>
    </row>
    <row r="7" spans="1:14" s="37" customFormat="1" ht="18" customHeight="1" x14ac:dyDescent="0.25">
      <c r="A7" s="26">
        <v>43891</v>
      </c>
      <c r="B7" s="27">
        <f t="shared" si="3"/>
        <v>0</v>
      </c>
      <c r="C7" s="27"/>
      <c r="D7" s="35">
        <v>121000</v>
      </c>
      <c r="E7" s="35"/>
      <c r="F7" s="35">
        <f>231800-22800</f>
        <v>209000</v>
      </c>
      <c r="G7" s="32"/>
      <c r="H7" s="30">
        <f t="shared" si="0"/>
        <v>330000</v>
      </c>
      <c r="I7" s="33">
        <v>55.4</v>
      </c>
      <c r="J7" s="32"/>
      <c r="K7" s="32">
        <f>332000-3000</f>
        <v>329000</v>
      </c>
      <c r="L7" s="33">
        <v>944.6</v>
      </c>
      <c r="M7" s="30">
        <f t="shared" si="1"/>
        <v>330000</v>
      </c>
      <c r="N7" s="34">
        <f>B7+H7-M7</f>
        <v>0</v>
      </c>
    </row>
    <row r="8" spans="1:14" s="44" customFormat="1" ht="18" customHeight="1" x14ac:dyDescent="0.25">
      <c r="A8" s="38">
        <v>43922</v>
      </c>
      <c r="B8" s="39">
        <f t="shared" si="3"/>
        <v>0</v>
      </c>
      <c r="C8" s="39"/>
      <c r="D8" s="40"/>
      <c r="E8" s="40"/>
      <c r="F8" s="40"/>
      <c r="G8" s="41"/>
      <c r="H8" s="42">
        <f t="shared" si="0"/>
        <v>0</v>
      </c>
      <c r="I8" s="43"/>
      <c r="J8" s="41"/>
      <c r="K8" s="41"/>
      <c r="L8" s="41"/>
      <c r="M8" s="42">
        <f t="shared" si="1"/>
        <v>0</v>
      </c>
      <c r="N8" s="39">
        <f t="shared" si="2"/>
        <v>0</v>
      </c>
    </row>
    <row r="9" spans="1:14" s="44" customFormat="1" ht="18" customHeight="1" x14ac:dyDescent="0.25">
      <c r="A9" s="38">
        <v>43952</v>
      </c>
      <c r="B9" s="45">
        <f t="shared" si="3"/>
        <v>0</v>
      </c>
      <c r="C9" s="45"/>
      <c r="D9" s="40"/>
      <c r="E9" s="40"/>
      <c r="F9" s="46"/>
      <c r="G9" s="47"/>
      <c r="H9" s="42">
        <f t="shared" si="0"/>
        <v>0</v>
      </c>
      <c r="I9" s="48"/>
      <c r="J9" s="41"/>
      <c r="K9" s="47"/>
      <c r="L9" s="43"/>
      <c r="M9" s="42">
        <f t="shared" si="1"/>
        <v>0</v>
      </c>
      <c r="N9" s="39">
        <f t="shared" si="2"/>
        <v>0</v>
      </c>
    </row>
    <row r="10" spans="1:14" s="37" customFormat="1" ht="18" customHeight="1" x14ac:dyDescent="0.25">
      <c r="A10" s="26">
        <v>43983</v>
      </c>
      <c r="B10" s="27">
        <f t="shared" si="3"/>
        <v>0</v>
      </c>
      <c r="C10" s="27"/>
      <c r="D10" s="35">
        <f>286000-81850</f>
        <v>204150</v>
      </c>
      <c r="E10" s="35">
        <v>48949.97</v>
      </c>
      <c r="F10" s="36">
        <f>552860-59600</f>
        <v>493260</v>
      </c>
      <c r="G10" s="29"/>
      <c r="H10" s="30">
        <f t="shared" si="0"/>
        <v>746359.97</v>
      </c>
      <c r="I10" s="31">
        <v>478.22</v>
      </c>
      <c r="J10" s="32"/>
      <c r="K10" s="32">
        <v>743047.95</v>
      </c>
      <c r="L10" s="33">
        <v>2833.8</v>
      </c>
      <c r="M10" s="30">
        <f t="shared" si="1"/>
        <v>746359.97</v>
      </c>
      <c r="N10" s="34">
        <f t="shared" si="2"/>
        <v>0</v>
      </c>
    </row>
    <row r="11" spans="1:14" ht="18" customHeight="1" x14ac:dyDescent="0.25">
      <c r="A11" s="15">
        <v>44013</v>
      </c>
      <c r="B11" s="16">
        <f t="shared" si="3"/>
        <v>0</v>
      </c>
      <c r="C11" s="16"/>
      <c r="D11" s="24"/>
      <c r="E11" s="24"/>
      <c r="F11" s="25"/>
      <c r="G11" s="4"/>
      <c r="H11" s="10">
        <f t="shared" si="0"/>
        <v>0</v>
      </c>
      <c r="I11" s="2"/>
      <c r="J11" s="13"/>
      <c r="K11" s="13"/>
      <c r="L11" s="9"/>
      <c r="M11" s="10">
        <f t="shared" si="1"/>
        <v>0</v>
      </c>
      <c r="N11" s="11">
        <f t="shared" si="2"/>
        <v>0</v>
      </c>
    </row>
    <row r="12" spans="1:14" ht="18" customHeight="1" x14ac:dyDescent="0.25">
      <c r="A12" s="15">
        <v>44044</v>
      </c>
      <c r="B12" s="16">
        <f t="shared" si="3"/>
        <v>0</v>
      </c>
      <c r="C12" s="16"/>
      <c r="D12" s="24"/>
      <c r="E12" s="24"/>
      <c r="F12" s="25"/>
      <c r="G12" s="4"/>
      <c r="H12" s="10">
        <f t="shared" si="0"/>
        <v>0</v>
      </c>
      <c r="I12" s="2"/>
      <c r="J12" s="13"/>
      <c r="K12" s="13"/>
      <c r="L12" s="9"/>
      <c r="M12" s="10">
        <f t="shared" si="1"/>
        <v>0</v>
      </c>
      <c r="N12" s="11">
        <f t="shared" si="2"/>
        <v>0</v>
      </c>
    </row>
    <row r="13" spans="1:14" s="37" customFormat="1" ht="18" customHeight="1" x14ac:dyDescent="0.25">
      <c r="A13" s="26">
        <v>44075</v>
      </c>
      <c r="B13" s="27">
        <f t="shared" si="3"/>
        <v>0</v>
      </c>
      <c r="C13" s="51">
        <v>300.55</v>
      </c>
      <c r="D13" s="35">
        <f>534540-131300</f>
        <v>403240</v>
      </c>
      <c r="E13" s="35">
        <f>80660-5800+138520</f>
        <v>213380</v>
      </c>
      <c r="F13" s="36">
        <f>1144667-199000</f>
        <v>945667</v>
      </c>
      <c r="G13" s="29"/>
      <c r="H13" s="30">
        <f>SUM(C13:F13)</f>
        <v>1562587.55</v>
      </c>
      <c r="I13" s="31">
        <v>732.88</v>
      </c>
      <c r="J13" s="32">
        <v>112151.26</v>
      </c>
      <c r="K13" s="32">
        <v>1307010</v>
      </c>
      <c r="L13" s="33">
        <v>3872.86</v>
      </c>
      <c r="M13" s="30">
        <f t="shared" si="1"/>
        <v>1423767</v>
      </c>
      <c r="N13" s="34">
        <f t="shared" si="2"/>
        <v>138820.55000000005</v>
      </c>
    </row>
    <row r="14" spans="1:14" ht="18" customHeight="1" x14ac:dyDescent="0.25">
      <c r="A14" s="15">
        <v>44105</v>
      </c>
      <c r="B14" s="16">
        <f>N13</f>
        <v>138820.55000000005</v>
      </c>
      <c r="C14" s="16"/>
      <c r="D14" s="24"/>
      <c r="E14" s="24"/>
      <c r="F14" s="25"/>
      <c r="G14" s="4"/>
      <c r="H14" s="10">
        <f>SUM(D14:G14)</f>
        <v>0</v>
      </c>
      <c r="I14" s="2"/>
      <c r="J14" s="13"/>
      <c r="K14" s="13"/>
      <c r="L14" s="9"/>
      <c r="M14" s="10">
        <f t="shared" si="1"/>
        <v>0</v>
      </c>
      <c r="N14" s="11">
        <f t="shared" si="2"/>
        <v>138820.55000000005</v>
      </c>
    </row>
    <row r="15" spans="1:14" ht="18" customHeight="1" x14ac:dyDescent="0.25">
      <c r="A15" s="15">
        <v>44136</v>
      </c>
      <c r="B15" s="16">
        <f>N14</f>
        <v>138820.55000000005</v>
      </c>
      <c r="C15" s="16"/>
      <c r="D15" s="24"/>
      <c r="E15" s="24"/>
      <c r="F15" s="25"/>
      <c r="G15" s="4"/>
      <c r="H15" s="10">
        <f>SUM(D15:G15)</f>
        <v>0</v>
      </c>
      <c r="I15" s="2"/>
      <c r="J15" s="13"/>
      <c r="K15" s="13"/>
      <c r="L15" s="9"/>
      <c r="M15" s="10">
        <f t="shared" si="1"/>
        <v>0</v>
      </c>
      <c r="N15" s="11">
        <f t="shared" si="2"/>
        <v>138820.55000000005</v>
      </c>
    </row>
    <row r="16" spans="1:14" s="37" customFormat="1" ht="18" customHeight="1" x14ac:dyDescent="0.25">
      <c r="A16" s="26">
        <v>44166</v>
      </c>
      <c r="B16" s="27">
        <f>N15</f>
        <v>138820.55000000005</v>
      </c>
      <c r="C16" s="27"/>
      <c r="D16" s="28">
        <f>199000-97974.4</f>
        <v>101025.60000000001</v>
      </c>
      <c r="E16" s="28">
        <v>115881.7</v>
      </c>
      <c r="F16" s="29">
        <f>1210318.8-103384.4</f>
        <v>1106934.4000000001</v>
      </c>
      <c r="G16" s="29"/>
      <c r="H16" s="30">
        <f>SUM(D16:G16)</f>
        <v>1323841.7000000002</v>
      </c>
      <c r="I16" s="31">
        <v>810.5</v>
      </c>
      <c r="J16" s="32">
        <v>1000</v>
      </c>
      <c r="K16" s="32">
        <v>1313278</v>
      </c>
      <c r="L16" s="33">
        <v>7050.98</v>
      </c>
      <c r="M16" s="30">
        <f t="shared" si="1"/>
        <v>1322139.48</v>
      </c>
      <c r="N16" s="34">
        <f t="shared" si="2"/>
        <v>140522.77000000025</v>
      </c>
    </row>
    <row r="17" spans="1:14" ht="18" customHeight="1" x14ac:dyDescent="0.25">
      <c r="A17" s="6" t="s">
        <v>0</v>
      </c>
      <c r="B17" s="7"/>
      <c r="C17" s="7"/>
      <c r="D17" s="8">
        <f>SUM(D5:D16)</f>
        <v>829415.6</v>
      </c>
      <c r="E17" s="8"/>
      <c r="F17" s="8">
        <f>SUM(F5:F14)</f>
        <v>1647927</v>
      </c>
      <c r="G17" s="8">
        <f>SUM(G5:G16)</f>
        <v>0</v>
      </c>
      <c r="H17" s="8">
        <f>SUM(H5:H16)</f>
        <v>3962789.22</v>
      </c>
      <c r="I17" s="8">
        <f>SUM(I5:I16)</f>
        <v>2077</v>
      </c>
      <c r="J17" s="8">
        <f>SUM(J5:J16)</f>
        <v>113151.26</v>
      </c>
      <c r="K17" s="8">
        <f>SUM(K3:K16)</f>
        <v>3692335.95</v>
      </c>
      <c r="L17" s="8">
        <f>SUM(L5:L16)</f>
        <v>14702.24</v>
      </c>
      <c r="M17" s="8">
        <f>SUM(M5:M16)</f>
        <v>3822266.4499999997</v>
      </c>
      <c r="N17" s="8"/>
    </row>
  </sheetData>
  <mergeCells count="8">
    <mergeCell ref="A1:N1"/>
    <mergeCell ref="A3:A4"/>
    <mergeCell ref="B3:B4"/>
    <mergeCell ref="D3:G3"/>
    <mergeCell ref="H3:H4"/>
    <mergeCell ref="I3:J3"/>
    <mergeCell ref="M3:M4"/>
    <mergeCell ref="N3:N4"/>
  </mergeCells>
  <pageMargins left="0" right="0" top="0" bottom="0" header="0" footer="0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87" zoomScaleNormal="87" workbookViewId="0">
      <selection activeCell="F17" sqref="F17"/>
    </sheetView>
  </sheetViews>
  <sheetFormatPr defaultColWidth="9.140625" defaultRowHeight="15" x14ac:dyDescent="0.25"/>
  <cols>
    <col min="1" max="1" width="19.85546875" style="1" customWidth="1"/>
    <col min="2" max="2" width="17.7109375" style="1" customWidth="1"/>
    <col min="3" max="3" width="12.85546875" style="1" customWidth="1"/>
    <col min="4" max="4" width="14.28515625" style="1" customWidth="1"/>
    <col min="5" max="5" width="13.140625" style="1" customWidth="1"/>
    <col min="6" max="6" width="14.28515625" style="1" customWidth="1"/>
    <col min="7" max="7" width="12.5703125" style="1" customWidth="1"/>
    <col min="8" max="8" width="12.28515625" style="1" customWidth="1"/>
    <col min="9" max="9" width="14.28515625" style="1" customWidth="1"/>
    <col min="10" max="10" width="6.42578125" style="1" customWidth="1"/>
    <col min="11" max="11" width="7.7109375" style="1" customWidth="1"/>
    <col min="12" max="13" width="12.5703125" style="1" customWidth="1"/>
    <col min="14" max="14" width="13.28515625" style="1" customWidth="1"/>
    <col min="15" max="15" width="15.42578125" style="1" customWidth="1"/>
    <col min="16" max="16384" width="9.140625" style="1"/>
  </cols>
  <sheetData>
    <row r="1" spans="1:15" ht="23.25" x14ac:dyDescent="0.25">
      <c r="A1" s="54" t="s">
        <v>14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3" spans="1:15" ht="27.75" customHeight="1" x14ac:dyDescent="0.25">
      <c r="A3" s="55" t="s">
        <v>1</v>
      </c>
      <c r="B3" s="55" t="s">
        <v>10</v>
      </c>
      <c r="C3" s="57" t="s">
        <v>3</v>
      </c>
      <c r="D3" s="58"/>
      <c r="E3" s="59"/>
      <c r="F3" s="60" t="s">
        <v>2</v>
      </c>
      <c r="G3" s="57" t="s">
        <v>6</v>
      </c>
      <c r="H3" s="58"/>
      <c r="I3" s="21"/>
      <c r="J3" s="21"/>
      <c r="K3" s="21"/>
      <c r="L3" s="21"/>
      <c r="M3" s="21"/>
      <c r="N3" s="60" t="s">
        <v>2</v>
      </c>
      <c r="O3" s="55" t="s">
        <v>9</v>
      </c>
    </row>
    <row r="4" spans="1:15" ht="69" customHeight="1" x14ac:dyDescent="0.25">
      <c r="A4" s="56"/>
      <c r="B4" s="56"/>
      <c r="C4" s="19" t="s">
        <v>12</v>
      </c>
      <c r="D4" s="17" t="s">
        <v>4</v>
      </c>
      <c r="E4" s="18" t="s">
        <v>5</v>
      </c>
      <c r="F4" s="60"/>
      <c r="G4" s="3" t="s">
        <v>7</v>
      </c>
      <c r="H4" s="5" t="s">
        <v>17</v>
      </c>
      <c r="I4" s="5" t="s">
        <v>15</v>
      </c>
      <c r="J4" s="5" t="s">
        <v>11</v>
      </c>
      <c r="K4" s="5" t="s">
        <v>13</v>
      </c>
      <c r="L4" s="5" t="s">
        <v>16</v>
      </c>
      <c r="M4" s="5" t="s">
        <v>8</v>
      </c>
      <c r="N4" s="60"/>
      <c r="O4" s="56"/>
    </row>
    <row r="5" spans="1:15" ht="18" customHeight="1" x14ac:dyDescent="0.25">
      <c r="A5" s="15">
        <v>43831</v>
      </c>
      <c r="B5" s="11"/>
      <c r="C5" s="11"/>
      <c r="D5" s="13"/>
      <c r="E5" s="4"/>
      <c r="F5" s="10">
        <f>SUM(C5:E5)</f>
        <v>0</v>
      </c>
      <c r="G5" s="13"/>
      <c r="H5" s="13"/>
      <c r="I5" s="13"/>
      <c r="J5" s="13"/>
      <c r="K5" s="13"/>
      <c r="L5" s="13"/>
      <c r="M5" s="13"/>
      <c r="N5" s="10">
        <f t="shared" ref="N5:N12" si="0">SUM(G5:M5)</f>
        <v>0</v>
      </c>
      <c r="O5" s="11">
        <f t="shared" ref="O5:O16" si="1">B5+F5-N5</f>
        <v>0</v>
      </c>
    </row>
    <row r="6" spans="1:15" ht="18" customHeight="1" x14ac:dyDescent="0.25">
      <c r="A6" s="15">
        <v>43862</v>
      </c>
      <c r="B6" s="16">
        <f t="shared" ref="B6:B13" si="2">O5</f>
        <v>0</v>
      </c>
      <c r="C6" s="13"/>
      <c r="E6" s="12"/>
      <c r="F6" s="10">
        <f>SUM(C6:E6)</f>
        <v>0</v>
      </c>
      <c r="G6" s="13"/>
      <c r="H6" s="13"/>
      <c r="I6" s="13"/>
      <c r="J6" s="13"/>
      <c r="K6" s="13"/>
      <c r="L6" s="13"/>
      <c r="M6" s="13"/>
      <c r="N6" s="10">
        <f t="shared" si="0"/>
        <v>0</v>
      </c>
      <c r="O6" s="11">
        <f t="shared" si="1"/>
        <v>0</v>
      </c>
    </row>
    <row r="7" spans="1:15" ht="18" customHeight="1" x14ac:dyDescent="0.25">
      <c r="A7" s="15">
        <v>43891</v>
      </c>
      <c r="B7" s="16">
        <f t="shared" si="2"/>
        <v>0</v>
      </c>
      <c r="C7" s="16"/>
      <c r="D7" s="13"/>
      <c r="E7" s="12">
        <v>355800</v>
      </c>
      <c r="F7" s="10">
        <f t="shared" ref="F7:F14" si="3">SUM(C7:E7)</f>
        <v>355800</v>
      </c>
      <c r="G7" s="9">
        <v>55.4</v>
      </c>
      <c r="H7" s="13"/>
      <c r="I7" s="13">
        <v>332000</v>
      </c>
      <c r="J7" s="13"/>
      <c r="K7" s="13"/>
      <c r="L7" s="13">
        <v>22800</v>
      </c>
      <c r="M7" s="9">
        <v>944.6</v>
      </c>
      <c r="N7" s="10">
        <f t="shared" si="0"/>
        <v>355800</v>
      </c>
      <c r="O7" s="11">
        <f t="shared" si="1"/>
        <v>0</v>
      </c>
    </row>
    <row r="8" spans="1:15" ht="18" customHeight="1" x14ac:dyDescent="0.25">
      <c r="A8" s="15">
        <v>43922</v>
      </c>
      <c r="B8" s="11">
        <f t="shared" si="2"/>
        <v>0</v>
      </c>
      <c r="C8" s="11"/>
      <c r="D8" s="13"/>
      <c r="E8" s="12">
        <v>190000</v>
      </c>
      <c r="F8" s="10">
        <f t="shared" si="3"/>
        <v>190000</v>
      </c>
      <c r="G8" s="9">
        <v>247.45</v>
      </c>
      <c r="H8" s="13"/>
      <c r="I8" s="13">
        <v>181307.95</v>
      </c>
      <c r="J8" s="13"/>
      <c r="K8" s="13"/>
      <c r="L8" s="13">
        <v>7500</v>
      </c>
      <c r="M8" s="13">
        <v>944.6</v>
      </c>
      <c r="N8" s="10">
        <f t="shared" si="0"/>
        <v>190000.00000000003</v>
      </c>
      <c r="O8" s="11">
        <f t="shared" si="1"/>
        <v>0</v>
      </c>
    </row>
    <row r="9" spans="1:15" ht="18" customHeight="1" x14ac:dyDescent="0.25">
      <c r="A9" s="15">
        <v>43952</v>
      </c>
      <c r="B9" s="16">
        <f t="shared" si="2"/>
        <v>0</v>
      </c>
      <c r="C9" s="16"/>
      <c r="D9" s="14"/>
      <c r="E9" s="4">
        <v>387799.97</v>
      </c>
      <c r="F9" s="10">
        <f t="shared" si="3"/>
        <v>387799.97</v>
      </c>
      <c r="G9" s="2">
        <v>115.37</v>
      </c>
      <c r="H9" s="13"/>
      <c r="I9" s="14">
        <v>270390</v>
      </c>
      <c r="J9" s="13"/>
      <c r="K9" s="13"/>
      <c r="L9" s="13">
        <v>116350</v>
      </c>
      <c r="M9" s="9">
        <v>944.6</v>
      </c>
      <c r="N9" s="10">
        <f t="shared" si="0"/>
        <v>387799.97</v>
      </c>
      <c r="O9" s="11">
        <f t="shared" si="1"/>
        <v>0</v>
      </c>
    </row>
    <row r="10" spans="1:15" ht="18" customHeight="1" x14ac:dyDescent="0.25">
      <c r="A10" s="15">
        <v>43983</v>
      </c>
      <c r="B10" s="16">
        <f t="shared" si="2"/>
        <v>0</v>
      </c>
      <c r="C10" s="16"/>
      <c r="D10" s="14"/>
      <c r="E10" s="4">
        <f>80150+7100+25000+114000+950+40000+38000+4810</f>
        <v>310010</v>
      </c>
      <c r="F10" s="10">
        <f t="shared" si="3"/>
        <v>310010</v>
      </c>
      <c r="G10" s="2">
        <f>2.5+97.5+5.4+10</f>
        <v>115.4</v>
      </c>
      <c r="H10" s="13"/>
      <c r="I10" s="13">
        <f>67250+7100+25000+114000+40000+38000</f>
        <v>291350</v>
      </c>
      <c r="J10" s="13"/>
      <c r="K10" s="13"/>
      <c r="L10" s="13">
        <f>12800+4800</f>
        <v>17600</v>
      </c>
      <c r="M10" s="9">
        <v>944.6</v>
      </c>
      <c r="N10" s="10">
        <f t="shared" si="0"/>
        <v>310010</v>
      </c>
      <c r="O10" s="11">
        <f t="shared" si="1"/>
        <v>0</v>
      </c>
    </row>
    <row r="11" spans="1:15" ht="18" customHeight="1" x14ac:dyDescent="0.25">
      <c r="A11" s="15">
        <v>44013</v>
      </c>
      <c r="B11" s="16">
        <f t="shared" si="2"/>
        <v>0</v>
      </c>
      <c r="C11" s="16"/>
      <c r="D11" s="14"/>
      <c r="E11" s="4">
        <f>529360</f>
        <v>529360</v>
      </c>
      <c r="F11" s="10">
        <f t="shared" si="3"/>
        <v>529360</v>
      </c>
      <c r="G11" s="2">
        <v>326.02</v>
      </c>
      <c r="H11" s="13">
        <v>3190.32</v>
      </c>
      <c r="I11" s="13">
        <v>364060</v>
      </c>
      <c r="J11" s="13"/>
      <c r="K11" s="13"/>
      <c r="L11" s="9">
        <v>159800</v>
      </c>
      <c r="M11" s="9">
        <v>1983.66</v>
      </c>
      <c r="N11" s="10">
        <f t="shared" si="0"/>
        <v>529360.00000000012</v>
      </c>
      <c r="O11" s="11">
        <f t="shared" si="1"/>
        <v>0</v>
      </c>
    </row>
    <row r="12" spans="1:15" ht="18" customHeight="1" x14ac:dyDescent="0.25">
      <c r="A12" s="15">
        <v>44044</v>
      </c>
      <c r="B12" s="16">
        <f t="shared" si="2"/>
        <v>0</v>
      </c>
      <c r="C12" s="16"/>
      <c r="D12" s="14"/>
      <c r="E12" s="4">
        <v>557640</v>
      </c>
      <c r="F12" s="10">
        <f t="shared" si="3"/>
        <v>557640</v>
      </c>
      <c r="G12" s="2">
        <v>216.38</v>
      </c>
      <c r="H12" s="13">
        <v>99529.02</v>
      </c>
      <c r="I12" s="13">
        <v>414350</v>
      </c>
      <c r="J12" s="13"/>
      <c r="K12" s="13"/>
      <c r="L12" s="9">
        <v>42600</v>
      </c>
      <c r="M12" s="9">
        <v>944.6</v>
      </c>
      <c r="N12" s="10">
        <f t="shared" si="0"/>
        <v>557640</v>
      </c>
      <c r="O12" s="11">
        <f t="shared" si="1"/>
        <v>0</v>
      </c>
    </row>
    <row r="13" spans="1:15" ht="18" customHeight="1" x14ac:dyDescent="0.25">
      <c r="A13" s="15">
        <v>44075</v>
      </c>
      <c r="B13" s="16">
        <f t="shared" si="2"/>
        <v>0</v>
      </c>
      <c r="C13" s="16"/>
      <c r="D13" s="14"/>
      <c r="E13" s="4">
        <v>667067</v>
      </c>
      <c r="F13" s="10">
        <f t="shared" si="3"/>
        <v>667067</v>
      </c>
      <c r="G13" s="2">
        <v>190.48</v>
      </c>
      <c r="H13" s="13">
        <v>9431.92</v>
      </c>
      <c r="I13" s="13">
        <v>528600</v>
      </c>
      <c r="J13" s="13"/>
      <c r="K13" s="13"/>
      <c r="L13" s="9">
        <v>127900</v>
      </c>
      <c r="M13" s="9">
        <v>944.6</v>
      </c>
      <c r="N13" s="10">
        <f>SUM(G13:M13)</f>
        <v>667067</v>
      </c>
      <c r="O13" s="11">
        <f t="shared" si="1"/>
        <v>0</v>
      </c>
    </row>
    <row r="14" spans="1:15" ht="18" customHeight="1" x14ac:dyDescent="0.25">
      <c r="A14" s="15">
        <v>44105</v>
      </c>
      <c r="B14" s="16">
        <f>O13</f>
        <v>0</v>
      </c>
      <c r="C14" s="16"/>
      <c r="D14" s="14"/>
      <c r="E14" s="4">
        <v>282834.7</v>
      </c>
      <c r="F14" s="10">
        <f t="shared" si="3"/>
        <v>282834.7</v>
      </c>
      <c r="G14" s="2">
        <v>293.86</v>
      </c>
      <c r="H14" s="13"/>
      <c r="I14" s="13">
        <v>247440</v>
      </c>
      <c r="J14" s="13"/>
      <c r="K14" s="13"/>
      <c r="L14" s="9">
        <v>30000</v>
      </c>
      <c r="M14" s="9">
        <v>5100.84</v>
      </c>
      <c r="N14" s="10">
        <f>SUM(G14:M14)</f>
        <v>282834.7</v>
      </c>
      <c r="O14" s="11">
        <f t="shared" si="1"/>
        <v>0</v>
      </c>
    </row>
    <row r="15" spans="1:15" ht="18" customHeight="1" x14ac:dyDescent="0.25">
      <c r="A15" s="15">
        <v>44136</v>
      </c>
      <c r="B15" s="16">
        <f>O14</f>
        <v>0</v>
      </c>
      <c r="C15" s="16"/>
      <c r="D15" s="14"/>
      <c r="E15" s="4">
        <v>364447</v>
      </c>
      <c r="F15" s="10">
        <f>SUM(C15:E15)</f>
        <v>364447</v>
      </c>
      <c r="G15" s="2">
        <v>203.46</v>
      </c>
      <c r="H15" s="13">
        <v>2000</v>
      </c>
      <c r="I15" s="13">
        <v>325638</v>
      </c>
      <c r="J15" s="13"/>
      <c r="K15" s="13"/>
      <c r="L15" s="9">
        <v>35600</v>
      </c>
      <c r="M15" s="9">
        <v>1005.54</v>
      </c>
      <c r="N15" s="10">
        <f>SUM(G15:M15)</f>
        <v>364447</v>
      </c>
      <c r="O15" s="11">
        <f t="shared" si="1"/>
        <v>0</v>
      </c>
    </row>
    <row r="16" spans="1:15" ht="18" customHeight="1" x14ac:dyDescent="0.25">
      <c r="A16" s="15">
        <v>44166</v>
      </c>
      <c r="B16" s="16">
        <f>O15</f>
        <v>0</v>
      </c>
      <c r="C16" s="20"/>
      <c r="D16" s="14"/>
      <c r="E16" s="4">
        <v>878918</v>
      </c>
      <c r="F16" s="10">
        <f>SUM(C16:E16)</f>
        <v>878918</v>
      </c>
      <c r="G16" s="2">
        <v>313.18</v>
      </c>
      <c r="H16" s="13"/>
      <c r="I16" s="13">
        <v>740200</v>
      </c>
      <c r="J16" s="13"/>
      <c r="K16" s="13"/>
      <c r="L16" s="9">
        <v>135758.79999999999</v>
      </c>
      <c r="M16" s="9">
        <v>944.6</v>
      </c>
      <c r="N16" s="10">
        <f>SUM(G16:M16)</f>
        <v>877216.58</v>
      </c>
      <c r="O16" s="11">
        <f t="shared" si="1"/>
        <v>1701.4200000000419</v>
      </c>
    </row>
    <row r="17" spans="1:15" ht="18" customHeight="1" x14ac:dyDescent="0.25">
      <c r="A17" s="6" t="s">
        <v>0</v>
      </c>
      <c r="B17" s="7"/>
      <c r="C17" s="8">
        <f>SUM(C5:C16)</f>
        <v>0</v>
      </c>
      <c r="D17" s="8">
        <f>SUM(D5:D14)</f>
        <v>0</v>
      </c>
      <c r="E17" s="8">
        <f>SUM(E5:E16)</f>
        <v>4523876.67</v>
      </c>
      <c r="F17" s="8">
        <f>SUM(F5:F16)</f>
        <v>4523876.67</v>
      </c>
      <c r="G17" s="8">
        <f>SUM(G5:G16)</f>
        <v>2077</v>
      </c>
      <c r="H17" s="8">
        <f>SUM(H5:H16)</f>
        <v>114151.26000000001</v>
      </c>
      <c r="I17" s="8">
        <f>SUM(I3:I16)</f>
        <v>3695335.95</v>
      </c>
      <c r="J17" s="8">
        <f>SUM(J3:J16)</f>
        <v>0</v>
      </c>
      <c r="K17" s="8"/>
      <c r="L17" s="8">
        <f>SUM(L5:L16)</f>
        <v>695908.8</v>
      </c>
      <c r="M17" s="8">
        <f>SUM(M5:M16)</f>
        <v>14702.240000000003</v>
      </c>
      <c r="N17" s="8">
        <f>SUM(N5:N16)</f>
        <v>4522175.25</v>
      </c>
      <c r="O17" s="8"/>
    </row>
  </sheetData>
  <mergeCells count="8">
    <mergeCell ref="A1:O1"/>
    <mergeCell ref="A3:A4"/>
    <mergeCell ref="B3:B4"/>
    <mergeCell ref="C3:E3"/>
    <mergeCell ref="F3:F4"/>
    <mergeCell ref="G3:H3"/>
    <mergeCell ref="N3:N4"/>
    <mergeCell ref="O3:O4"/>
  </mergeCells>
  <pageMargins left="0" right="0" top="0" bottom="0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надходження 21</vt:lpstr>
      <vt:lpstr>надходження 20 (2)</vt:lpstr>
      <vt:lpstr>надходження 20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Офис-2</cp:lastModifiedBy>
  <cp:lastPrinted>2021-02-04T17:06:20Z</cp:lastPrinted>
  <dcterms:created xsi:type="dcterms:W3CDTF">2016-11-24T10:45:58Z</dcterms:created>
  <dcterms:modified xsi:type="dcterms:W3CDTF">2021-02-05T08:59:42Z</dcterms:modified>
</cp:coreProperties>
</file>