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360" yWindow="60" windowWidth="11340" windowHeight="6036" tabRatio="784" activeTab="22"/>
  </bookViews>
  <sheets>
    <sheet name="09-21 " sheetId="139" r:id="rId1"/>
    <sheet name="08-21 " sheetId="138" r:id="rId2"/>
    <sheet name="07-21 " sheetId="134" r:id="rId3"/>
    <sheet name="06-21" sheetId="133" r:id="rId4"/>
    <sheet name="05-21" sheetId="132" r:id="rId5"/>
    <sheet name="04-21 " sheetId="131" r:id="rId6"/>
    <sheet name="03-21 " sheetId="130" r:id="rId7"/>
    <sheet name="02-21 " sheetId="129" r:id="rId8"/>
    <sheet name="01-21" sheetId="127" r:id="rId9"/>
    <sheet name="12" sheetId="126" r:id="rId10"/>
    <sheet name="11" sheetId="125" r:id="rId11"/>
    <sheet name="10" sheetId="124" r:id="rId12"/>
    <sheet name="09" sheetId="123" r:id="rId13"/>
    <sheet name="08" sheetId="122" r:id="rId14"/>
    <sheet name="07" sheetId="121" r:id="rId15"/>
    <sheet name="06" sheetId="120" r:id="rId16"/>
    <sheet name="05" sheetId="119" r:id="rId17"/>
    <sheet name="04" sheetId="118" r:id="rId18"/>
    <sheet name="003" sheetId="137" r:id="rId19"/>
    <sheet name="02" sheetId="116" r:id="rId20"/>
    <sheet name="01" sheetId="115" r:id="rId21"/>
    <sheet name="Лист2" sheetId="2" r:id="rId22"/>
    <sheet name="Звірка21" sheetId="128" r:id="rId23"/>
    <sheet name="звірка" sheetId="88" r:id="rId24"/>
  </sheets>
  <calcPr calcId="144525"/>
</workbook>
</file>

<file path=xl/calcChain.xml><?xml version="1.0" encoding="utf-8"?>
<calcChain xmlns="http://schemas.openxmlformats.org/spreadsheetml/2006/main">
  <c r="K10" i="139" l="1"/>
  <c r="I10" i="139"/>
  <c r="H10" i="139"/>
  <c r="D10" i="139"/>
  <c r="L9" i="139"/>
  <c r="L10" i="139" s="1"/>
  <c r="J9" i="139"/>
  <c r="G9" i="139"/>
  <c r="G10" i="139" s="1"/>
  <c r="M9" i="139" l="1"/>
  <c r="M10" i="139" s="1"/>
  <c r="J10" i="139"/>
  <c r="L13" i="139"/>
  <c r="N9" i="139"/>
  <c r="N10" i="139" s="1"/>
  <c r="J9" i="138"/>
  <c r="L18" i="139" l="1"/>
  <c r="N13" i="139"/>
  <c r="O9" i="139"/>
  <c r="K10" i="138"/>
  <c r="I10" i="138"/>
  <c r="H10" i="138"/>
  <c r="D10" i="138"/>
  <c r="G9" i="138"/>
  <c r="G10" i="138" s="1"/>
  <c r="O10" i="139" l="1"/>
  <c r="P9" i="139"/>
  <c r="P10" i="139" s="1"/>
  <c r="P11" i="139" s="1"/>
  <c r="O13" i="134"/>
  <c r="P9" i="134"/>
  <c r="M13" i="134"/>
  <c r="N9" i="134"/>
  <c r="M9" i="134"/>
  <c r="K9" i="134"/>
  <c r="K10" i="134"/>
  <c r="H10" i="134"/>
  <c r="I10" i="134"/>
  <c r="J10" i="134"/>
  <c r="L10" i="134"/>
  <c r="D10" i="134"/>
  <c r="G9" i="134"/>
  <c r="K10" i="133"/>
  <c r="D10" i="133"/>
  <c r="G9" i="133"/>
  <c r="G10" i="133"/>
  <c r="K10" i="132"/>
  <c r="D10" i="132"/>
  <c r="M9" i="132"/>
  <c r="M10" i="132"/>
  <c r="G9" i="132"/>
  <c r="L9" i="132"/>
  <c r="K10" i="131"/>
  <c r="D10" i="131"/>
  <c r="G9" i="131"/>
  <c r="M9" i="131"/>
  <c r="M10" i="131"/>
  <c r="K10" i="130"/>
  <c r="D10" i="130"/>
  <c r="G9" i="130"/>
  <c r="L9" i="130"/>
  <c r="K10" i="129"/>
  <c r="D10" i="129"/>
  <c r="G9" i="129"/>
  <c r="L9" i="129"/>
  <c r="E29" i="2"/>
  <c r="G9" i="127"/>
  <c r="J9" i="127"/>
  <c r="B17" i="128"/>
  <c r="B19" i="128" s="1"/>
  <c r="C17" i="128"/>
  <c r="C19" i="128" s="1"/>
  <c r="F17" i="128"/>
  <c r="F19" i="128" s="1"/>
  <c r="E17" i="128"/>
  <c r="E19" i="128" s="1"/>
  <c r="D17" i="128"/>
  <c r="D19" i="128" s="1"/>
  <c r="K10" i="127"/>
  <c r="I10" i="127"/>
  <c r="D10" i="127"/>
  <c r="K10" i="126"/>
  <c r="I10" i="126"/>
  <c r="D10" i="126"/>
  <c r="G9" i="126"/>
  <c r="L9" i="126"/>
  <c r="K10" i="125"/>
  <c r="I10" i="125"/>
  <c r="D10" i="125"/>
  <c r="G9" i="125"/>
  <c r="L9" i="125"/>
  <c r="K10" i="124"/>
  <c r="I10" i="124"/>
  <c r="D10" i="124"/>
  <c r="G9" i="124"/>
  <c r="L9" i="124"/>
  <c r="K10" i="123"/>
  <c r="I10" i="123"/>
  <c r="D10" i="123"/>
  <c r="G9" i="123"/>
  <c r="M9" i="123"/>
  <c r="K10" i="122"/>
  <c r="I10" i="122"/>
  <c r="D10" i="122"/>
  <c r="G9" i="122"/>
  <c r="L9" i="122"/>
  <c r="L10" i="122"/>
  <c r="K10" i="121"/>
  <c r="I10" i="121"/>
  <c r="D10" i="121"/>
  <c r="G9" i="121"/>
  <c r="L9" i="121"/>
  <c r="K10" i="120"/>
  <c r="I10" i="120"/>
  <c r="D10" i="120"/>
  <c r="G9" i="120"/>
  <c r="G10" i="120"/>
  <c r="K10" i="119"/>
  <c r="I10" i="119"/>
  <c r="D10" i="119"/>
  <c r="G9" i="119"/>
  <c r="M9" i="119"/>
  <c r="M10" i="119"/>
  <c r="C17" i="88"/>
  <c r="C19" i="88"/>
  <c r="K10" i="118"/>
  <c r="I10" i="118"/>
  <c r="D10" i="118"/>
  <c r="G9" i="118"/>
  <c r="L9" i="118"/>
  <c r="L10" i="118"/>
  <c r="B17" i="88"/>
  <c r="B19" i="88"/>
  <c r="F17" i="88"/>
  <c r="F19" i="88"/>
  <c r="I10" i="116"/>
  <c r="G10" i="116"/>
  <c r="D10" i="116"/>
  <c r="H9" i="116"/>
  <c r="K9" i="116"/>
  <c r="K10" i="116"/>
  <c r="E17" i="88"/>
  <c r="E19" i="88"/>
  <c r="D17" i="88"/>
  <c r="D19" i="88"/>
  <c r="I10" i="115"/>
  <c r="G10" i="115"/>
  <c r="D10" i="115"/>
  <c r="D28" i="2"/>
  <c r="A22" i="2"/>
  <c r="H9" i="115"/>
  <c r="K9" i="115"/>
  <c r="K10" i="115"/>
  <c r="H10" i="115"/>
  <c r="J13" i="116"/>
  <c r="M9" i="118"/>
  <c r="M10" i="118"/>
  <c r="J9" i="120"/>
  <c r="L13" i="120"/>
  <c r="L9" i="120"/>
  <c r="L10" i="120"/>
  <c r="L18" i="120"/>
  <c r="M9" i="121"/>
  <c r="M10" i="121"/>
  <c r="J9" i="121"/>
  <c r="L13" i="121"/>
  <c r="G10" i="121"/>
  <c r="J9" i="122"/>
  <c r="L13" i="122"/>
  <c r="G10" i="123"/>
  <c r="J9" i="123"/>
  <c r="L13" i="123"/>
  <c r="L9" i="123"/>
  <c r="L10" i="123"/>
  <c r="J13" i="115"/>
  <c r="J9" i="115"/>
  <c r="J10" i="115"/>
  <c r="G10" i="124"/>
  <c r="J9" i="124"/>
  <c r="L13" i="124"/>
  <c r="M9" i="124"/>
  <c r="M10" i="124"/>
  <c r="J9" i="126"/>
  <c r="L13" i="126"/>
  <c r="M9" i="126"/>
  <c r="M10" i="126"/>
  <c r="L10" i="126"/>
  <c r="G10" i="126"/>
  <c r="G10" i="127"/>
  <c r="M9" i="127"/>
  <c r="M10" i="127"/>
  <c r="L9" i="127"/>
  <c r="L10" i="127"/>
  <c r="G10" i="129"/>
  <c r="M9" i="129"/>
  <c r="M10" i="129"/>
  <c r="J9" i="129"/>
  <c r="L13" i="129"/>
  <c r="G10" i="130"/>
  <c r="J9" i="130"/>
  <c r="L13" i="130"/>
  <c r="L10" i="129"/>
  <c r="N9" i="129"/>
  <c r="L9" i="119"/>
  <c r="N9" i="119"/>
  <c r="H10" i="116"/>
  <c r="M9" i="120"/>
  <c r="M10" i="120"/>
  <c r="G10" i="122"/>
  <c r="M9" i="122"/>
  <c r="M10" i="122"/>
  <c r="J9" i="119"/>
  <c r="L13" i="119"/>
  <c r="G10" i="118"/>
  <c r="J9" i="118"/>
  <c r="L13" i="118"/>
  <c r="N9" i="126"/>
  <c r="O9" i="126"/>
  <c r="G10" i="119"/>
  <c r="J9" i="116"/>
  <c r="N10" i="126"/>
  <c r="N9" i="120"/>
  <c r="N10" i="129"/>
  <c r="O9" i="129"/>
  <c r="O10" i="129"/>
  <c r="P9" i="129"/>
  <c r="P10" i="129"/>
  <c r="P11" i="129"/>
  <c r="O9" i="120"/>
  <c r="P9" i="120"/>
  <c r="P10" i="120"/>
  <c r="P11" i="120"/>
  <c r="N10" i="120"/>
  <c r="O10" i="120"/>
  <c r="M9" i="130"/>
  <c r="M10" i="130"/>
  <c r="L10" i="132"/>
  <c r="N9" i="132"/>
  <c r="N10" i="132"/>
  <c r="G10" i="132"/>
  <c r="J9" i="132"/>
  <c r="L13" i="132"/>
  <c r="O9" i="132"/>
  <c r="P9" i="132"/>
  <c r="P10" i="132"/>
  <c r="P11" i="132"/>
  <c r="O10" i="132"/>
  <c r="L9" i="133"/>
  <c r="N9" i="133"/>
  <c r="M9" i="133"/>
  <c r="M10" i="133"/>
  <c r="J9" i="133"/>
  <c r="L13" i="133"/>
  <c r="L10" i="133"/>
  <c r="N10" i="134"/>
  <c r="M10" i="134"/>
  <c r="G10" i="134"/>
  <c r="L18" i="132"/>
  <c r="N13" i="132"/>
  <c r="L18" i="126"/>
  <c r="N13" i="126"/>
  <c r="L18" i="130"/>
  <c r="O9" i="119"/>
  <c r="N10" i="119"/>
  <c r="N9" i="124"/>
  <c r="L10" i="124"/>
  <c r="L18" i="118"/>
  <c r="N13" i="118"/>
  <c r="L18" i="119"/>
  <c r="N13" i="129"/>
  <c r="L18" i="129"/>
  <c r="L18" i="122"/>
  <c r="N13" i="122"/>
  <c r="L9" i="116"/>
  <c r="N13" i="133"/>
  <c r="L18" i="133"/>
  <c r="N13" i="124"/>
  <c r="L18" i="124"/>
  <c r="N13" i="120"/>
  <c r="N13" i="127"/>
  <c r="L18" i="127"/>
  <c r="L10" i="121"/>
  <c r="L18" i="121"/>
  <c r="N9" i="121"/>
  <c r="L10" i="130"/>
  <c r="N13" i="130"/>
  <c r="N9" i="130"/>
  <c r="O9" i="133"/>
  <c r="N10" i="133"/>
  <c r="O10" i="126"/>
  <c r="P9" i="126"/>
  <c r="P10" i="126"/>
  <c r="P11" i="126"/>
  <c r="J18" i="115"/>
  <c r="L13" i="115"/>
  <c r="M10" i="123"/>
  <c r="N9" i="123"/>
  <c r="L10" i="125"/>
  <c r="M9" i="125"/>
  <c r="M10" i="125"/>
  <c r="J10" i="116"/>
  <c r="J18" i="116"/>
  <c r="J9" i="125"/>
  <c r="L13" i="125"/>
  <c r="L10" i="119"/>
  <c r="N13" i="119"/>
  <c r="N9" i="118"/>
  <c r="G10" i="125"/>
  <c r="N9" i="122"/>
  <c r="N9" i="127"/>
  <c r="L9" i="131"/>
  <c r="J9" i="131"/>
  <c r="L13" i="131"/>
  <c r="L9" i="115"/>
  <c r="G10" i="131"/>
  <c r="M18" i="134"/>
  <c r="O9" i="134"/>
  <c r="O10" i="134"/>
  <c r="N10" i="118"/>
  <c r="O9" i="118"/>
  <c r="L18" i="125"/>
  <c r="N13" i="125"/>
  <c r="L10" i="116"/>
  <c r="M9" i="116"/>
  <c r="O9" i="124"/>
  <c r="N10" i="124"/>
  <c r="N10" i="122"/>
  <c r="O9" i="122"/>
  <c r="P9" i="119"/>
  <c r="P10" i="119"/>
  <c r="P11" i="119"/>
  <c r="O10" i="119"/>
  <c r="O9" i="130"/>
  <c r="N10" i="130"/>
  <c r="O9" i="121"/>
  <c r="N10" i="121"/>
  <c r="L13" i="116"/>
  <c r="N9" i="125"/>
  <c r="N10" i="123"/>
  <c r="O9" i="123"/>
  <c r="L10" i="131"/>
  <c r="N9" i="131"/>
  <c r="N13" i="121"/>
  <c r="O10" i="133"/>
  <c r="P9" i="133"/>
  <c r="P10" i="133"/>
  <c r="P11" i="133"/>
  <c r="L10" i="115"/>
  <c r="M9" i="115"/>
  <c r="L18" i="123"/>
  <c r="N13" i="123"/>
  <c r="N10" i="127"/>
  <c r="O9" i="127"/>
  <c r="P10" i="134"/>
  <c r="L18" i="131"/>
  <c r="N13" i="131"/>
  <c r="P9" i="124"/>
  <c r="P10" i="124"/>
  <c r="P11" i="124"/>
  <c r="O10" i="124"/>
  <c r="N10" i="131"/>
  <c r="O9" i="131"/>
  <c r="P9" i="130"/>
  <c r="P10" i="130"/>
  <c r="P11" i="130"/>
  <c r="O10" i="130"/>
  <c r="O10" i="123"/>
  <c r="P9" i="123"/>
  <c r="P10" i="123"/>
  <c r="P11" i="123"/>
  <c r="N9" i="115"/>
  <c r="N10" i="115"/>
  <c r="N11" i="115"/>
  <c r="M10" i="115"/>
  <c r="N10" i="125"/>
  <c r="O9" i="125"/>
  <c r="P9" i="122"/>
  <c r="P10" i="122"/>
  <c r="P11" i="122"/>
  <c r="O10" i="122"/>
  <c r="O10" i="118"/>
  <c r="P9" i="118"/>
  <c r="P10" i="118"/>
  <c r="P11" i="118"/>
  <c r="P9" i="121"/>
  <c r="P10" i="121"/>
  <c r="P11" i="121"/>
  <c r="O10" i="121"/>
  <c r="M10" i="116"/>
  <c r="N9" i="116"/>
  <c r="N10" i="116"/>
  <c r="N11" i="116"/>
  <c r="O10" i="127"/>
  <c r="P9" i="127"/>
  <c r="Q9" i="134"/>
  <c r="Q10" i="134"/>
  <c r="Q11" i="134"/>
  <c r="O10" i="131"/>
  <c r="P9" i="131"/>
  <c r="P10" i="131"/>
  <c r="P11" i="131"/>
  <c r="O10" i="125"/>
  <c r="P9" i="125"/>
  <c r="P10" i="125"/>
  <c r="P11" i="125"/>
  <c r="E12" i="2"/>
  <c r="P10" i="127"/>
  <c r="P11" i="127"/>
  <c r="M9" i="138" l="1"/>
  <c r="M10" i="138" s="1"/>
  <c r="L9" i="138"/>
  <c r="L13" i="138"/>
  <c r="J10" i="138"/>
  <c r="L10" i="138" l="1"/>
  <c r="L18" i="138" s="1"/>
  <c r="N9" i="138"/>
  <c r="N13" i="138" l="1"/>
  <c r="N10" i="138"/>
  <c r="O9" i="138"/>
  <c r="P9" i="138" l="1"/>
  <c r="P10" i="138" s="1"/>
  <c r="P11" i="138" s="1"/>
  <c r="O10" i="138"/>
</calcChain>
</file>

<file path=xl/sharedStrings.xml><?xml version="1.0" encoding="utf-8"?>
<sst xmlns="http://schemas.openxmlformats.org/spreadsheetml/2006/main" count="533" uniqueCount="81">
  <si>
    <t>№</t>
  </si>
  <si>
    <t>П.І.Б</t>
  </si>
  <si>
    <t>оклад</t>
  </si>
  <si>
    <t>ВСЬОГО:</t>
  </si>
  <si>
    <t xml:space="preserve">на видачу зарплати </t>
  </si>
  <si>
    <t>п/п</t>
  </si>
  <si>
    <t>Сума</t>
  </si>
  <si>
    <t>Підпис</t>
  </si>
  <si>
    <t>ВСЬОГО ДО ВИДАЧІ:</t>
  </si>
  <si>
    <t>Ідентифікаційний номер</t>
  </si>
  <si>
    <t>% ставки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</si>
  <si>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</si>
  <si>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</si>
  <si>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</si>
  <si>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</si>
  <si>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</si>
  <si>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Нарахований єдиний соц.внесок на ФОП</t>
  </si>
  <si>
    <t>Всього податків:</t>
  </si>
  <si>
    <t>Прізвище Ім’я по батькові</t>
  </si>
  <si>
    <t>Петришак Г.Ю.</t>
  </si>
  <si>
    <t xml:space="preserve">  Підприємець Петришак В.П.</t>
  </si>
  <si>
    <t>Підприємець  Петришак В.П.</t>
  </si>
  <si>
    <t>Аванс</t>
  </si>
  <si>
    <t>Сума до видачі БЕЗ АВАНСУ</t>
  </si>
  <si>
    <t>1,5% воєнний збір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</si>
  <si>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</si>
  <si>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</si>
  <si>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</si>
  <si>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</si>
  <si>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</si>
  <si>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</si>
  <si>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</si>
  <si>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</si>
  <si>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</si>
  <si>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</si>
  <si>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</si>
  <si>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</si>
  <si>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</si>
  <si>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</si>
  <si>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Всього:</t>
  </si>
  <si>
    <t>оплачено</t>
  </si>
  <si>
    <t>переплата</t>
  </si>
  <si>
    <t>Відпустка</t>
  </si>
  <si>
    <t>ЄСВ з найманих осіб (22%)</t>
  </si>
  <si>
    <t>ЄСВ з фізичний осіб - підприємців (22%)</t>
  </si>
  <si>
    <t>ЄДИНИЙ</t>
  </si>
  <si>
    <t>індексація за12</t>
  </si>
  <si>
    <t xml:space="preserve">Розрахунково – платіжна відомість за СІЧЕНЬ 2020 р. </t>
  </si>
  <si>
    <t>ФОП ПЕТРИШАК В.П.  ЗА 2020РІК</t>
  </si>
  <si>
    <t xml:space="preserve">Розрахунково – платіжна відомість за ЛЮТИЙ 2020 р. </t>
  </si>
  <si>
    <t>індексація за</t>
  </si>
  <si>
    <t xml:space="preserve">Розрахунково – платіжна відомість за БЕРЕЗЕНЬ 2020 р. </t>
  </si>
  <si>
    <t>на видачу авансу</t>
  </si>
  <si>
    <t>Відпрацьовано годин</t>
  </si>
  <si>
    <t>ставка</t>
  </si>
  <si>
    <t>Всього зарплата</t>
  </si>
  <si>
    <t xml:space="preserve">Розрахунково – платіжна відомість за КВІТЕНЬ 2020 р. </t>
  </si>
  <si>
    <t xml:space="preserve">Розрахунково – платіжна відомість за ТРАВЕНЬ 2020 р. </t>
  </si>
  <si>
    <t xml:space="preserve">Розрахунково – платіжна відомість за ЧЕРВЕНЬ 2020 р. </t>
  </si>
  <si>
    <t xml:space="preserve">Розрахунково – платіжна відомість за ЛИПЕНЬ 2020 р. </t>
  </si>
  <si>
    <t xml:space="preserve">Розрахунково – платіжна відомість за СЕРПЕНЬ 2020 р. </t>
  </si>
  <si>
    <t xml:space="preserve">Розрахунково – платіжна відомість за ВЕРЕСЕНЬ 2020 р. </t>
  </si>
  <si>
    <t xml:space="preserve">Розрахунково – платіжна відомість за ЖОВТЕНЬ 2020 р. </t>
  </si>
  <si>
    <t xml:space="preserve">Розрахунково – платіжна відомість за ЛИСТОПАД 2020 р. </t>
  </si>
  <si>
    <t>ФОП ПЕТРИШАК В.П.  ЗА 2021РІК</t>
  </si>
  <si>
    <t>індексація за червень</t>
  </si>
  <si>
    <t xml:space="preserve">індексація за липень </t>
  </si>
  <si>
    <t xml:space="preserve">Розрахунково – платіжна відомість за ЧЕРВЕНЬ 2021 р. </t>
  </si>
  <si>
    <t xml:space="preserve">Розрахунково – платіжна відомість за ЛИПЕНЬ 2021 р. </t>
  </si>
  <si>
    <t xml:space="preserve">Розрахунково – платіжна відомість за ТРАВЕНЬ 2021 р. </t>
  </si>
  <si>
    <t xml:space="preserve">Розрахунково – платіжна відомість за КВІТЕНЬ 2021 р. </t>
  </si>
  <si>
    <t xml:space="preserve">Розрахунково – платіжна відомість за Березень 2021 р. </t>
  </si>
  <si>
    <t xml:space="preserve">Розрахунково – платіжна відомість за Лютий 2021 р. </t>
  </si>
  <si>
    <t xml:space="preserve">Розрахунково – платіжна відомість за Січень 2021 р. </t>
  </si>
  <si>
    <t xml:space="preserve">Розрахунково – платіжна відомість за Грудень 2020 р. </t>
  </si>
  <si>
    <t xml:space="preserve">Розрахунково – платіжна відомість за СЕРПЕНЬ 2021 р. </t>
  </si>
  <si>
    <t xml:space="preserve">індексація за серпень </t>
  </si>
  <si>
    <t xml:space="preserve">  СЕРПЕНЬ 2021</t>
  </si>
  <si>
    <t>06 ВЕРЕСНЯ 2021</t>
  </si>
  <si>
    <t>20 СЕРПНЯ 2021</t>
  </si>
  <si>
    <t xml:space="preserve">Розрахунково – платіжна відомість за ВЕРЕСЕНЬ 2021 р.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</si>
</sst>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8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"/>
      <family val="2"/>
      <charset val="204"/>
    </font>
    <font>
      <sz val="12"/>
      <name val="Times New Roman"/>
      <family val="1"/>
      <charset val="204"/>
    </font>
    <font>
      <b/>
      <sz val="16"/>
      <name val="Arial Cyr"/>
      <charset val="204"/>
    </font>
    <font>
      <b/>
      <sz val="16"/>
      <name val="Times New Roman"/>
      <family val="1"/>
    </font>
    <font>
      <b/>
      <sz val="10"/>
      <name val="Arial"/>
      <family val="2"/>
      <charset val="204"/>
    </font>
    <font>
      <b/>
      <i/>
      <sz val="12"/>
      <name val="Arial Cyr"/>
      <charset val="204"/>
    </font>
    <font>
      <i/>
      <sz val="9"/>
      <name val="Arial Cyr"/>
      <charset val="204"/>
    </font>
    <font>
      <b/>
      <i/>
      <sz val="14"/>
      <name val="Times New Roman"/>
      <family val="1"/>
      <charset val="204"/>
    </font>
    <font>
      <b/>
      <u/>
      <sz val="12"/>
      <name val="Arial"/>
      <family val="2"/>
      <charset val="204"/>
    </font>
    <font>
      <sz val="12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1"/>
    </font>
    <font>
      <sz val="10"/>
      <color rgb="FF222222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0" fillId="0" borderId="0">
      <alignment horizontal="left"/>
    </xf>
  </cellStyleXfs>
  <cellXfs count="6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Fill="1"/>
    <xf numFmtId="0" fontId="13" fillId="0" borderId="0" xfId="0" applyFont="1" applyAlignment="1">
      <alignment horizontal="center"/>
    </xf>
    <xf numFmtId="0" fontId="0" fillId="0" borderId="0" xfId="0" applyAlignment="1">
      <alignment vertical="center"/>
    </xf>
    <xf numFmtId="4" fontId="14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6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15" fillId="0" borderId="0" xfId="0" applyNumberFormat="1" applyFont="1" applyBorder="1" applyAlignment="1">
      <alignment horizontal="center"/>
    </xf>
    <xf numFmtId="4" fontId="15" fillId="0" borderId="2" xfId="0" applyNumberFormat="1" applyFont="1" applyBorder="1" applyAlignment="1">
      <alignment horizontal="center"/>
    </xf>
    <xf numFmtId="4" fontId="15" fillId="0" borderId="3" xfId="0" applyNumberFormat="1" applyFont="1" applyBorder="1" applyAlignment="1">
      <alignment horizontal="center"/>
    </xf>
    <xf numFmtId="2" fontId="15" fillId="2" borderId="3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9" fillId="0" borderId="0" xfId="0" applyNumberFormat="1" applyFont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4" fontId="23" fillId="0" borderId="1" xfId="0" applyNumberFormat="1" applyFont="1" applyFill="1" applyBorder="1" applyAlignment="1">
      <alignment horizontal="center" vertical="center" wrapText="1"/>
    </xf>
    <xf numFmtId="4" fontId="19" fillId="0" borderId="0" xfId="0" applyNumberFormat="1" applyFont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2" fontId="25" fillId="0" borderId="0" xfId="0" applyNumberFormat="1" applyFont="1"/>
    <xf numFmtId="164" fontId="19" fillId="0" borderId="0" xfId="0" applyNumberFormat="1" applyFont="1" applyAlignment="1">
      <alignment vertical="center"/>
    </xf>
    <xf numFmtId="0" fontId="27" fillId="3" borderId="7" xfId="0" applyFont="1" applyFill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right" vertical="center" wrapText="1"/>
    </xf>
    <xf numFmtId="4" fontId="20" fillId="4" borderId="1" xfId="0" applyNumberFormat="1" applyFont="1" applyFill="1" applyBorder="1" applyAlignment="1">
      <alignment horizontal="center" vertical="center" wrapText="1"/>
    </xf>
    <xf numFmtId="4" fontId="24" fillId="5" borderId="0" xfId="0" applyNumberFormat="1" applyFont="1" applyFill="1" applyAlignment="1">
      <alignment horizontal="center" vertical="center"/>
    </xf>
    <xf numFmtId="0" fontId="19" fillId="6" borderId="0" xfId="0" applyNumberFormat="1" applyFont="1" applyFill="1" applyAlignment="1">
      <alignment vertical="center"/>
    </xf>
    <xf numFmtId="0" fontId="19" fillId="5" borderId="0" xfId="0" applyNumberFormat="1" applyFont="1" applyFill="1" applyAlignment="1">
      <alignment vertical="center"/>
    </xf>
    <xf numFmtId="4" fontId="20" fillId="6" borderId="0" xfId="0" applyNumberFormat="1" applyFont="1" applyFill="1" applyAlignment="1">
      <alignment horizontal="center" vertical="center"/>
    </xf>
    <xf numFmtId="0" fontId="0" fillId="0" borderId="1" xfId="0" applyBorder="1"/>
    <xf numFmtId="4" fontId="2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9.88671875" customWidth="1"/>
    <col min="8" max="8" width="8.109375" customWidth="1"/>
    <col min="9" max="9" width="10.4414062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80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76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>
        <v>80.89</v>
      </c>
      <c r="I9" s="5">
        <v>0</v>
      </c>
      <c r="J9" s="46">
        <f>G9++H9+I9</f>
        <v>6140.89</v>
      </c>
      <c r="K9" s="10">
        <v>3000</v>
      </c>
      <c r="L9" s="5">
        <f>ROUND((J9)*18/100,2)</f>
        <v>1105.3599999999999</v>
      </c>
      <c r="M9" s="5">
        <f>J9*0.015</f>
        <v>92.113349999999997</v>
      </c>
      <c r="N9" s="5">
        <f>SUM(L9:M9)</f>
        <v>1197.47335</v>
      </c>
      <c r="O9" s="5">
        <f>J9-N9</f>
        <v>4943.4166500000001</v>
      </c>
      <c r="P9" s="5">
        <f>O9-K9</f>
        <v>1943.4166500000001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>
        <f>SUM(H9:H9)</f>
        <v>80.89</v>
      </c>
      <c r="I10" s="15">
        <f>SUM(I9:I9)</f>
        <v>0</v>
      </c>
      <c r="J10" s="15">
        <f>SUM(J9:J9)</f>
        <v>6140.89</v>
      </c>
      <c r="K10" s="15">
        <f t="shared" ref="K10:P10" si="0">SUM(K9:K9)</f>
        <v>3000</v>
      </c>
      <c r="L10" s="15">
        <f t="shared" si="0"/>
        <v>1105.3599999999999</v>
      </c>
      <c r="M10" s="15">
        <f t="shared" si="0"/>
        <v>92.113349999999997</v>
      </c>
      <c r="N10" s="15">
        <f t="shared" si="0"/>
        <v>1197.47335</v>
      </c>
      <c r="O10" s="15">
        <f t="shared" si="0"/>
        <v>4943.4166500000001</v>
      </c>
      <c r="P10" s="15">
        <f t="shared" si="0"/>
        <v>1943.4166500000001</v>
      </c>
      <c r="Q10" s="9"/>
    </row>
    <row r="11" spans="1:17" ht="15.6">
      <c r="L11" s="11"/>
      <c r="P11" s="15">
        <f>P10+K10</f>
        <v>4943.4166500000001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1350.9958000000001</v>
      </c>
      <c r="M13" s="24"/>
      <c r="N13" s="35">
        <f>M10+L10+L13</f>
        <v>2548.4691499999999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1320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3868.4691499999999</v>
      </c>
      <c r="M18" s="28"/>
    </row>
  </sheetData>
  <mergeCells count="21">
    <mergeCell ref="A3:P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B13:I13"/>
    <mergeCell ref="B15:I15"/>
    <mergeCell ref="B16:I16"/>
    <mergeCell ref="B18:I18"/>
    <mergeCell ref="J7:J8"/>
    <mergeCell ref="K7:K8"/>
    <mergeCell ref="L7:L8"/>
    <mergeCell ref="M7:M8"/>
    <mergeCell ref="N7:N8"/>
    <mergeCell ref="O7:O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6.8867187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74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174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174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.6">
      <c r="L11" s="11"/>
      <c r="P11" s="15">
        <f>P10+K10</f>
        <v>4065.25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1100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3195.75</v>
      </c>
      <c r="M18" s="28"/>
    </row>
  </sheetData>
  <mergeCells count="21">
    <mergeCell ref="A3:P3"/>
    <mergeCell ref="A7:A8"/>
    <mergeCell ref="B7:B8"/>
    <mergeCell ref="C7:C8"/>
    <mergeCell ref="D7:D8"/>
    <mergeCell ref="P7:P8"/>
    <mergeCell ref="H7:H8"/>
    <mergeCell ref="O7:O8"/>
    <mergeCell ref="I7:I8"/>
    <mergeCell ref="G7:G8"/>
    <mergeCell ref="N7:N8"/>
    <mergeCell ref="E7:E8"/>
    <mergeCell ref="F7:F8"/>
    <mergeCell ref="B18:I18"/>
    <mergeCell ref="J7:J8"/>
    <mergeCell ref="K7:K8"/>
    <mergeCell ref="L7:L8"/>
    <mergeCell ref="M7:M8"/>
    <mergeCell ref="B16:I16"/>
    <mergeCell ref="B13:I13"/>
    <mergeCell ref="B15:I15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4" sqref="A4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6.8867187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63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168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168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.6">
      <c r="L11" s="11"/>
      <c r="P11" s="15">
        <f>P10+K10</f>
        <v>4065.25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1100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3195.75</v>
      </c>
      <c r="M18" s="28"/>
    </row>
  </sheetData>
  <mergeCells count="21">
    <mergeCell ref="A3:P3"/>
    <mergeCell ref="A7:A8"/>
    <mergeCell ref="B7:B8"/>
    <mergeCell ref="C7:C8"/>
    <mergeCell ref="D7:D8"/>
    <mergeCell ref="E7:E8"/>
    <mergeCell ref="P7:P8"/>
    <mergeCell ref="O7:O8"/>
    <mergeCell ref="B13:I13"/>
    <mergeCell ref="N7:N8"/>
    <mergeCell ref="B15:I15"/>
    <mergeCell ref="B18:I18"/>
    <mergeCell ref="J7:J8"/>
    <mergeCell ref="K7:K8"/>
    <mergeCell ref="L7:L8"/>
    <mergeCell ref="M7:M8"/>
    <mergeCell ref="F7:F8"/>
    <mergeCell ref="B16:I16"/>
    <mergeCell ref="H7:H8"/>
    <mergeCell ref="I7:I8"/>
    <mergeCell ref="G7:G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opLeftCell="A4" zoomScaleNormal="100" workbookViewId="0">
      <selection activeCell="F10" sqref="F10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6.8867187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62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167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167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.6">
      <c r="L11" s="11"/>
      <c r="P11" s="15">
        <f>P10+K10</f>
        <v>4065.25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1100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3195.75</v>
      </c>
      <c r="M18" s="28"/>
    </row>
  </sheetData>
  <mergeCells count="21">
    <mergeCell ref="A3:P3"/>
    <mergeCell ref="A7:A8"/>
    <mergeCell ref="B7:B8"/>
    <mergeCell ref="C7:C8"/>
    <mergeCell ref="D7:D8"/>
    <mergeCell ref="P7:P8"/>
    <mergeCell ref="N7:N8"/>
    <mergeCell ref="E7:E8"/>
    <mergeCell ref="F7:F8"/>
    <mergeCell ref="O7:O8"/>
    <mergeCell ref="H7:H8"/>
    <mergeCell ref="I7:I8"/>
    <mergeCell ref="G7:G8"/>
    <mergeCell ref="B18:I18"/>
    <mergeCell ref="J7:J8"/>
    <mergeCell ref="K7:K8"/>
    <mergeCell ref="L7:L8"/>
    <mergeCell ref="M7:M8"/>
    <mergeCell ref="B16:I16"/>
    <mergeCell ref="B13:I13"/>
    <mergeCell ref="B15:I15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4" sqref="A4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6.8867187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61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176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5050</v>
      </c>
      <c r="E9" s="5">
        <v>1</v>
      </c>
      <c r="F9" s="5">
        <v>176</v>
      </c>
      <c r="G9" s="10">
        <f>D9/F6*F9</f>
        <v>5050</v>
      </c>
      <c r="H9" s="5"/>
      <c r="I9" s="5"/>
      <c r="J9" s="46">
        <f>G9</f>
        <v>5050</v>
      </c>
      <c r="K9" s="10">
        <v>2000</v>
      </c>
      <c r="L9" s="5">
        <f>ROUND((G9)*18/100,2)</f>
        <v>909</v>
      </c>
      <c r="M9" s="5">
        <f>G9*0.015</f>
        <v>75.75</v>
      </c>
      <c r="N9" s="5">
        <f>SUM(L9:M9)</f>
        <v>984.75</v>
      </c>
      <c r="O9" s="5">
        <f>G9-N9</f>
        <v>4065.25</v>
      </c>
      <c r="P9" s="5">
        <f>O9-K9</f>
        <v>2065.25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5050</v>
      </c>
      <c r="E10" s="15"/>
      <c r="F10" s="15"/>
      <c r="G10" s="15">
        <f>SUM(G9:G9)</f>
        <v>5050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909</v>
      </c>
      <c r="M10" s="15">
        <f t="shared" si="0"/>
        <v>75.75</v>
      </c>
      <c r="N10" s="15">
        <f t="shared" si="0"/>
        <v>984.75</v>
      </c>
      <c r="O10" s="15">
        <f t="shared" si="0"/>
        <v>4065.25</v>
      </c>
      <c r="P10" s="15">
        <f t="shared" si="0"/>
        <v>2065.25</v>
      </c>
      <c r="Q10" s="9"/>
    </row>
    <row r="11" spans="1:17" ht="15.6">
      <c r="L11" s="11"/>
      <c r="P11" s="15">
        <f>P10+K10</f>
        <v>4065.25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1111</v>
      </c>
      <c r="M13" s="24"/>
      <c r="N13" s="35">
        <f>M10+L10+L13</f>
        <v>2095.75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1100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3195.75</v>
      </c>
      <c r="M18" s="28"/>
    </row>
  </sheetData>
  <mergeCells count="21">
    <mergeCell ref="B18:I18"/>
    <mergeCell ref="J7:J8"/>
    <mergeCell ref="K7:K8"/>
    <mergeCell ref="L7:L8"/>
    <mergeCell ref="M7:M8"/>
    <mergeCell ref="G7:G8"/>
    <mergeCell ref="B16:I16"/>
    <mergeCell ref="B13:I13"/>
    <mergeCell ref="B15:I15"/>
    <mergeCell ref="O7:O8"/>
    <mergeCell ref="E7:E8"/>
    <mergeCell ref="A3:P3"/>
    <mergeCell ref="A7:A8"/>
    <mergeCell ref="B7:B8"/>
    <mergeCell ref="C7:C8"/>
    <mergeCell ref="D7:D8"/>
    <mergeCell ref="I7:I8"/>
    <mergeCell ref="P7:P8"/>
    <mergeCell ref="N7:N8"/>
    <mergeCell ref="F7:F8"/>
    <mergeCell ref="H7:H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E20" sqref="E20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6.8867187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60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160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160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.6">
      <c r="L11" s="11"/>
      <c r="P11" s="15">
        <f>P10+K10</f>
        <v>3839.85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1039.06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3018.61</v>
      </c>
      <c r="M18" s="28"/>
    </row>
  </sheetData>
  <mergeCells count="21">
    <mergeCell ref="B18:I18"/>
    <mergeCell ref="J7:J8"/>
    <mergeCell ref="K7:K8"/>
    <mergeCell ref="L7:L8"/>
    <mergeCell ref="O7:O8"/>
    <mergeCell ref="E7:E8"/>
    <mergeCell ref="M7:M8"/>
    <mergeCell ref="G7:G8"/>
    <mergeCell ref="B16:I16"/>
    <mergeCell ref="B13:I13"/>
    <mergeCell ref="B15:I15"/>
    <mergeCell ref="F7:F8"/>
    <mergeCell ref="H7:H8"/>
    <mergeCell ref="A3:P3"/>
    <mergeCell ref="A7:A8"/>
    <mergeCell ref="B7:B8"/>
    <mergeCell ref="C7:C8"/>
    <mergeCell ref="D7:D8"/>
    <mergeCell ref="I7:I8"/>
    <mergeCell ref="P7:P8"/>
    <mergeCell ref="N7:N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F6" sqref="F6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6.8867187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59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184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184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.6">
      <c r="L11" s="11"/>
      <c r="P11" s="15">
        <f>P10+K10</f>
        <v>3839.85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1039.06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3018.61</v>
      </c>
      <c r="M18" s="28"/>
    </row>
  </sheetData>
  <mergeCells count="21">
    <mergeCell ref="B18:I18"/>
    <mergeCell ref="J7:J8"/>
    <mergeCell ref="K7:K8"/>
    <mergeCell ref="E7:E8"/>
    <mergeCell ref="M7:M8"/>
    <mergeCell ref="G7:G8"/>
    <mergeCell ref="B16:I16"/>
    <mergeCell ref="B13:I13"/>
    <mergeCell ref="B15:I15"/>
    <mergeCell ref="F7:F8"/>
    <mergeCell ref="O7:O8"/>
    <mergeCell ref="H7:H8"/>
    <mergeCell ref="A3:P3"/>
    <mergeCell ref="A7:A8"/>
    <mergeCell ref="B7:B8"/>
    <mergeCell ref="C7:C8"/>
    <mergeCell ref="D7:D8"/>
    <mergeCell ref="I7:I8"/>
    <mergeCell ref="P7:P8"/>
    <mergeCell ref="N7:N8"/>
    <mergeCell ref="L7:L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L9" sqref="L9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6.8867187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58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160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160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.6">
      <c r="L11" s="11"/>
      <c r="P11" s="15">
        <f>P10+K10</f>
        <v>3839.85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1039.06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3018.61</v>
      </c>
      <c r="M18" s="28"/>
    </row>
  </sheetData>
  <mergeCells count="21">
    <mergeCell ref="L7:L8"/>
    <mergeCell ref="A3:P3"/>
    <mergeCell ref="A7:A8"/>
    <mergeCell ref="B7:B8"/>
    <mergeCell ref="C7:C8"/>
    <mergeCell ref="D7:D8"/>
    <mergeCell ref="I7:I8"/>
    <mergeCell ref="P7:P8"/>
    <mergeCell ref="N7:N8"/>
    <mergeCell ref="M7:M8"/>
    <mergeCell ref="G7:G8"/>
    <mergeCell ref="O7:O8"/>
    <mergeCell ref="H7:H8"/>
    <mergeCell ref="B18:I18"/>
    <mergeCell ref="J7:J8"/>
    <mergeCell ref="K7:K8"/>
    <mergeCell ref="E7:E8"/>
    <mergeCell ref="B16:I16"/>
    <mergeCell ref="B13:I13"/>
    <mergeCell ref="B15:I15"/>
    <mergeCell ref="F7:F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M9" sqref="M9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6.8867187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57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151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151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.6">
      <c r="L11" s="11"/>
      <c r="P11" s="15">
        <f>P10+K10</f>
        <v>3839.85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1979.5500000000002</v>
      </c>
      <c r="M18" s="28"/>
    </row>
  </sheetData>
  <mergeCells count="21">
    <mergeCell ref="O7:O8"/>
    <mergeCell ref="H7:H8"/>
    <mergeCell ref="L7:L8"/>
    <mergeCell ref="A3:P3"/>
    <mergeCell ref="A7:A8"/>
    <mergeCell ref="B7:B8"/>
    <mergeCell ref="C7:C8"/>
    <mergeCell ref="D7:D8"/>
    <mergeCell ref="I7:I8"/>
    <mergeCell ref="P7:P8"/>
    <mergeCell ref="G7:G8"/>
    <mergeCell ref="N7:N8"/>
    <mergeCell ref="M7:M8"/>
    <mergeCell ref="B18:I18"/>
    <mergeCell ref="J7:J8"/>
    <mergeCell ref="K7:K8"/>
    <mergeCell ref="E7:E8"/>
    <mergeCell ref="B16:I16"/>
    <mergeCell ref="B13:I13"/>
    <mergeCell ref="B15:I15"/>
    <mergeCell ref="F7:F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G9" sqref="G9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6.8867187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56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167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>
        <v>167</v>
      </c>
      <c r="G9" s="10">
        <f>D9/F6*F9</f>
        <v>4770</v>
      </c>
      <c r="H9" s="5"/>
      <c r="I9" s="5"/>
      <c r="J9" s="46">
        <f>G9</f>
        <v>4770</v>
      </c>
      <c r="K9" s="10">
        <v>2000</v>
      </c>
      <c r="L9" s="5">
        <f>ROUND((G9)*18/100,2)</f>
        <v>858.6</v>
      </c>
      <c r="M9" s="5">
        <f>G9*0.015</f>
        <v>71.55</v>
      </c>
      <c r="N9" s="5">
        <f>SUM(L9:M9)</f>
        <v>930.15</v>
      </c>
      <c r="O9" s="5">
        <f>G9-N9</f>
        <v>3839.85</v>
      </c>
      <c r="P9" s="5">
        <f>O9-K9</f>
        <v>1839.85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>SUM(G9:G9)</f>
        <v>4770</v>
      </c>
      <c r="H10" s="15"/>
      <c r="I10" s="15">
        <f t="shared" ref="I10:P10" si="0">SUM(I9:I9)</f>
        <v>0</v>
      </c>
      <c r="J10" s="45"/>
      <c r="K10" s="15">
        <f t="shared" si="0"/>
        <v>2000</v>
      </c>
      <c r="L10" s="15">
        <f t="shared" si="0"/>
        <v>858.6</v>
      </c>
      <c r="M10" s="15">
        <f t="shared" si="0"/>
        <v>71.55</v>
      </c>
      <c r="N10" s="15">
        <f t="shared" si="0"/>
        <v>930.15</v>
      </c>
      <c r="O10" s="15">
        <f t="shared" si="0"/>
        <v>3839.85</v>
      </c>
      <c r="P10" s="15">
        <f t="shared" si="0"/>
        <v>1839.85</v>
      </c>
      <c r="Q10" s="9"/>
    </row>
    <row r="11" spans="1:17" ht="15.6">
      <c r="L11" s="11"/>
      <c r="P11" s="15">
        <f>P10+K10</f>
        <v>3839.85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1049.4000000000001</v>
      </c>
      <c r="M13" s="24"/>
      <c r="N13" s="35">
        <f>M10+L10+L13</f>
        <v>1979.5500000000002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1979.5500000000002</v>
      </c>
      <c r="M18" s="28"/>
    </row>
  </sheetData>
  <mergeCells count="21">
    <mergeCell ref="B18:I18"/>
    <mergeCell ref="J7:J8"/>
    <mergeCell ref="K7:K8"/>
    <mergeCell ref="E7:E8"/>
    <mergeCell ref="B16:I16"/>
    <mergeCell ref="B15:I15"/>
    <mergeCell ref="I7:I8"/>
    <mergeCell ref="G7:G8"/>
    <mergeCell ref="B13:I13"/>
    <mergeCell ref="H7:H8"/>
    <mergeCell ref="N7:N8"/>
    <mergeCell ref="M7:M8"/>
    <mergeCell ref="A3:P3"/>
    <mergeCell ref="A7:A8"/>
    <mergeCell ref="B7:B8"/>
    <mergeCell ref="C7:C8"/>
    <mergeCell ref="D7:D8"/>
    <mergeCell ref="P7:P8"/>
    <mergeCell ref="F7:F8"/>
    <mergeCell ref="O7:O8"/>
    <mergeCell ref="L7:L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8"/>
  <sheetViews>
    <sheetView workbookViewId="0">
      <selection activeCell="D11" sqref="D11"/>
    </sheetView>
  </sheetViews>
  <sheetFormatPr defaultRowHeight="13.2"/>
  <sheetData>
    <row r="3" spans="1:16">
      <c r="A3" t="s">
        <v>51</v>
      </c>
    </row>
    <row r="6" spans="1:16">
      <c r="F6">
        <v>168</v>
      </c>
    </row>
    <row r="7" spans="1:16">
      <c r="A7" t="s">
        <v>0</v>
      </c>
      <c r="B7" t="s">
        <v>1</v>
      </c>
      <c r="C7" t="s">
        <v>9</v>
      </c>
      <c r="D7" t="s">
        <v>2</v>
      </c>
      <c r="E7" t="s">
        <v>54</v>
      </c>
      <c r="F7" t="s">
        <v>53</v>
      </c>
      <c r="G7" t="s">
        <v>11</v>
      </c>
      <c r="H7" t="s">
        <v>50</v>
      </c>
      <c r="I7" t="s">
        <v>42</v>
      </c>
      <c r="J7" t="s">
        <v>55</v>
      </c>
      <c r="K7" t="s">
        <v>22</v>
      </c>
      <c r="L7" t="s">
        <v>14</v>
      </c>
      <c r="M7" t="s">
        <v>24</v>
      </c>
      <c r="N7" t="s">
        <v>12</v>
      </c>
      <c r="O7" t="s">
        <v>13</v>
      </c>
      <c r="P7" t="s">
        <v>23</v>
      </c>
    </row>
    <row r="9" spans="1:16">
      <c r="A9">
        <v>1</v>
      </c>
      <c r="B9" t="s">
        <v>19</v>
      </c>
      <c r="C9">
        <v>2522813188</v>
      </c>
      <c r="D9">
        <v>4770</v>
      </c>
      <c r="E9">
        <v>1</v>
      </c>
      <c r="F9">
        <v>168</v>
      </c>
      <c r="G9">
        <v>4770</v>
      </c>
      <c r="J9">
        <v>4770</v>
      </c>
      <c r="K9">
        <v>2000</v>
      </c>
      <c r="L9">
        <v>858.6</v>
      </c>
      <c r="M9">
        <v>71.55</v>
      </c>
      <c r="N9">
        <v>930.15</v>
      </c>
      <c r="O9">
        <v>3839.85</v>
      </c>
      <c r="P9">
        <v>1839.85</v>
      </c>
    </row>
    <row r="10" spans="1:16">
      <c r="B10" t="s">
        <v>3</v>
      </c>
      <c r="D10">
        <v>4770</v>
      </c>
      <c r="G10">
        <v>4770</v>
      </c>
      <c r="I10">
        <v>0</v>
      </c>
      <c r="K10">
        <v>2000</v>
      </c>
      <c r="L10">
        <v>858.6</v>
      </c>
      <c r="M10">
        <v>71.55</v>
      </c>
      <c r="N10">
        <v>930.15</v>
      </c>
      <c r="O10">
        <v>3839.85</v>
      </c>
      <c r="P10">
        <v>1839.85</v>
      </c>
    </row>
    <row r="11" spans="1:16">
      <c r="P11">
        <v>3839.85</v>
      </c>
    </row>
    <row r="13" spans="1:16">
      <c r="B13" t="s">
        <v>15</v>
      </c>
      <c r="J13">
        <v>0.22</v>
      </c>
      <c r="L13">
        <v>1049.4000000000001</v>
      </c>
      <c r="N13">
        <v>1979.5500000000002</v>
      </c>
    </row>
    <row r="15" spans="1:16">
      <c r="B15" t="s">
        <v>16</v>
      </c>
      <c r="J15">
        <v>0.22</v>
      </c>
      <c r="L15">
        <v>0</v>
      </c>
    </row>
    <row r="18" spans="2:12">
      <c r="B18" t="s">
        <v>17</v>
      </c>
      <c r="L18">
        <v>1979.5500000000002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opLeftCell="F7" zoomScaleNormal="100" workbookViewId="0">
      <selection activeCell="L10" sqref="L10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9.88671875" customWidth="1"/>
    <col min="8" max="8" width="8.109375" customWidth="1"/>
    <col min="9" max="9" width="10.4414062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75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76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>
        <v>80.89</v>
      </c>
      <c r="I9" s="5">
        <v>0</v>
      </c>
      <c r="J9" s="46">
        <f>G9++H9+I9</f>
        <v>6140.89</v>
      </c>
      <c r="K9" s="10">
        <v>3000</v>
      </c>
      <c r="L9" s="5">
        <f>ROUND((J9)*18/100,2)</f>
        <v>1105.3599999999999</v>
      </c>
      <c r="M9" s="5">
        <f>J9*0.015</f>
        <v>92.113349999999997</v>
      </c>
      <c r="N9" s="5">
        <f>SUM(L9:M9)</f>
        <v>1197.47335</v>
      </c>
      <c r="O9" s="5">
        <f>J9-N9</f>
        <v>4943.4166500000001</v>
      </c>
      <c r="P9" s="5">
        <f>O9-K9</f>
        <v>1943.4166500000001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>
        <f>SUM(H9:H9)</f>
        <v>80.89</v>
      </c>
      <c r="I10" s="15">
        <f>SUM(I9:I9)</f>
        <v>0</v>
      </c>
      <c r="J10" s="15">
        <f>SUM(J9:J9)</f>
        <v>6140.89</v>
      </c>
      <c r="K10" s="15">
        <f t="shared" ref="K10:P10" si="0">SUM(K9:K9)</f>
        <v>3000</v>
      </c>
      <c r="L10" s="15">
        <f t="shared" si="0"/>
        <v>1105.3599999999999</v>
      </c>
      <c r="M10" s="15">
        <f t="shared" si="0"/>
        <v>92.113349999999997</v>
      </c>
      <c r="N10" s="15">
        <f t="shared" si="0"/>
        <v>1197.47335</v>
      </c>
      <c r="O10" s="15">
        <f t="shared" si="0"/>
        <v>4943.4166500000001</v>
      </c>
      <c r="P10" s="15">
        <f t="shared" si="0"/>
        <v>1943.4166500000001</v>
      </c>
      <c r="Q10" s="9"/>
    </row>
    <row r="11" spans="1:17" ht="15.6">
      <c r="L11" s="11"/>
      <c r="P11" s="15">
        <f>P10+K10</f>
        <v>4943.4166500000001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1350.9958000000001</v>
      </c>
      <c r="M13" s="24"/>
      <c r="N13" s="35">
        <f>M10+L10+L13</f>
        <v>2548.4691499999999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1320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3868.4691499999999</v>
      </c>
      <c r="M18" s="28"/>
    </row>
  </sheetData>
  <mergeCells count="21">
    <mergeCell ref="B18:I18"/>
    <mergeCell ref="I7:I8"/>
    <mergeCell ref="J7:J8"/>
    <mergeCell ref="K7:K8"/>
    <mergeCell ref="L7:L8"/>
    <mergeCell ref="B13:I13"/>
    <mergeCell ref="B15:I15"/>
    <mergeCell ref="B16:I16"/>
    <mergeCell ref="A3:P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M7:M8"/>
    <mergeCell ref="N7:N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Normal="100" workbookViewId="0">
      <selection activeCell="J13" sqref="J13"/>
    </sheetView>
  </sheetViews>
  <sheetFormatPr defaultRowHeight="13.2"/>
  <cols>
    <col min="1" max="1" width="3.44140625" customWidth="1"/>
    <col min="2" max="2" width="19.6640625" customWidth="1"/>
    <col min="3" max="3" width="13.5546875" customWidth="1"/>
    <col min="4" max="4" width="10.6640625" customWidth="1"/>
    <col min="5" max="5" width="5.44140625" customWidth="1"/>
    <col min="6" max="6" width="9.109375" customWidth="1"/>
    <col min="7" max="7" width="9.88671875" bestFit="1" customWidth="1"/>
    <col min="8" max="8" width="10" customWidth="1"/>
    <col min="9" max="9" width="8.109375" customWidth="1"/>
    <col min="10" max="10" width="11.109375" customWidth="1"/>
    <col min="11" max="11" width="11.33203125" customWidth="1"/>
    <col min="12" max="12" width="8.44140625" customWidth="1"/>
    <col min="13" max="13" width="9.33203125" customWidth="1"/>
    <col min="14" max="14" width="11.6640625" customWidth="1"/>
    <col min="17" max="17" width="12.44140625" bestFit="1" customWidth="1"/>
  </cols>
  <sheetData>
    <row r="2" spans="1:15" ht="27" customHeight="1">
      <c r="B2" s="7"/>
    </row>
    <row r="3" spans="1:15" ht="20.399999999999999">
      <c r="A3" s="49" t="s">
        <v>49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15" ht="20.399999999999999">
      <c r="B4" s="8"/>
      <c r="C4" s="8"/>
    </row>
    <row r="5" spans="1:15" ht="15.75" customHeight="1"/>
    <row r="6" spans="1:15" ht="15.75" customHeight="1"/>
    <row r="7" spans="1:15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47" t="s">
        <v>10</v>
      </c>
      <c r="F7" s="47" t="s">
        <v>50</v>
      </c>
      <c r="G7" s="47" t="s">
        <v>42</v>
      </c>
      <c r="H7" s="47" t="s">
        <v>11</v>
      </c>
      <c r="I7" s="47" t="s">
        <v>22</v>
      </c>
      <c r="J7" s="47" t="s">
        <v>14</v>
      </c>
      <c r="K7" s="47" t="s">
        <v>24</v>
      </c>
      <c r="L7" s="47" t="s">
        <v>12</v>
      </c>
      <c r="M7" s="47" t="s">
        <v>13</v>
      </c>
      <c r="N7" s="47" t="s">
        <v>23</v>
      </c>
    </row>
    <row r="8" spans="1:15" ht="48.75" customHeight="1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1:15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/>
      <c r="G9" s="5"/>
      <c r="H9" s="10">
        <f>D9+F9+G9</f>
        <v>4770</v>
      </c>
      <c r="I9" s="10">
        <v>2000</v>
      </c>
      <c r="J9" s="5">
        <f>ROUND((H9)*18/100,2)</f>
        <v>858.6</v>
      </c>
      <c r="K9" s="5">
        <f>H9*0.015</f>
        <v>71.55</v>
      </c>
      <c r="L9" s="5">
        <f>SUM(J9:K9)</f>
        <v>930.15</v>
      </c>
      <c r="M9" s="5">
        <f>H9-L9</f>
        <v>3839.85</v>
      </c>
      <c r="N9" s="5">
        <f>M9-I9</f>
        <v>1839.85</v>
      </c>
      <c r="O9" s="9"/>
    </row>
    <row r="10" spans="1:15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 t="shared" ref="G10:N10" si="0">SUM(G9:G9)</f>
        <v>0</v>
      </c>
      <c r="H10" s="15">
        <f t="shared" si="0"/>
        <v>4770</v>
      </c>
      <c r="I10" s="15">
        <f t="shared" si="0"/>
        <v>2000</v>
      </c>
      <c r="J10" s="15">
        <f t="shared" si="0"/>
        <v>858.6</v>
      </c>
      <c r="K10" s="15">
        <f t="shared" si="0"/>
        <v>71.55</v>
      </c>
      <c r="L10" s="15">
        <f t="shared" si="0"/>
        <v>930.15</v>
      </c>
      <c r="M10" s="15">
        <f t="shared" si="0"/>
        <v>3839.85</v>
      </c>
      <c r="N10" s="15">
        <f t="shared" si="0"/>
        <v>1839.85</v>
      </c>
      <c r="O10" s="9"/>
    </row>
    <row r="11" spans="1:15" ht="15.6">
      <c r="J11" s="11"/>
      <c r="N11" s="15">
        <f>N10+I10</f>
        <v>3839.85</v>
      </c>
    </row>
    <row r="12" spans="1:15" ht="13.8" thickBot="1"/>
    <row r="13" spans="1:15" ht="16.2" thickBot="1">
      <c r="B13" s="48" t="s">
        <v>15</v>
      </c>
      <c r="C13" s="48"/>
      <c r="D13" s="48"/>
      <c r="E13" s="48"/>
      <c r="F13" s="48"/>
      <c r="G13" s="48"/>
      <c r="H13" s="12">
        <v>0.22</v>
      </c>
      <c r="I13" s="12"/>
      <c r="J13" s="26">
        <f>H9*0.22</f>
        <v>1049.4000000000001</v>
      </c>
      <c r="K13" s="24"/>
      <c r="L13" s="35">
        <f>K10+J10+J13</f>
        <v>1979.5500000000002</v>
      </c>
      <c r="N13" s="16"/>
    </row>
    <row r="14" spans="1:15" ht="13.8" thickBot="1">
      <c r="N14" s="16"/>
    </row>
    <row r="15" spans="1:15" ht="16.2" thickBot="1">
      <c r="B15" s="48" t="s">
        <v>16</v>
      </c>
      <c r="C15" s="48"/>
      <c r="D15" s="48"/>
      <c r="E15" s="48"/>
      <c r="F15" s="48"/>
      <c r="G15" s="48"/>
      <c r="H15" s="12">
        <v>0.22</v>
      </c>
      <c r="I15" s="12"/>
      <c r="J15" s="26">
        <v>1039.06</v>
      </c>
      <c r="K15" s="24"/>
    </row>
    <row r="16" spans="1:15" ht="16.2" thickBot="1">
      <c r="B16" s="48"/>
      <c r="C16" s="48"/>
      <c r="D16" s="48"/>
      <c r="E16" s="48"/>
      <c r="F16" s="48"/>
      <c r="G16" s="48"/>
      <c r="H16" s="12"/>
      <c r="I16" s="12"/>
      <c r="J16" s="25"/>
    </row>
    <row r="17" spans="2:11" ht="13.8" thickBot="1"/>
    <row r="18" spans="2:11" ht="16.2" thickBot="1">
      <c r="B18" s="48" t="s">
        <v>17</v>
      </c>
      <c r="C18" s="48"/>
      <c r="D18" s="48"/>
      <c r="E18" s="48"/>
      <c r="F18" s="48"/>
      <c r="G18" s="48"/>
      <c r="J18" s="27">
        <f>K10+J10+J13+J15</f>
        <v>3018.61</v>
      </c>
      <c r="K18" s="28"/>
    </row>
  </sheetData>
  <mergeCells count="19">
    <mergeCell ref="N7:N8"/>
    <mergeCell ref="B13:G13"/>
    <mergeCell ref="A3:N3"/>
    <mergeCell ref="A7:A8"/>
    <mergeCell ref="B7:B8"/>
    <mergeCell ref="C7:C8"/>
    <mergeCell ref="D7:D8"/>
    <mergeCell ref="E7:E8"/>
    <mergeCell ref="F7:F8"/>
    <mergeCell ref="L7:L8"/>
    <mergeCell ref="G7:G8"/>
    <mergeCell ref="H7:H8"/>
    <mergeCell ref="I7:I8"/>
    <mergeCell ref="M7:M8"/>
    <mergeCell ref="B15:G15"/>
    <mergeCell ref="B16:G16"/>
    <mergeCell ref="B18:G18"/>
    <mergeCell ref="J7:J8"/>
    <mergeCell ref="K7:K8"/>
  </mergeCells>
  <pageMargins left="0" right="0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Normal="100" workbookViewId="0">
      <selection activeCell="A3" sqref="A3:N3"/>
    </sheetView>
  </sheetViews>
  <sheetFormatPr defaultRowHeight="13.2"/>
  <cols>
    <col min="1" max="1" width="3.44140625" customWidth="1"/>
    <col min="2" max="2" width="19.6640625" customWidth="1"/>
    <col min="3" max="3" width="13.5546875" customWidth="1"/>
    <col min="4" max="4" width="10.6640625" customWidth="1"/>
    <col min="5" max="5" width="5.44140625" customWidth="1"/>
    <col min="6" max="6" width="9.109375" customWidth="1"/>
    <col min="7" max="7" width="9.88671875" bestFit="1" customWidth="1"/>
    <col min="8" max="8" width="10" customWidth="1"/>
    <col min="9" max="9" width="8.109375" customWidth="1"/>
    <col min="10" max="10" width="11.109375" customWidth="1"/>
    <col min="11" max="11" width="11.33203125" customWidth="1"/>
    <col min="12" max="12" width="8.44140625" customWidth="1"/>
    <col min="13" max="13" width="9.33203125" customWidth="1"/>
    <col min="14" max="14" width="11.6640625" customWidth="1"/>
    <col min="17" max="17" width="12.44140625" bestFit="1" customWidth="1"/>
  </cols>
  <sheetData>
    <row r="2" spans="1:15" ht="27" customHeight="1">
      <c r="B2" s="7"/>
    </row>
    <row r="3" spans="1:15" ht="20.399999999999999">
      <c r="A3" s="49" t="s">
        <v>47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15" ht="20.399999999999999">
      <c r="B4" s="8"/>
      <c r="C4" s="8"/>
    </row>
    <row r="5" spans="1:15" ht="15.75" customHeight="1"/>
    <row r="6" spans="1:15" ht="15.75" customHeight="1"/>
    <row r="7" spans="1:15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47" t="s">
        <v>10</v>
      </c>
      <c r="F7" s="47" t="s">
        <v>46</v>
      </c>
      <c r="G7" s="47" t="s">
        <v>42</v>
      </c>
      <c r="H7" s="47" t="s">
        <v>11</v>
      </c>
      <c r="I7" s="47" t="s">
        <v>22</v>
      </c>
      <c r="J7" s="47" t="s">
        <v>14</v>
      </c>
      <c r="K7" s="47" t="s">
        <v>24</v>
      </c>
      <c r="L7" s="47" t="s">
        <v>12</v>
      </c>
      <c r="M7" s="47" t="s">
        <v>13</v>
      </c>
      <c r="N7" s="47" t="s">
        <v>23</v>
      </c>
    </row>
    <row r="8" spans="1:15" ht="48.75" customHeight="1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1:15" ht="31.5" customHeight="1">
      <c r="A9" s="3">
        <v>1</v>
      </c>
      <c r="B9" s="13" t="s">
        <v>19</v>
      </c>
      <c r="C9" s="6">
        <v>2522813188</v>
      </c>
      <c r="D9" s="5">
        <v>4770</v>
      </c>
      <c r="E9" s="5">
        <v>1</v>
      </c>
      <c r="F9" s="5"/>
      <c r="G9" s="5"/>
      <c r="H9" s="10">
        <f>D9+F9+G9</f>
        <v>4770</v>
      </c>
      <c r="I9" s="10">
        <v>2000</v>
      </c>
      <c r="J9" s="5">
        <f>ROUND((H9)*18/100,2)</f>
        <v>858.6</v>
      </c>
      <c r="K9" s="5">
        <f>H9*0.015</f>
        <v>71.55</v>
      </c>
      <c r="L9" s="5">
        <f>SUM(J9:K9)</f>
        <v>930.15</v>
      </c>
      <c r="M9" s="5">
        <f>H9-L9</f>
        <v>3839.85</v>
      </c>
      <c r="N9" s="5">
        <f>M9-I9</f>
        <v>1839.85</v>
      </c>
      <c r="O9" s="9"/>
    </row>
    <row r="10" spans="1:15" ht="27.75" customHeight="1">
      <c r="A10" s="3"/>
      <c r="B10" s="14" t="s">
        <v>3</v>
      </c>
      <c r="C10" s="14"/>
      <c r="D10" s="15">
        <f>SUM(D9:D9)</f>
        <v>4770</v>
      </c>
      <c r="E10" s="15"/>
      <c r="F10" s="15"/>
      <c r="G10" s="15">
        <f t="shared" ref="G10:N10" si="0">SUM(G9:G9)</f>
        <v>0</v>
      </c>
      <c r="H10" s="15">
        <f t="shared" si="0"/>
        <v>4770</v>
      </c>
      <c r="I10" s="15">
        <f t="shared" si="0"/>
        <v>2000</v>
      </c>
      <c r="J10" s="15">
        <f t="shared" si="0"/>
        <v>858.6</v>
      </c>
      <c r="K10" s="15">
        <f t="shared" si="0"/>
        <v>71.55</v>
      </c>
      <c r="L10" s="15">
        <f t="shared" si="0"/>
        <v>930.15</v>
      </c>
      <c r="M10" s="15">
        <f t="shared" si="0"/>
        <v>3839.85</v>
      </c>
      <c r="N10" s="15">
        <f t="shared" si="0"/>
        <v>1839.85</v>
      </c>
      <c r="O10" s="9"/>
    </row>
    <row r="11" spans="1:15" ht="15.6">
      <c r="J11" s="11"/>
      <c r="N11" s="15">
        <f>N10+I10</f>
        <v>3839.85</v>
      </c>
    </row>
    <row r="12" spans="1:15" ht="13.8" thickBot="1"/>
    <row r="13" spans="1:15" ht="16.2" thickBot="1">
      <c r="B13" s="48" t="s">
        <v>15</v>
      </c>
      <c r="C13" s="48"/>
      <c r="D13" s="48"/>
      <c r="E13" s="48"/>
      <c r="F13" s="48"/>
      <c r="G13" s="48"/>
      <c r="H13" s="12">
        <v>0.22</v>
      </c>
      <c r="I13" s="12"/>
      <c r="J13" s="26">
        <f>H9*0.22</f>
        <v>1049.4000000000001</v>
      </c>
      <c r="K13" s="24"/>
      <c r="L13" s="35">
        <f>K10+J10+J13</f>
        <v>1979.5500000000002</v>
      </c>
      <c r="N13" s="16"/>
    </row>
    <row r="14" spans="1:15" ht="13.8" thickBot="1">
      <c r="N14" s="16"/>
    </row>
    <row r="15" spans="1:15" ht="16.2" thickBot="1">
      <c r="B15" s="48" t="s">
        <v>16</v>
      </c>
      <c r="C15" s="48"/>
      <c r="D15" s="48"/>
      <c r="E15" s="48"/>
      <c r="F15" s="48"/>
      <c r="G15" s="48"/>
      <c r="H15" s="12">
        <v>0.22</v>
      </c>
      <c r="I15" s="12"/>
      <c r="J15" s="26">
        <v>1039.06</v>
      </c>
      <c r="K15" s="24"/>
    </row>
    <row r="16" spans="1:15" ht="16.2" thickBot="1">
      <c r="B16" s="48"/>
      <c r="C16" s="48"/>
      <c r="D16" s="48"/>
      <c r="E16" s="48"/>
      <c r="F16" s="48"/>
      <c r="G16" s="48"/>
      <c r="H16" s="12"/>
      <c r="I16" s="12"/>
      <c r="J16" s="25"/>
    </row>
    <row r="17" spans="2:11" ht="13.8" thickBot="1"/>
    <row r="18" spans="2:11" ht="16.2" thickBot="1">
      <c r="B18" s="48" t="s">
        <v>17</v>
      </c>
      <c r="C18" s="48"/>
      <c r="D18" s="48"/>
      <c r="E18" s="48"/>
      <c r="F18" s="48"/>
      <c r="G18" s="48"/>
      <c r="J18" s="27">
        <f>K10+J10+J13+J15</f>
        <v>3018.61</v>
      </c>
      <c r="K18" s="28"/>
    </row>
  </sheetData>
  <mergeCells count="19">
    <mergeCell ref="N7:N8"/>
    <mergeCell ref="B13:G13"/>
    <mergeCell ref="A3:N3"/>
    <mergeCell ref="A7:A8"/>
    <mergeCell ref="B7:B8"/>
    <mergeCell ref="C7:C8"/>
    <mergeCell ref="D7:D8"/>
    <mergeCell ref="E7:E8"/>
    <mergeCell ref="F7:F8"/>
    <mergeCell ref="L7:L8"/>
    <mergeCell ref="G7:G8"/>
    <mergeCell ref="H7:H8"/>
    <mergeCell ref="I7:I8"/>
    <mergeCell ref="M7:M8"/>
    <mergeCell ref="B15:G15"/>
    <mergeCell ref="B16:G16"/>
    <mergeCell ref="B18:G18"/>
    <mergeCell ref="J7:J8"/>
    <mergeCell ref="K7:K8"/>
  </mergeCells>
  <pageMargins left="0" right="0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2:J33"/>
  <sheetViews>
    <sheetView topLeftCell="A2" zoomScaleNormal="100" workbookViewId="0">
      <selection activeCell="H28" sqref="H28"/>
    </sheetView>
  </sheetViews>
  <sheetFormatPr defaultColWidth="9.109375" defaultRowHeight="13.2"/>
  <cols>
    <col min="1" max="2" width="9.109375" style="9"/>
    <col min="3" max="3" width="5.33203125" style="9" customWidth="1"/>
    <col min="4" max="4" width="21.44140625" style="9" customWidth="1"/>
    <col min="5" max="5" width="10.33203125" style="9" customWidth="1"/>
    <col min="6" max="6" width="18" style="9" customWidth="1"/>
    <col min="7" max="16384" width="9.109375" style="9"/>
  </cols>
  <sheetData>
    <row r="2" spans="1:10" ht="17.399999999999999">
      <c r="C2" s="17"/>
    </row>
    <row r="3" spans="1:10" ht="21">
      <c r="A3" s="54" t="s">
        <v>20</v>
      </c>
      <c r="B3" s="54"/>
      <c r="C3" s="54"/>
      <c r="D3" s="54"/>
      <c r="E3" s="18"/>
      <c r="F3" s="18"/>
      <c r="G3" s="18"/>
      <c r="H3" s="18"/>
    </row>
    <row r="4" spans="1:10" ht="15.6">
      <c r="C4" s="19"/>
    </row>
    <row r="5" spans="1:10" ht="22.8">
      <c r="A5" s="55" t="s">
        <v>77</v>
      </c>
      <c r="B5" s="55"/>
      <c r="C5" s="55"/>
      <c r="D5" s="55"/>
      <c r="E5" s="55"/>
      <c r="F5" s="55"/>
      <c r="G5" s="55"/>
      <c r="H5" s="20"/>
      <c r="I5" s="20"/>
      <c r="J5" s="20"/>
    </row>
    <row r="6" spans="1:10" ht="17.399999999999999">
      <c r="A6" s="56" t="s">
        <v>4</v>
      </c>
      <c r="B6" s="56"/>
      <c r="C6" s="56"/>
      <c r="D6" s="56"/>
      <c r="E6" s="56"/>
      <c r="F6" s="56"/>
      <c r="G6" s="56"/>
      <c r="H6" s="21"/>
      <c r="I6" s="21"/>
      <c r="J6" s="21"/>
    </row>
    <row r="7" spans="1:10" ht="17.399999999999999">
      <c r="A7" s="56" t="s">
        <v>78</v>
      </c>
      <c r="B7" s="56"/>
      <c r="C7" s="56"/>
      <c r="D7" s="56"/>
      <c r="E7" s="56"/>
      <c r="F7" s="56"/>
      <c r="G7" s="56"/>
      <c r="H7" s="21"/>
      <c r="I7" s="21"/>
      <c r="J7" s="21"/>
    </row>
    <row r="8" spans="1:10" ht="8.25" customHeight="1">
      <c r="C8" s="21"/>
    </row>
    <row r="9" spans="1:10" ht="39.75" customHeight="1">
      <c r="C9" s="22" t="s">
        <v>0</v>
      </c>
      <c r="D9" s="57" t="s">
        <v>18</v>
      </c>
      <c r="E9" s="57" t="s">
        <v>6</v>
      </c>
      <c r="F9" s="57" t="s">
        <v>7</v>
      </c>
    </row>
    <row r="10" spans="1:10" ht="17.399999999999999" hidden="1">
      <c r="C10" s="22" t="s">
        <v>5</v>
      </c>
      <c r="D10" s="57"/>
      <c r="E10" s="57"/>
      <c r="F10" s="57"/>
    </row>
    <row r="11" spans="1:10" ht="31.5" customHeight="1">
      <c r="C11" s="1">
        <v>1</v>
      </c>
      <c r="D11" s="13" t="s">
        <v>19</v>
      </c>
      <c r="E11" s="2">
        <v>1943.4166500000001</v>
      </c>
      <c r="F11" s="3"/>
    </row>
    <row r="12" spans="1:10" ht="31.2">
      <c r="C12" s="3"/>
      <c r="D12" s="14" t="s">
        <v>8</v>
      </c>
      <c r="E12" s="2">
        <f>E11</f>
        <v>1943.4166500000001</v>
      </c>
      <c r="F12" s="3"/>
    </row>
    <row r="13" spans="1:10" ht="17.399999999999999">
      <c r="C13" s="21"/>
    </row>
    <row r="14" spans="1:10" ht="36.75" customHeight="1">
      <c r="A14" s="52"/>
      <c r="B14" s="52"/>
      <c r="C14" s="52"/>
      <c r="D14" s="52"/>
      <c r="E14" s="52"/>
      <c r="F14" s="52"/>
      <c r="G14" s="52"/>
      <c r="H14" s="17"/>
    </row>
    <row r="15" spans="1:10" ht="14.25" customHeight="1">
      <c r="C15" s="19"/>
    </row>
    <row r="16" spans="1:10" ht="18">
      <c r="A16" s="53" t="s">
        <v>21</v>
      </c>
      <c r="B16" s="53"/>
      <c r="C16" s="53"/>
      <c r="D16" s="53"/>
    </row>
    <row r="17" spans="1:10" ht="18">
      <c r="A17" s="53"/>
      <c r="B17" s="53"/>
      <c r="D17" s="53"/>
      <c r="E17" s="53"/>
      <c r="F17" s="53"/>
      <c r="G17" s="53"/>
      <c r="H17" s="53"/>
    </row>
    <row r="18" spans="1:10" ht="44.25" customHeight="1"/>
    <row r="19" spans="1:10" ht="17.399999999999999">
      <c r="C19" s="17"/>
    </row>
    <row r="20" spans="1:10" ht="21">
      <c r="A20" s="54" t="s">
        <v>20</v>
      </c>
      <c r="B20" s="54"/>
      <c r="C20" s="54"/>
      <c r="D20" s="54"/>
      <c r="E20" s="18"/>
      <c r="F20" s="18"/>
      <c r="G20" s="18"/>
      <c r="H20" s="18"/>
    </row>
    <row r="21" spans="1:10" ht="15.6">
      <c r="C21" s="19"/>
    </row>
    <row r="22" spans="1:10" ht="22.8">
      <c r="A22" s="55" t="str">
        <f>A5</f>
        <v xml:space="preserve">  СЕРПЕНЬ 2021</v>
      </c>
      <c r="B22" s="55"/>
      <c r="C22" s="55"/>
      <c r="D22" s="55"/>
      <c r="E22" s="55"/>
      <c r="F22" s="55"/>
      <c r="G22" s="55"/>
      <c r="H22" s="20"/>
      <c r="I22" s="20"/>
      <c r="J22" s="20"/>
    </row>
    <row r="23" spans="1:10" ht="17.399999999999999">
      <c r="A23" s="56" t="s">
        <v>52</v>
      </c>
      <c r="B23" s="56"/>
      <c r="C23" s="56"/>
      <c r="D23" s="56"/>
      <c r="E23" s="56"/>
      <c r="F23" s="56"/>
      <c r="G23" s="56"/>
      <c r="H23" s="21"/>
      <c r="I23" s="21"/>
      <c r="J23" s="21"/>
    </row>
    <row r="24" spans="1:10" ht="17.399999999999999">
      <c r="A24" s="56" t="s">
        <v>79</v>
      </c>
      <c r="B24" s="56"/>
      <c r="C24" s="56"/>
      <c r="D24" s="56"/>
      <c r="E24" s="56"/>
      <c r="F24" s="56"/>
      <c r="G24" s="56"/>
      <c r="H24" s="21"/>
      <c r="I24" s="21"/>
      <c r="J24" s="21"/>
    </row>
    <row r="25" spans="1:10" ht="8.25" customHeight="1">
      <c r="C25" s="21"/>
    </row>
    <row r="26" spans="1:10" ht="39.75" customHeight="1">
      <c r="C26" s="22" t="s">
        <v>0</v>
      </c>
      <c r="D26" s="57" t="s">
        <v>18</v>
      </c>
      <c r="E26" s="57" t="s">
        <v>6</v>
      </c>
      <c r="F26" s="57" t="s">
        <v>7</v>
      </c>
    </row>
    <row r="27" spans="1:10" ht="17.399999999999999" hidden="1">
      <c r="C27" s="22" t="s">
        <v>5</v>
      </c>
      <c r="D27" s="57"/>
      <c r="E27" s="57"/>
      <c r="F27" s="57"/>
    </row>
    <row r="28" spans="1:10" ht="31.5" customHeight="1">
      <c r="C28" s="1">
        <v>1</v>
      </c>
      <c r="D28" s="4" t="str">
        <f>D11</f>
        <v>Петришак Г.Ю.</v>
      </c>
      <c r="E28" s="2">
        <v>3000</v>
      </c>
      <c r="F28" s="3"/>
    </row>
    <row r="29" spans="1:10" ht="31.2">
      <c r="C29" s="3"/>
      <c r="D29" s="14" t="s">
        <v>8</v>
      </c>
      <c r="E29" s="23">
        <f>SUM(E28:E28)</f>
        <v>3000</v>
      </c>
      <c r="F29" s="3"/>
    </row>
    <row r="30" spans="1:10" ht="17.399999999999999">
      <c r="C30" s="21"/>
    </row>
    <row r="31" spans="1:10" ht="36.75" customHeight="1">
      <c r="A31" s="52"/>
      <c r="B31" s="52"/>
      <c r="C31" s="52"/>
      <c r="D31" s="52"/>
      <c r="E31" s="52"/>
      <c r="F31" s="52"/>
      <c r="G31" s="52"/>
      <c r="H31" s="17"/>
    </row>
    <row r="32" spans="1:10" ht="14.25" customHeight="1">
      <c r="C32" s="19"/>
    </row>
    <row r="33" spans="1:4" ht="18">
      <c r="A33" s="53" t="s">
        <v>21</v>
      </c>
      <c r="B33" s="53"/>
      <c r="C33" s="53"/>
      <c r="D33" s="53"/>
    </row>
  </sheetData>
  <mergeCells count="20">
    <mergeCell ref="E9:E10"/>
    <mergeCell ref="F9:F10"/>
    <mergeCell ref="A14:G14"/>
    <mergeCell ref="A3:D3"/>
    <mergeCell ref="D17:H17"/>
    <mergeCell ref="A5:G5"/>
    <mergeCell ref="A6:G6"/>
    <mergeCell ref="A7:G7"/>
    <mergeCell ref="A17:B17"/>
    <mergeCell ref="D9:D10"/>
    <mergeCell ref="A31:G31"/>
    <mergeCell ref="A33:D33"/>
    <mergeCell ref="A16:D16"/>
    <mergeCell ref="A20:D20"/>
    <mergeCell ref="A22:G22"/>
    <mergeCell ref="A23:G23"/>
    <mergeCell ref="A24:G24"/>
    <mergeCell ref="D26:D27"/>
    <mergeCell ref="E26:E27"/>
    <mergeCell ref="F26:F27"/>
  </mergeCells>
  <phoneticPr fontId="0" type="noConversion"/>
  <pageMargins left="0.78740157480314965" right="0" top="0" bottom="0" header="0.51181102362204722" footer="0.51181102362204722"/>
  <pageSetup paperSize="9" orientation="portrait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19" sqref="D19"/>
    </sheetView>
  </sheetViews>
  <sheetFormatPr defaultColWidth="9.109375" defaultRowHeight="15"/>
  <cols>
    <col min="1" max="1" width="12" style="29" customWidth="1"/>
    <col min="2" max="2" width="15.5546875" style="29" customWidth="1"/>
    <col min="3" max="3" width="15" style="29" customWidth="1"/>
    <col min="4" max="4" width="12.33203125" style="29" customWidth="1"/>
    <col min="5" max="5" width="9.109375" style="29" customWidth="1"/>
    <col min="6" max="6" width="12" style="29" customWidth="1"/>
    <col min="7" max="7" width="10.109375" style="29" bestFit="1" customWidth="1"/>
    <col min="8" max="16384" width="9.109375" style="29"/>
  </cols>
  <sheetData>
    <row r="1" spans="1:9" ht="21.75" customHeight="1">
      <c r="A1" s="58" t="s">
        <v>64</v>
      </c>
      <c r="B1" s="58"/>
      <c r="C1" s="58"/>
      <c r="D1" s="58"/>
      <c r="E1" s="58"/>
      <c r="F1" s="58"/>
    </row>
    <row r="2" spans="1:9" ht="45" customHeight="1">
      <c r="A2" s="59"/>
      <c r="B2" s="34" t="s">
        <v>43</v>
      </c>
      <c r="C2" s="34" t="s">
        <v>44</v>
      </c>
      <c r="D2" s="34" t="s">
        <v>14</v>
      </c>
      <c r="E2" s="34" t="s">
        <v>25</v>
      </c>
      <c r="F2" s="34" t="s">
        <v>45</v>
      </c>
    </row>
    <row r="3" spans="1:9" ht="10.5" customHeight="1">
      <c r="A3" s="59"/>
      <c r="B3" s="30" t="s">
        <v>26</v>
      </c>
      <c r="C3" s="30" t="s">
        <v>26</v>
      </c>
      <c r="D3" s="30" t="s">
        <v>26</v>
      </c>
      <c r="E3" s="30" t="s">
        <v>26</v>
      </c>
      <c r="F3" s="30" t="s">
        <v>26</v>
      </c>
    </row>
    <row r="4" spans="1:9" ht="10.5" customHeight="1">
      <c r="A4" s="38"/>
      <c r="B4" s="30">
        <v>9.99</v>
      </c>
      <c r="C4" s="30">
        <v>-3300</v>
      </c>
      <c r="D4" s="30"/>
      <c r="E4" s="30"/>
      <c r="F4" s="30">
        <v>1058.8</v>
      </c>
    </row>
    <row r="5" spans="1:9" ht="14.25" customHeight="1">
      <c r="A5" s="31" t="s">
        <v>27</v>
      </c>
      <c r="B5" s="32">
        <v>1320</v>
      </c>
      <c r="C5" s="32">
        <v>1320</v>
      </c>
      <c r="D5" s="32">
        <v>883.54</v>
      </c>
      <c r="E5" s="32">
        <v>73.63</v>
      </c>
      <c r="F5" s="32">
        <v>900</v>
      </c>
    </row>
    <row r="6" spans="1:9" ht="14.25" customHeight="1">
      <c r="A6" s="31" t="s">
        <v>28</v>
      </c>
      <c r="B6" s="32">
        <v>1333.2</v>
      </c>
      <c r="C6" s="32">
        <v>1320</v>
      </c>
      <c r="D6" s="32">
        <v>1090.8</v>
      </c>
      <c r="E6" s="32">
        <v>90.9</v>
      </c>
      <c r="F6" s="32">
        <v>900</v>
      </c>
    </row>
    <row r="7" spans="1:9" ht="14.25" customHeight="1">
      <c r="A7" s="31" t="s">
        <v>29</v>
      </c>
      <c r="B7" s="32">
        <v>1333.2</v>
      </c>
      <c r="C7" s="32">
        <v>1320</v>
      </c>
      <c r="D7" s="32">
        <v>1090.8</v>
      </c>
      <c r="E7" s="32">
        <v>90.9</v>
      </c>
      <c r="F7" s="32">
        <v>900</v>
      </c>
    </row>
    <row r="8" spans="1:9" ht="14.25" customHeight="1">
      <c r="A8" s="31" t="s">
        <v>30</v>
      </c>
      <c r="B8" s="32">
        <v>1333.2</v>
      </c>
      <c r="C8" s="32">
        <v>1320</v>
      </c>
      <c r="D8" s="32">
        <v>1090.8</v>
      </c>
      <c r="E8" s="32">
        <v>90.9</v>
      </c>
      <c r="F8" s="32">
        <v>900</v>
      </c>
    </row>
    <row r="9" spans="1:9" ht="14.25" customHeight="1">
      <c r="A9" s="31" t="s">
        <v>31</v>
      </c>
      <c r="B9" s="32">
        <v>1333.2</v>
      </c>
      <c r="C9" s="32">
        <v>1320</v>
      </c>
      <c r="D9" s="32">
        <v>1090.8</v>
      </c>
      <c r="E9" s="32">
        <v>90.9</v>
      </c>
      <c r="F9" s="32">
        <v>900</v>
      </c>
    </row>
    <row r="10" spans="1:9" ht="14.25" customHeight="1">
      <c r="A10" s="31" t="s">
        <v>32</v>
      </c>
      <c r="B10" s="32">
        <v>1333.2</v>
      </c>
      <c r="C10" s="32">
        <v>1320</v>
      </c>
      <c r="D10" s="32">
        <v>1090.8</v>
      </c>
      <c r="E10" s="32">
        <v>90.9</v>
      </c>
      <c r="F10" s="32">
        <v>900</v>
      </c>
    </row>
    <row r="11" spans="1:9" ht="14.25" customHeight="1">
      <c r="A11" s="31" t="s">
        <v>33</v>
      </c>
      <c r="B11" s="32">
        <v>1367.9754</v>
      </c>
      <c r="C11" s="32">
        <v>1320</v>
      </c>
      <c r="D11" s="32">
        <v>1119.25</v>
      </c>
      <c r="E11" s="32">
        <v>93.271050000000002</v>
      </c>
      <c r="F11" s="32">
        <v>900</v>
      </c>
    </row>
    <row r="12" spans="1:9" ht="14.25" customHeight="1">
      <c r="A12" s="31" t="s">
        <v>34</v>
      </c>
      <c r="B12" s="32">
        <v>1350.99</v>
      </c>
      <c r="C12" s="32">
        <v>1320</v>
      </c>
      <c r="D12" s="32">
        <v>1105.3599999999999</v>
      </c>
      <c r="E12" s="32">
        <v>92.113349999999997</v>
      </c>
      <c r="F12" s="32">
        <v>900</v>
      </c>
      <c r="G12" s="33"/>
    </row>
    <row r="13" spans="1:9" ht="14.25" customHeight="1">
      <c r="A13" s="31" t="s">
        <v>35</v>
      </c>
      <c r="B13" s="32">
        <v>1350.9958000000001</v>
      </c>
      <c r="C13" s="32">
        <v>1320</v>
      </c>
      <c r="D13" s="32">
        <v>1105.3599999999999</v>
      </c>
      <c r="E13" s="32">
        <v>92.113349999999997</v>
      </c>
      <c r="F13" s="32">
        <v>900</v>
      </c>
      <c r="G13" s="33"/>
      <c r="I13" s="33"/>
    </row>
    <row r="14" spans="1:9" ht="14.25" customHeight="1">
      <c r="A14" s="31" t="s">
        <v>36</v>
      </c>
      <c r="B14" s="32"/>
      <c r="C14" s="32"/>
      <c r="D14" s="32"/>
      <c r="E14" s="32"/>
      <c r="F14" s="32">
        <v>900</v>
      </c>
      <c r="G14" s="33"/>
    </row>
    <row r="15" spans="1:9" ht="14.25" customHeight="1">
      <c r="A15" s="31" t="s">
        <v>37</v>
      </c>
      <c r="B15" s="32"/>
      <c r="C15" s="32"/>
      <c r="D15" s="32"/>
      <c r="E15" s="32"/>
      <c r="F15" s="32"/>
      <c r="G15" s="33"/>
    </row>
    <row r="16" spans="1:9" ht="14.25" customHeight="1">
      <c r="A16" s="31" t="s">
        <v>38</v>
      </c>
      <c r="B16" s="32"/>
      <c r="C16" s="32"/>
      <c r="D16" s="32"/>
      <c r="E16" s="32"/>
      <c r="F16" s="32"/>
      <c r="G16" s="33"/>
    </row>
    <row r="17" spans="1:7" ht="20.25" customHeight="1">
      <c r="A17" s="39" t="s">
        <v>39</v>
      </c>
      <c r="B17" s="40">
        <f>SUM(B5:B16)</f>
        <v>12055.9612</v>
      </c>
      <c r="C17" s="40">
        <f>SUM(C5:C16)</f>
        <v>11880</v>
      </c>
      <c r="D17" s="40">
        <f>SUM(D5:D16)</f>
        <v>9667.51</v>
      </c>
      <c r="E17" s="40">
        <f>SUM(E5:E16)</f>
        <v>805.62774999999988</v>
      </c>
      <c r="F17" s="40">
        <f>SUM(F5:F16)</f>
        <v>9000</v>
      </c>
      <c r="G17" s="33"/>
    </row>
    <row r="18" spans="1:7" ht="20.25" customHeight="1">
      <c r="A18" s="42" t="s">
        <v>40</v>
      </c>
      <c r="B18" s="44">
        <v>10694.99</v>
      </c>
      <c r="C18" s="44">
        <v>10560</v>
      </c>
      <c r="D18" s="44">
        <v>8562.15</v>
      </c>
      <c r="E18" s="44">
        <v>713.51</v>
      </c>
      <c r="F18" s="44">
        <v>7041.2</v>
      </c>
    </row>
    <row r="19" spans="1:7" ht="17.25" customHeight="1">
      <c r="A19" s="43" t="s">
        <v>41</v>
      </c>
      <c r="B19" s="41">
        <f>B18-B17+B4</f>
        <v>-1350.9811999999999</v>
      </c>
      <c r="C19" s="41">
        <f>C18-C17</f>
        <v>-1320</v>
      </c>
      <c r="D19" s="41">
        <f>D18-D17</f>
        <v>-1105.3600000000006</v>
      </c>
      <c r="E19" s="41">
        <f>E18-E17</f>
        <v>-92.117749999999887</v>
      </c>
      <c r="F19" s="41">
        <f>F18-F17+F4</f>
        <v>-900.00000000000023</v>
      </c>
      <c r="G19" s="33"/>
    </row>
    <row r="20" spans="1:7" ht="15.6" thickBot="1">
      <c r="F20" s="33"/>
    </row>
    <row r="21" spans="1:7" ht="15.6" thickBot="1">
      <c r="A21" s="36"/>
      <c r="B21" s="37"/>
      <c r="C21" s="37"/>
      <c r="D21" s="37"/>
    </row>
  </sheetData>
  <mergeCells count="2">
    <mergeCell ref="A1:F1"/>
    <mergeCell ref="A2:A3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9" sqref="K29"/>
    </sheetView>
  </sheetViews>
  <sheetFormatPr defaultColWidth="9.109375" defaultRowHeight="15"/>
  <cols>
    <col min="1" max="1" width="12" style="29" customWidth="1"/>
    <col min="2" max="2" width="15.5546875" style="29" customWidth="1"/>
    <col min="3" max="3" width="15" style="29" customWidth="1"/>
    <col min="4" max="4" width="12.33203125" style="29" customWidth="1"/>
    <col min="5" max="5" width="9.109375" style="29" customWidth="1"/>
    <col min="6" max="6" width="12" style="29" customWidth="1"/>
    <col min="7" max="7" width="10.109375" style="29" bestFit="1" customWidth="1"/>
    <col min="8" max="16384" width="9.109375" style="29"/>
  </cols>
  <sheetData>
    <row r="1" spans="1:9" ht="21.75" customHeight="1">
      <c r="A1" s="58" t="s">
        <v>48</v>
      </c>
      <c r="B1" s="58"/>
      <c r="C1" s="58"/>
      <c r="D1" s="58"/>
      <c r="E1" s="58"/>
      <c r="F1" s="58"/>
    </row>
    <row r="2" spans="1:9" ht="45" customHeight="1">
      <c r="A2" s="59"/>
      <c r="B2" s="34" t="s">
        <v>43</v>
      </c>
      <c r="C2" s="34" t="s">
        <v>44</v>
      </c>
      <c r="D2" s="34" t="s">
        <v>14</v>
      </c>
      <c r="E2" s="34" t="s">
        <v>25</v>
      </c>
      <c r="F2" s="34" t="s">
        <v>45</v>
      </c>
    </row>
    <row r="3" spans="1:9" ht="10.5" customHeight="1">
      <c r="A3" s="59"/>
      <c r="B3" s="30" t="s">
        <v>26</v>
      </c>
      <c r="C3" s="30" t="s">
        <v>26</v>
      </c>
      <c r="D3" s="30" t="s">
        <v>26</v>
      </c>
      <c r="E3" s="30" t="s">
        <v>26</v>
      </c>
      <c r="F3" s="30" t="s">
        <v>26</v>
      </c>
    </row>
    <row r="4" spans="1:9" ht="10.5" customHeight="1">
      <c r="A4" s="38"/>
      <c r="B4" s="30">
        <v>-10</v>
      </c>
      <c r="C4" s="30"/>
      <c r="D4" s="30"/>
      <c r="E4" s="30"/>
      <c r="F4" s="30"/>
    </row>
    <row r="5" spans="1:9" ht="14.25" customHeight="1">
      <c r="A5" s="31" t="s">
        <v>27</v>
      </c>
      <c r="B5" s="32">
        <v>1049.4000000000001</v>
      </c>
      <c r="C5" s="32">
        <v>1039.06</v>
      </c>
      <c r="D5" s="32">
        <v>858.6</v>
      </c>
      <c r="E5" s="32">
        <v>71.55</v>
      </c>
      <c r="F5" s="32">
        <v>708.45</v>
      </c>
    </row>
    <row r="6" spans="1:9" ht="14.25" customHeight="1">
      <c r="A6" s="31" t="s">
        <v>28</v>
      </c>
      <c r="B6" s="32">
        <v>1049.4000000000001</v>
      </c>
      <c r="C6" s="32">
        <v>1039.06</v>
      </c>
      <c r="D6" s="32">
        <v>858.6</v>
      </c>
      <c r="E6" s="32">
        <v>71.55</v>
      </c>
      <c r="F6" s="32">
        <v>708.45</v>
      </c>
    </row>
    <row r="7" spans="1:9" ht="14.25" customHeight="1">
      <c r="A7" s="31" t="s">
        <v>29</v>
      </c>
      <c r="B7" s="32">
        <v>1049.4000000000001</v>
      </c>
      <c r="C7" s="32">
        <v>0</v>
      </c>
      <c r="D7" s="32">
        <v>858.6</v>
      </c>
      <c r="E7" s="32">
        <v>71.55</v>
      </c>
      <c r="F7" s="32">
        <v>708.45</v>
      </c>
    </row>
    <row r="8" spans="1:9" ht="14.25" customHeight="1">
      <c r="A8" s="31" t="s">
        <v>30</v>
      </c>
      <c r="B8" s="32">
        <v>1049.4000000000001</v>
      </c>
      <c r="C8" s="32">
        <v>0</v>
      </c>
      <c r="D8" s="32">
        <v>858.6</v>
      </c>
      <c r="E8" s="32">
        <v>71.55</v>
      </c>
      <c r="F8" s="32">
        <v>708.45</v>
      </c>
    </row>
    <row r="9" spans="1:9" ht="14.25" customHeight="1">
      <c r="A9" s="31" t="s">
        <v>31</v>
      </c>
      <c r="B9" s="32">
        <v>1049.4000000000001</v>
      </c>
      <c r="C9" s="32">
        <v>0</v>
      </c>
      <c r="D9" s="32">
        <v>858.6</v>
      </c>
      <c r="E9" s="32">
        <v>71.55</v>
      </c>
      <c r="F9" s="32">
        <v>708.45</v>
      </c>
    </row>
    <row r="10" spans="1:9" ht="14.25" customHeight="1">
      <c r="A10" s="31" t="s">
        <v>32</v>
      </c>
      <c r="B10" s="32">
        <v>1049.4000000000001</v>
      </c>
      <c r="C10" s="32">
        <v>1039.06</v>
      </c>
      <c r="D10" s="32">
        <v>858.6</v>
      </c>
      <c r="E10" s="32">
        <v>71.55</v>
      </c>
      <c r="F10" s="32">
        <v>708.45</v>
      </c>
    </row>
    <row r="11" spans="1:9" ht="14.25" customHeight="1">
      <c r="A11" s="31" t="s">
        <v>33</v>
      </c>
      <c r="B11" s="32">
        <v>1049.4000000000001</v>
      </c>
      <c r="C11" s="32">
        <v>1039.06</v>
      </c>
      <c r="D11" s="32">
        <v>858.6</v>
      </c>
      <c r="E11" s="32">
        <v>71.55</v>
      </c>
      <c r="F11" s="32">
        <v>708.45</v>
      </c>
    </row>
    <row r="12" spans="1:9" ht="14.25" customHeight="1">
      <c r="A12" s="31" t="s">
        <v>34</v>
      </c>
      <c r="B12" s="32">
        <v>1049.4000000000001</v>
      </c>
      <c r="C12" s="32">
        <v>1039.06</v>
      </c>
      <c r="D12" s="32">
        <v>858.6</v>
      </c>
      <c r="E12" s="32">
        <v>71.55</v>
      </c>
      <c r="F12" s="32">
        <v>708.45</v>
      </c>
      <c r="G12" s="33"/>
    </row>
    <row r="13" spans="1:9" ht="14.25" customHeight="1">
      <c r="A13" s="31" t="s">
        <v>35</v>
      </c>
      <c r="B13" s="32">
        <v>1111</v>
      </c>
      <c r="C13" s="32">
        <v>1100</v>
      </c>
      <c r="D13" s="32">
        <v>909</v>
      </c>
      <c r="E13" s="32">
        <v>75.75</v>
      </c>
      <c r="F13" s="32">
        <v>708.45</v>
      </c>
      <c r="G13" s="33"/>
      <c r="I13" s="33"/>
    </row>
    <row r="14" spans="1:9" ht="14.25" customHeight="1">
      <c r="A14" s="31" t="s">
        <v>36</v>
      </c>
      <c r="B14" s="32">
        <v>1111</v>
      </c>
      <c r="C14" s="32">
        <v>1100</v>
      </c>
      <c r="D14" s="32">
        <v>909</v>
      </c>
      <c r="E14" s="32">
        <v>75.75</v>
      </c>
      <c r="F14" s="32">
        <v>708.45</v>
      </c>
      <c r="G14" s="33"/>
    </row>
    <row r="15" spans="1:9" ht="14.25" customHeight="1">
      <c r="A15" s="31" t="s">
        <v>37</v>
      </c>
      <c r="B15" s="32">
        <v>1111</v>
      </c>
      <c r="C15" s="32">
        <v>1100</v>
      </c>
      <c r="D15" s="32">
        <v>909</v>
      </c>
      <c r="E15" s="32">
        <v>75.75</v>
      </c>
      <c r="F15" s="32">
        <v>708.45</v>
      </c>
      <c r="G15" s="33"/>
    </row>
    <row r="16" spans="1:9" ht="14.25" customHeight="1">
      <c r="A16" s="31" t="s">
        <v>38</v>
      </c>
      <c r="B16" s="32">
        <v>1111</v>
      </c>
      <c r="C16" s="32">
        <v>1100</v>
      </c>
      <c r="D16" s="32">
        <v>909</v>
      </c>
      <c r="E16" s="32">
        <v>75.75</v>
      </c>
      <c r="F16" s="32">
        <v>708.45</v>
      </c>
      <c r="G16" s="33"/>
    </row>
    <row r="17" spans="1:7" ht="20.25" customHeight="1">
      <c r="A17" s="39" t="s">
        <v>39</v>
      </c>
      <c r="B17" s="40">
        <f>SUM(B5:B16)</f>
        <v>12839.199999999999</v>
      </c>
      <c r="C17" s="40">
        <f>SUM(C5:C16)</f>
        <v>9595.2999999999993</v>
      </c>
      <c r="D17" s="40">
        <f>SUM(D5:D16)</f>
        <v>10504.800000000001</v>
      </c>
      <c r="E17" s="40">
        <f>SUM(E5:E16)</f>
        <v>875.4</v>
      </c>
      <c r="F17" s="40">
        <f>SUM(F5:F16)</f>
        <v>8501.4</v>
      </c>
      <c r="G17" s="33"/>
    </row>
    <row r="18" spans="1:7" ht="20.25" customHeight="1">
      <c r="A18" s="42" t="s">
        <v>40</v>
      </c>
      <c r="B18" s="44">
        <v>11738.2</v>
      </c>
      <c r="C18" s="44">
        <v>8495.2999999999993</v>
      </c>
      <c r="D18" s="44">
        <v>9595.7999999999993</v>
      </c>
      <c r="E18" s="44">
        <v>799.65</v>
      </c>
      <c r="F18" s="44">
        <v>8501.4</v>
      </c>
    </row>
    <row r="19" spans="1:7" ht="17.25" customHeight="1">
      <c r="A19" s="43" t="s">
        <v>41</v>
      </c>
      <c r="B19" s="41">
        <f>B18-B17</f>
        <v>-1100.9999999999982</v>
      </c>
      <c r="C19" s="41">
        <f>C18-C17</f>
        <v>-1100</v>
      </c>
      <c r="D19" s="41">
        <f>D18-D17</f>
        <v>-909.00000000000182</v>
      </c>
      <c r="E19" s="41">
        <f>E18-E17</f>
        <v>-75.75</v>
      </c>
      <c r="F19" s="41">
        <f>F18-F17</f>
        <v>0</v>
      </c>
      <c r="G19" s="33"/>
    </row>
    <row r="20" spans="1:7" ht="15.6" thickBot="1"/>
    <row r="21" spans="1:7" ht="15.6" thickBot="1">
      <c r="A21" s="36"/>
      <c r="B21" s="37"/>
      <c r="C21" s="37"/>
      <c r="D21" s="37"/>
    </row>
  </sheetData>
  <mergeCells count="2">
    <mergeCell ref="A1:F1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zoomScaleNormal="100" workbookViewId="0">
      <selection activeCell="A4" sqref="A4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9.88671875" customWidth="1"/>
    <col min="8" max="8" width="8" customWidth="1"/>
    <col min="9" max="9" width="7.6640625" customWidth="1"/>
    <col min="10" max="10" width="10.44140625" customWidth="1"/>
    <col min="11" max="11" width="10" customWidth="1"/>
    <col min="12" max="12" width="8.109375" customWidth="1"/>
    <col min="13" max="13" width="11.109375" customWidth="1"/>
    <col min="14" max="14" width="11.33203125" customWidth="1"/>
    <col min="15" max="15" width="8.44140625" customWidth="1"/>
    <col min="16" max="16" width="9.33203125" customWidth="1"/>
    <col min="17" max="17" width="11.6640625" customWidth="1"/>
    <col min="20" max="20" width="12.44140625" bestFit="1" customWidth="1"/>
  </cols>
  <sheetData>
    <row r="2" spans="1:18" ht="27" customHeight="1">
      <c r="B2" s="7"/>
    </row>
    <row r="3" spans="1:18" ht="20.399999999999999">
      <c r="A3" s="49" t="s">
        <v>68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18" ht="20.399999999999999">
      <c r="B4" s="8"/>
      <c r="C4" s="8"/>
    </row>
    <row r="5" spans="1:18" ht="15.75" customHeight="1"/>
    <row r="6" spans="1:18" ht="15.75" customHeight="1">
      <c r="F6">
        <v>176</v>
      </c>
      <c r="M6">
        <v>3180</v>
      </c>
    </row>
    <row r="7" spans="1:18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65</v>
      </c>
      <c r="I7" s="47" t="s">
        <v>66</v>
      </c>
      <c r="J7" s="47" t="s">
        <v>42</v>
      </c>
      <c r="K7" s="47" t="s">
        <v>55</v>
      </c>
      <c r="L7" s="47" t="s">
        <v>22</v>
      </c>
      <c r="M7" s="47" t="s">
        <v>14</v>
      </c>
      <c r="N7" s="47" t="s">
        <v>24</v>
      </c>
      <c r="O7" s="47" t="s">
        <v>12</v>
      </c>
      <c r="P7" s="47" t="s">
        <v>13</v>
      </c>
      <c r="Q7" s="47" t="s">
        <v>23</v>
      </c>
    </row>
    <row r="8" spans="1:18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8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D9/F6*F9+J9</f>
        <v>6060</v>
      </c>
      <c r="H9" s="5">
        <v>77.180000000000007</v>
      </c>
      <c r="I9" s="5">
        <v>80.89</v>
      </c>
      <c r="J9" s="5">
        <v>0</v>
      </c>
      <c r="K9" s="46">
        <f>G9+H9+I9+J9</f>
        <v>6218.0700000000006</v>
      </c>
      <c r="L9" s="10">
        <v>3000</v>
      </c>
      <c r="M9" s="5">
        <f>ROUND((K9)*18/100,2)</f>
        <v>1119.25</v>
      </c>
      <c r="N9" s="5">
        <f>K9*0.015</f>
        <v>93.271050000000002</v>
      </c>
      <c r="O9" s="5">
        <f>SUM(M9:N9)</f>
        <v>1212.5210500000001</v>
      </c>
      <c r="P9" s="5">
        <f>K9-O9</f>
        <v>5005.5489500000003</v>
      </c>
      <c r="Q9" s="5">
        <f>P9-L9</f>
        <v>2005.5489500000003</v>
      </c>
      <c r="R9" s="9"/>
    </row>
    <row r="10" spans="1:18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>
        <f>SUM(H9:H9)</f>
        <v>77.180000000000007</v>
      </c>
      <c r="I10" s="15">
        <f>SUM(I9:I9)</f>
        <v>80.89</v>
      </c>
      <c r="J10" s="15">
        <f>SUM(J9:J9)</f>
        <v>0</v>
      </c>
      <c r="K10" s="15">
        <f>SUM(K9:K9)</f>
        <v>6218.0700000000006</v>
      </c>
      <c r="L10" s="15">
        <f t="shared" ref="L10:Q10" si="0">SUM(L9:L9)</f>
        <v>3000</v>
      </c>
      <c r="M10" s="15">
        <f t="shared" si="0"/>
        <v>1119.25</v>
      </c>
      <c r="N10" s="15">
        <f t="shared" si="0"/>
        <v>93.271050000000002</v>
      </c>
      <c r="O10" s="15">
        <f t="shared" si="0"/>
        <v>1212.5210500000001</v>
      </c>
      <c r="P10" s="15">
        <f t="shared" si="0"/>
        <v>5005.5489500000003</v>
      </c>
      <c r="Q10" s="15">
        <f t="shared" si="0"/>
        <v>2005.5489500000003</v>
      </c>
      <c r="R10" s="9"/>
    </row>
    <row r="11" spans="1:18" ht="15.6">
      <c r="M11" s="11"/>
      <c r="Q11" s="15">
        <f>Q10+L10</f>
        <v>5005.5489500000003</v>
      </c>
    </row>
    <row r="12" spans="1:18" ht="13.8" thickBot="1"/>
    <row r="13" spans="1:18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48"/>
      <c r="K13" s="12">
        <v>0.22</v>
      </c>
      <c r="L13" s="12"/>
      <c r="M13" s="26">
        <f>K9*0.22</f>
        <v>1367.9754</v>
      </c>
      <c r="N13" s="24"/>
      <c r="O13" s="35">
        <f>N10+M10+M13</f>
        <v>2580.4964500000001</v>
      </c>
      <c r="Q13" s="16"/>
    </row>
    <row r="14" spans="1:18" ht="13.8" thickBot="1">
      <c r="Q14" s="16"/>
    </row>
    <row r="15" spans="1:18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48"/>
      <c r="K15" s="12">
        <v>0.22</v>
      </c>
      <c r="L15" s="12"/>
      <c r="M15" s="26">
        <v>1320</v>
      </c>
      <c r="N15" s="24"/>
    </row>
    <row r="16" spans="1:18" ht="16.2" thickBot="1">
      <c r="B16" s="48"/>
      <c r="C16" s="48"/>
      <c r="D16" s="48"/>
      <c r="E16" s="48"/>
      <c r="F16" s="48"/>
      <c r="G16" s="48"/>
      <c r="H16" s="48"/>
      <c r="I16" s="48"/>
      <c r="J16" s="48"/>
      <c r="K16" s="12"/>
      <c r="L16" s="12"/>
      <c r="M16" s="25"/>
    </row>
    <row r="17" spans="2:14" ht="13.8" thickBot="1"/>
    <row r="18" spans="2:14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J18" s="48"/>
      <c r="M18" s="27">
        <f>N10+M10+M13+M15</f>
        <v>3900.4964500000001</v>
      </c>
      <c r="N18" s="28"/>
    </row>
  </sheetData>
  <mergeCells count="22">
    <mergeCell ref="B13:J13"/>
    <mergeCell ref="B15:J15"/>
    <mergeCell ref="B16:J16"/>
    <mergeCell ref="B18:J18"/>
    <mergeCell ref="H7:H8"/>
    <mergeCell ref="I7:I8"/>
    <mergeCell ref="J7:J8"/>
    <mergeCell ref="O7:O8"/>
    <mergeCell ref="P7:P8"/>
    <mergeCell ref="A3:Q3"/>
    <mergeCell ref="A7:A8"/>
    <mergeCell ref="B7:B8"/>
    <mergeCell ref="C7:C8"/>
    <mergeCell ref="D7:D8"/>
    <mergeCell ref="E7:E8"/>
    <mergeCell ref="F7:F8"/>
    <mergeCell ref="G7:G8"/>
    <mergeCell ref="Q7:Q8"/>
    <mergeCell ref="K7:K8"/>
    <mergeCell ref="L7:L8"/>
    <mergeCell ref="M7:M8"/>
    <mergeCell ref="N7:N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10.4414062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67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160</v>
      </c>
      <c r="L6">
        <v>3180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160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3000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1878.3000000000002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3000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1878.3000000000002</v>
      </c>
      <c r="Q10" s="9"/>
    </row>
    <row r="11" spans="1:17" ht="15.6">
      <c r="L11" s="11"/>
      <c r="P11" s="15">
        <f>P10+K10</f>
        <v>4878.3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1320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3834.9</v>
      </c>
      <c r="M18" s="28"/>
    </row>
  </sheetData>
  <mergeCells count="21">
    <mergeCell ref="A3:P3"/>
    <mergeCell ref="A7:A8"/>
    <mergeCell ref="B7:B8"/>
    <mergeCell ref="C7:C8"/>
    <mergeCell ref="D7:D8"/>
    <mergeCell ref="E7:E8"/>
    <mergeCell ref="F7:F8"/>
    <mergeCell ref="G7:G8"/>
    <mergeCell ref="N7:N8"/>
    <mergeCell ref="P7:P8"/>
    <mergeCell ref="M7:M8"/>
    <mergeCell ref="O7:O8"/>
    <mergeCell ref="B16:I16"/>
    <mergeCell ref="B18:I18"/>
    <mergeCell ref="J7:J8"/>
    <mergeCell ref="K7:K8"/>
    <mergeCell ref="L7:L8"/>
    <mergeCell ref="I7:I8"/>
    <mergeCell ref="H7:H8"/>
    <mergeCell ref="B13:I13"/>
    <mergeCell ref="B15:I15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10.4414062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69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3000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1878.3000000000002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3000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1878.3000000000002</v>
      </c>
      <c r="Q10" s="9"/>
    </row>
    <row r="11" spans="1:17" ht="15.6">
      <c r="L11" s="11"/>
      <c r="P11" s="15">
        <f>P10+K10</f>
        <v>4878.3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1320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3834.9</v>
      </c>
      <c r="M18" s="28"/>
    </row>
  </sheetData>
  <mergeCells count="21">
    <mergeCell ref="A3:P3"/>
    <mergeCell ref="A7:A8"/>
    <mergeCell ref="B7:B8"/>
    <mergeCell ref="C7:C8"/>
    <mergeCell ref="D7:D8"/>
    <mergeCell ref="E7:E8"/>
    <mergeCell ref="F7:F8"/>
    <mergeCell ref="G7:G8"/>
    <mergeCell ref="N7:N8"/>
    <mergeCell ref="P7:P8"/>
    <mergeCell ref="O7:O8"/>
    <mergeCell ref="B18:I18"/>
    <mergeCell ref="J7:J8"/>
    <mergeCell ref="K7:K8"/>
    <mergeCell ref="L7:L8"/>
    <mergeCell ref="M7:M8"/>
    <mergeCell ref="I7:I8"/>
    <mergeCell ref="H7:H8"/>
    <mergeCell ref="B13:I13"/>
    <mergeCell ref="B15:I15"/>
    <mergeCell ref="B16:I16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10.4414062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70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3000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1878.3000000000002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3000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1878.3000000000002</v>
      </c>
      <c r="Q10" s="9"/>
    </row>
    <row r="11" spans="1:17" ht="15.6">
      <c r="L11" s="11"/>
      <c r="P11" s="15">
        <f>P10+K10</f>
        <v>4878.3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1320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3834.9</v>
      </c>
      <c r="M18" s="28"/>
    </row>
  </sheetData>
  <mergeCells count="21">
    <mergeCell ref="A3:P3"/>
    <mergeCell ref="A7:A8"/>
    <mergeCell ref="B7:B8"/>
    <mergeCell ref="C7:C8"/>
    <mergeCell ref="D7:D8"/>
    <mergeCell ref="E7:E8"/>
    <mergeCell ref="F7:F8"/>
    <mergeCell ref="G7:G8"/>
    <mergeCell ref="N7:N8"/>
    <mergeCell ref="P7:P8"/>
    <mergeCell ref="O7:O8"/>
    <mergeCell ref="B18:I18"/>
    <mergeCell ref="J7:J8"/>
    <mergeCell ref="K7:K8"/>
    <mergeCell ref="L7:L8"/>
    <mergeCell ref="M7:M8"/>
    <mergeCell ref="I7:I8"/>
    <mergeCell ref="H7:H8"/>
    <mergeCell ref="B13:I13"/>
    <mergeCell ref="B15:I15"/>
    <mergeCell ref="B16:I16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10.4414062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71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176</v>
      </c>
      <c r="L6">
        <v>3180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176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2000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2878.3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2000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2878.3</v>
      </c>
      <c r="Q10" s="9"/>
    </row>
    <row r="11" spans="1:17" ht="15.6">
      <c r="L11" s="11"/>
      <c r="P11" s="15">
        <f>P10+K10</f>
        <v>4878.3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1320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3834.9</v>
      </c>
      <c r="M18" s="28"/>
    </row>
  </sheetData>
  <mergeCells count="21">
    <mergeCell ref="B18:I18"/>
    <mergeCell ref="J7:J8"/>
    <mergeCell ref="K7:K8"/>
    <mergeCell ref="L7:L8"/>
    <mergeCell ref="M7:M8"/>
    <mergeCell ref="I7:I8"/>
    <mergeCell ref="H7:H8"/>
    <mergeCell ref="G7:G8"/>
    <mergeCell ref="B13:I13"/>
    <mergeCell ref="P7:P8"/>
    <mergeCell ref="B16:I16"/>
    <mergeCell ref="A3:P3"/>
    <mergeCell ref="A7:A8"/>
    <mergeCell ref="B7:B8"/>
    <mergeCell ref="C7:C8"/>
    <mergeCell ref="D7:D8"/>
    <mergeCell ref="E7:E8"/>
    <mergeCell ref="F7:F8"/>
    <mergeCell ref="B15:I15"/>
    <mergeCell ref="N7:N8"/>
    <mergeCell ref="O7:O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10.4414062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72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160</v>
      </c>
      <c r="L6">
        <v>3180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160</v>
      </c>
      <c r="G9" s="10">
        <f>D9/F6*F9+I9</f>
        <v>6060</v>
      </c>
      <c r="H9" s="5"/>
      <c r="I9" s="5">
        <v>0</v>
      </c>
      <c r="J9" s="46">
        <f>G9</f>
        <v>6060</v>
      </c>
      <c r="K9" s="10">
        <v>2000</v>
      </c>
      <c r="L9" s="5">
        <f>ROUND((G9)*18/100,2)</f>
        <v>1090.8</v>
      </c>
      <c r="M9" s="5">
        <f>G9*0.015</f>
        <v>90.899999999999991</v>
      </c>
      <c r="N9" s="5">
        <f>SUM(L9:M9)</f>
        <v>1181.7</v>
      </c>
      <c r="O9" s="5">
        <f>G9-N9</f>
        <v>4878.3</v>
      </c>
      <c r="P9" s="5">
        <f>O9-K9</f>
        <v>2878.3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6060</v>
      </c>
      <c r="H10" s="15"/>
      <c r="I10" s="15">
        <v>0</v>
      </c>
      <c r="J10" s="45"/>
      <c r="K10" s="15">
        <f t="shared" ref="K10:P10" si="0">SUM(K9:K9)</f>
        <v>2000</v>
      </c>
      <c r="L10" s="15">
        <f t="shared" si="0"/>
        <v>1090.8</v>
      </c>
      <c r="M10" s="15">
        <f t="shared" si="0"/>
        <v>90.899999999999991</v>
      </c>
      <c r="N10" s="15">
        <f t="shared" si="0"/>
        <v>1181.7</v>
      </c>
      <c r="O10" s="15">
        <f t="shared" si="0"/>
        <v>4878.3</v>
      </c>
      <c r="P10" s="15">
        <f t="shared" si="0"/>
        <v>2878.3</v>
      </c>
      <c r="Q10" s="9"/>
    </row>
    <row r="11" spans="1:17" ht="15.6">
      <c r="L11" s="11"/>
      <c r="P11" s="15">
        <f>P10+K10</f>
        <v>4878.3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f>J9*0.22</f>
        <v>1333.2</v>
      </c>
      <c r="M13" s="24"/>
      <c r="N13" s="35">
        <f>M10+L10+L13</f>
        <v>2514.9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1320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3834.9</v>
      </c>
      <c r="M18" s="28"/>
    </row>
  </sheetData>
  <mergeCells count="21">
    <mergeCell ref="B18:I18"/>
    <mergeCell ref="J7:J8"/>
    <mergeCell ref="K7:K8"/>
    <mergeCell ref="L7:L8"/>
    <mergeCell ref="M7:M8"/>
    <mergeCell ref="B16:I16"/>
    <mergeCell ref="B15:I15"/>
    <mergeCell ref="B13:I13"/>
    <mergeCell ref="A3:P3"/>
    <mergeCell ref="A7:A8"/>
    <mergeCell ref="B7:B8"/>
    <mergeCell ref="C7:C8"/>
    <mergeCell ref="D7:D8"/>
    <mergeCell ref="H7:H8"/>
    <mergeCell ref="F7:F8"/>
    <mergeCell ref="N7:N8"/>
    <mergeCell ref="O7:O8"/>
    <mergeCell ref="E7:E8"/>
    <mergeCell ref="I7:I8"/>
    <mergeCell ref="G7:G8"/>
    <mergeCell ref="P7:P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zoomScaleNormal="100" workbookViewId="0">
      <selection activeCell="A3" sqref="A3:P3"/>
    </sheetView>
  </sheetViews>
  <sheetFormatPr defaultRowHeight="13.2"/>
  <cols>
    <col min="1" max="1" width="3.44140625" customWidth="1"/>
    <col min="2" max="2" width="17.88671875" customWidth="1"/>
    <col min="3" max="3" width="13.5546875" customWidth="1"/>
    <col min="4" max="4" width="10.6640625" customWidth="1"/>
    <col min="5" max="5" width="6" customWidth="1"/>
    <col min="6" max="6" width="8.5546875" customWidth="1"/>
    <col min="7" max="7" width="11.88671875" customWidth="1"/>
    <col min="8" max="8" width="5.6640625" customWidth="1"/>
    <col min="9" max="9" width="10.44140625" customWidth="1"/>
    <col min="10" max="10" width="10" customWidth="1"/>
    <col min="11" max="11" width="8.109375" customWidth="1"/>
    <col min="12" max="12" width="11.109375" customWidth="1"/>
    <col min="13" max="13" width="11.33203125" customWidth="1"/>
    <col min="14" max="14" width="8.44140625" customWidth="1"/>
    <col min="15" max="15" width="9.33203125" customWidth="1"/>
    <col min="16" max="16" width="11.6640625" customWidth="1"/>
    <col min="19" max="19" width="12.44140625" bestFit="1" customWidth="1"/>
  </cols>
  <sheetData>
    <row r="2" spans="1:17" ht="27" customHeight="1">
      <c r="B2" s="7"/>
    </row>
    <row r="3" spans="1:17" ht="20.399999999999999">
      <c r="A3" s="49" t="s">
        <v>73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20.399999999999999">
      <c r="B4" s="8"/>
      <c r="C4" s="8"/>
    </row>
    <row r="5" spans="1:17" ht="15.75" customHeight="1"/>
    <row r="6" spans="1:17" ht="15.75" customHeight="1">
      <c r="F6">
        <v>151</v>
      </c>
      <c r="L6">
        <v>3180</v>
      </c>
    </row>
    <row r="7" spans="1:17" ht="15.75" customHeight="1">
      <c r="A7" s="47" t="s">
        <v>0</v>
      </c>
      <c r="B7" s="47" t="s">
        <v>1</v>
      </c>
      <c r="C7" s="47" t="s">
        <v>9</v>
      </c>
      <c r="D7" s="47" t="s">
        <v>2</v>
      </c>
      <c r="E7" s="50" t="s">
        <v>54</v>
      </c>
      <c r="F7" s="47" t="s">
        <v>53</v>
      </c>
      <c r="G7" s="47" t="s">
        <v>11</v>
      </c>
      <c r="H7" s="47" t="s">
        <v>50</v>
      </c>
      <c r="I7" s="47" t="s">
        <v>42</v>
      </c>
      <c r="J7" s="47" t="s">
        <v>55</v>
      </c>
      <c r="K7" s="47" t="s">
        <v>22</v>
      </c>
      <c r="L7" s="47" t="s">
        <v>14</v>
      </c>
      <c r="M7" s="47" t="s">
        <v>24</v>
      </c>
      <c r="N7" s="47" t="s">
        <v>12</v>
      </c>
      <c r="O7" s="47" t="s">
        <v>13</v>
      </c>
      <c r="P7" s="47" t="s">
        <v>23</v>
      </c>
    </row>
    <row r="8" spans="1:17" ht="48.75" customHeight="1">
      <c r="A8" s="47"/>
      <c r="B8" s="47"/>
      <c r="C8" s="47"/>
      <c r="D8" s="47"/>
      <c r="E8" s="51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7" ht="31.5" customHeight="1">
      <c r="A9" s="3">
        <v>1</v>
      </c>
      <c r="B9" s="13" t="s">
        <v>19</v>
      </c>
      <c r="C9" s="6">
        <v>2522813188</v>
      </c>
      <c r="D9" s="5">
        <v>6060</v>
      </c>
      <c r="E9" s="5">
        <v>1</v>
      </c>
      <c r="F9" s="5">
        <v>24</v>
      </c>
      <c r="G9" s="10">
        <f>D9/F6*F9+I9</f>
        <v>4908.5388079470204</v>
      </c>
      <c r="H9" s="5"/>
      <c r="I9" s="5">
        <v>3945.36</v>
      </c>
      <c r="J9" s="46">
        <f>G9</f>
        <v>4908.5388079470204</v>
      </c>
      <c r="K9" s="10">
        <v>2000</v>
      </c>
      <c r="L9" s="5">
        <f>ROUND((G9)*18/100,2)</f>
        <v>883.54</v>
      </c>
      <c r="M9" s="5">
        <f>G9*0.015</f>
        <v>73.628082119205303</v>
      </c>
      <c r="N9" s="5">
        <f>SUM(L9:M9)</f>
        <v>957.16808211920522</v>
      </c>
      <c r="O9" s="5">
        <f>G9-N9</f>
        <v>3951.370725827815</v>
      </c>
      <c r="P9" s="5">
        <f>O9-K9</f>
        <v>1951.370725827815</v>
      </c>
      <c r="Q9" s="9"/>
    </row>
    <row r="10" spans="1:17" ht="27.75" customHeight="1">
      <c r="A10" s="3"/>
      <c r="B10" s="14" t="s">
        <v>3</v>
      </c>
      <c r="C10" s="14"/>
      <c r="D10" s="15">
        <f>SUM(D9:D9)</f>
        <v>6060</v>
      </c>
      <c r="E10" s="15"/>
      <c r="F10" s="15"/>
      <c r="G10" s="15">
        <f>SUM(G9:G9)</f>
        <v>4908.5388079470204</v>
      </c>
      <c r="H10" s="15"/>
      <c r="I10" s="15">
        <f t="shared" ref="I10:P10" si="0">SUM(I9:I9)</f>
        <v>3945.36</v>
      </c>
      <c r="J10" s="45"/>
      <c r="K10" s="15">
        <f t="shared" si="0"/>
        <v>2000</v>
      </c>
      <c r="L10" s="15">
        <f t="shared" si="0"/>
        <v>883.54</v>
      </c>
      <c r="M10" s="15">
        <f t="shared" si="0"/>
        <v>73.628082119205303</v>
      </c>
      <c r="N10" s="15">
        <f t="shared" si="0"/>
        <v>957.16808211920522</v>
      </c>
      <c r="O10" s="15">
        <f t="shared" si="0"/>
        <v>3951.370725827815</v>
      </c>
      <c r="P10" s="15">
        <f t="shared" si="0"/>
        <v>1951.370725827815</v>
      </c>
      <c r="Q10" s="9"/>
    </row>
    <row r="11" spans="1:17" ht="15.6">
      <c r="L11" s="11"/>
      <c r="P11" s="15">
        <f>P10+K10</f>
        <v>3951.370725827815</v>
      </c>
    </row>
    <row r="12" spans="1:17" ht="13.8" thickBot="1"/>
    <row r="13" spans="1:17" ht="16.2" thickBot="1">
      <c r="B13" s="48" t="s">
        <v>15</v>
      </c>
      <c r="C13" s="48"/>
      <c r="D13" s="48"/>
      <c r="E13" s="48"/>
      <c r="F13" s="48"/>
      <c r="G13" s="48"/>
      <c r="H13" s="48"/>
      <c r="I13" s="48"/>
      <c r="J13" s="12">
        <v>0.22</v>
      </c>
      <c r="K13" s="12"/>
      <c r="L13" s="26">
        <v>1320</v>
      </c>
      <c r="M13" s="24"/>
      <c r="N13" s="35">
        <f>M10+L10+L13</f>
        <v>2277.1680821192053</v>
      </c>
      <c r="P13" s="16"/>
    </row>
    <row r="14" spans="1:17" ht="13.8" thickBot="1">
      <c r="P14" s="16"/>
    </row>
    <row r="15" spans="1:17" ht="16.2" thickBot="1">
      <c r="B15" s="48" t="s">
        <v>16</v>
      </c>
      <c r="C15" s="48"/>
      <c r="D15" s="48"/>
      <c r="E15" s="48"/>
      <c r="F15" s="48"/>
      <c r="G15" s="48"/>
      <c r="H15" s="48"/>
      <c r="I15" s="48"/>
      <c r="J15" s="12">
        <v>0.22</v>
      </c>
      <c r="K15" s="12"/>
      <c r="L15" s="26">
        <v>1320</v>
      </c>
      <c r="M15" s="24"/>
    </row>
    <row r="16" spans="1:17" ht="16.2" thickBot="1">
      <c r="B16" s="48"/>
      <c r="C16" s="48"/>
      <c r="D16" s="48"/>
      <c r="E16" s="48"/>
      <c r="F16" s="48"/>
      <c r="G16" s="48"/>
      <c r="H16" s="48"/>
      <c r="I16" s="48"/>
      <c r="J16" s="12"/>
      <c r="K16" s="12"/>
      <c r="L16" s="25"/>
    </row>
    <row r="17" spans="2:13" ht="13.8" thickBot="1"/>
    <row r="18" spans="2:13" ht="16.2" thickBot="1">
      <c r="B18" s="48" t="s">
        <v>17</v>
      </c>
      <c r="C18" s="48"/>
      <c r="D18" s="48"/>
      <c r="E18" s="48"/>
      <c r="F18" s="48"/>
      <c r="G18" s="48"/>
      <c r="H18" s="48"/>
      <c r="I18" s="48"/>
      <c r="L18" s="27">
        <f>M10+L10+L13+L15</f>
        <v>3597.1680821192053</v>
      </c>
      <c r="M18" s="28"/>
    </row>
  </sheetData>
  <mergeCells count="21">
    <mergeCell ref="A3:P3"/>
    <mergeCell ref="A7:A8"/>
    <mergeCell ref="B7:B8"/>
    <mergeCell ref="C7:C8"/>
    <mergeCell ref="D7:D8"/>
    <mergeCell ref="G7:G8"/>
    <mergeCell ref="P7:P8"/>
    <mergeCell ref="N7:N8"/>
    <mergeCell ref="H7:H8"/>
    <mergeCell ref="O7:O8"/>
    <mergeCell ref="I7:I8"/>
    <mergeCell ref="B18:I18"/>
    <mergeCell ref="J7:J8"/>
    <mergeCell ref="K7:K8"/>
    <mergeCell ref="L7:L8"/>
    <mergeCell ref="M7:M8"/>
    <mergeCell ref="B13:I13"/>
    <mergeCell ref="B16:I16"/>
    <mergeCell ref="B15:I15"/>
    <mergeCell ref="E7:E8"/>
    <mergeCell ref="F7:F8"/>
  </mergeCells>
  <pageMargins left="0" right="0" top="0.98425196850393704" bottom="0.98425196850393704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09-21 </vt:lpstr>
      <vt:lpstr>08-21 </vt:lpstr>
      <vt:lpstr>07-21 </vt:lpstr>
      <vt:lpstr>06-21</vt:lpstr>
      <vt:lpstr>05-21</vt:lpstr>
      <vt:lpstr>04-21 </vt:lpstr>
      <vt:lpstr>03-21 </vt:lpstr>
      <vt:lpstr>02-21 </vt:lpstr>
      <vt:lpstr>01-21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003</vt:lpstr>
      <vt:lpstr>02</vt:lpstr>
      <vt:lpstr>01</vt:lpstr>
      <vt:lpstr>Лист2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офис</cp:lastModifiedBy>
  <cp:lastPrinted>2021-09-17T08:23:20Z</cp:lastPrinted>
  <dcterms:created xsi:type="dcterms:W3CDTF">2002-10-10T07:52:59Z</dcterms:created>
  <dcterms:modified xsi:type="dcterms:W3CDTF">2021-09-17T08:23:22Z</dcterms:modified>
</cp:coreProperties>
</file>