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16" tabRatio="798" firstSheet="5" activeTab="6"/>
  </bookViews>
  <sheets>
    <sheet name="12" sheetId="149" r:id="rId1"/>
    <sheet name="11" sheetId="148" r:id="rId2"/>
    <sheet name="08" sheetId="145" r:id="rId3"/>
    <sheet name="10" sheetId="147" r:id="rId4"/>
    <sheet name="09" sheetId="146" r:id="rId5"/>
    <sheet name="07" sheetId="144" r:id="rId6"/>
    <sheet name="12-21 " sheetId="157" r:id="rId7"/>
    <sheet name="11-21 " sheetId="156" r:id="rId8"/>
    <sheet name="10-21" sheetId="155" r:id="rId9"/>
    <sheet name="09-21 " sheetId="154" r:id="rId10"/>
    <sheet name="08-21 " sheetId="153" r:id="rId11"/>
    <sheet name="07-21" sheetId="152" r:id="rId12"/>
    <sheet name="06" sheetId="151" r:id="rId13"/>
    <sheet name="04" sheetId="141" r:id="rId14"/>
    <sheet name="05" sheetId="142" r:id="rId15"/>
    <sheet name="03" sheetId="140" r:id="rId16"/>
    <sheet name="02" sheetId="139" r:id="rId17"/>
    <sheet name="01" sheetId="138" r:id="rId18"/>
    <sheet name="пд1 зп (2)" sheetId="158" r:id="rId19"/>
    <sheet name="пд1 зп" sheetId="159" r:id="rId20"/>
    <sheet name="пд2 зп" sheetId="46" r:id="rId21"/>
    <sheet name="пд1 аванс" sheetId="2" r:id="rId22"/>
    <sheet name="пд2 аванс" sheetId="4" r:id="rId23"/>
    <sheet name="Звірка21" sheetId="150" r:id="rId24"/>
    <sheet name="звірка" sheetId="110" r:id="rId25"/>
  </sheets>
  <externalReferences>
    <externalReference r:id="rId26"/>
    <externalReference r:id="rId27"/>
  </externalReferences>
  <calcPr calcId="162913"/>
</workbook>
</file>

<file path=xl/calcChain.xml><?xml version="1.0" encoding="utf-8"?>
<calcChain xmlns="http://schemas.openxmlformats.org/spreadsheetml/2006/main">
  <c r="L10" i="157" l="1"/>
  <c r="E11" i="157"/>
  <c r="I12" i="157"/>
  <c r="J12" i="157"/>
  <c r="M15" i="157"/>
  <c r="G11" i="157"/>
  <c r="K11" i="157" s="1"/>
  <c r="K12" i="157" s="1"/>
  <c r="L11" i="157" l="1"/>
  <c r="L12" i="157" s="1"/>
  <c r="M11" i="157"/>
  <c r="M12" i="157" s="1"/>
  <c r="A10" i="159"/>
  <c r="N11" i="157" l="1"/>
  <c r="A17" i="159"/>
  <c r="G9" i="157"/>
  <c r="D12" i="157"/>
  <c r="O11" i="157" l="1"/>
  <c r="N12" i="157"/>
  <c r="D3" i="4"/>
  <c r="I9" i="157"/>
  <c r="A10" i="158"/>
  <c r="P11" i="157" l="1"/>
  <c r="P12" i="157" s="1"/>
  <c r="O12" i="157"/>
  <c r="A17" i="158"/>
  <c r="N18" i="157"/>
  <c r="H12" i="157"/>
  <c r="E12" i="157"/>
  <c r="G10" i="157"/>
  <c r="K10" i="157" s="1"/>
  <c r="K9" i="157"/>
  <c r="M9" i="157" l="1"/>
  <c r="L9" i="157"/>
  <c r="N10" i="157"/>
  <c r="O10" i="157" s="1"/>
  <c r="P10" i="157" s="1"/>
  <c r="M10" i="157"/>
  <c r="G12" i="157"/>
  <c r="N17" i="156"/>
  <c r="J11" i="156"/>
  <c r="H11" i="156"/>
  <c r="E11" i="156"/>
  <c r="D11" i="156"/>
  <c r="G10" i="156"/>
  <c r="K10" i="156" s="1"/>
  <c r="G9" i="156"/>
  <c r="K9" i="156" s="1"/>
  <c r="N9" i="157" l="1"/>
  <c r="K11" i="156"/>
  <c r="M9" i="156"/>
  <c r="M14" i="156"/>
  <c r="L9" i="156"/>
  <c r="L10" i="156"/>
  <c r="N10" i="156" s="1"/>
  <c r="O10" i="156" s="1"/>
  <c r="P10" i="156" s="1"/>
  <c r="M10" i="156"/>
  <c r="G11" i="156"/>
  <c r="L11" i="155"/>
  <c r="G10" i="155"/>
  <c r="K10" i="155"/>
  <c r="M10" i="155" s="1"/>
  <c r="G9" i="155"/>
  <c r="D11" i="155"/>
  <c r="E11" i="155"/>
  <c r="H11" i="155"/>
  <c r="J11" i="155"/>
  <c r="M18" i="157" l="1"/>
  <c r="O18" i="157" s="1"/>
  <c r="O9" i="157"/>
  <c r="N9" i="156"/>
  <c r="L11" i="156"/>
  <c r="M11" i="156"/>
  <c r="L10" i="155"/>
  <c r="N10" i="155" s="1"/>
  <c r="O10" i="155" s="1"/>
  <c r="P10" i="155" s="1"/>
  <c r="D15" i="152"/>
  <c r="N17" i="155"/>
  <c r="G11" i="155"/>
  <c r="P9" i="157" l="1"/>
  <c r="N11" i="156"/>
  <c r="M17" i="156" s="1"/>
  <c r="O17" i="156" s="1"/>
  <c r="O9" i="156"/>
  <c r="K9" i="155"/>
  <c r="J10" i="154"/>
  <c r="H10" i="154"/>
  <c r="E10" i="154"/>
  <c r="D10" i="154"/>
  <c r="G9" i="154"/>
  <c r="K9" i="154" s="1"/>
  <c r="O11" i="156" l="1"/>
  <c r="P9" i="156"/>
  <c r="P11" i="156" s="1"/>
  <c r="Q12" i="156" s="1"/>
  <c r="K11" i="155"/>
  <c r="M14" i="155"/>
  <c r="L9" i="155"/>
  <c r="M9" i="155"/>
  <c r="M11" i="155" s="1"/>
  <c r="K10" i="154"/>
  <c r="M9" i="154"/>
  <c r="M10" i="154" s="1"/>
  <c r="M13" i="154"/>
  <c r="L9" i="154"/>
  <c r="G10" i="154"/>
  <c r="G9" i="152"/>
  <c r="N9" i="155" l="1"/>
  <c r="N11" i="155" s="1"/>
  <c r="L10" i="154"/>
  <c r="N9" i="154"/>
  <c r="M17" i="155" l="1"/>
  <c r="O17" i="155" s="1"/>
  <c r="O9" i="155"/>
  <c r="O11" i="155" s="1"/>
  <c r="N10" i="154"/>
  <c r="M16" i="154" s="1"/>
  <c r="O9" i="154"/>
  <c r="L9" i="152"/>
  <c r="M13" i="152" s="1"/>
  <c r="A15" i="2"/>
  <c r="P9" i="155" l="1"/>
  <c r="P11" i="155" s="1"/>
  <c r="P9" i="154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L10" i="147" s="1"/>
  <c r="K10" i="146"/>
  <c r="E10" i="146"/>
  <c r="D10" i="146"/>
  <c r="G9" i="146"/>
  <c r="L9" i="146" s="1"/>
  <c r="K10" i="145"/>
  <c r="E10" i="145"/>
  <c r="D10" i="145"/>
  <c r="G9" i="145"/>
  <c r="L9" i="145"/>
  <c r="K10" i="144"/>
  <c r="E10" i="144"/>
  <c r="D10" i="144"/>
  <c r="G9" i="144"/>
  <c r="L9" i="144"/>
  <c r="L10" i="144" s="1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A5" i="110"/>
  <c r="A1" i="2"/>
  <c r="L10" i="138"/>
  <c r="N9" i="149"/>
  <c r="N10" i="149" s="1"/>
  <c r="M13" i="149"/>
  <c r="L10" i="149"/>
  <c r="M9" i="149"/>
  <c r="M10" i="149" s="1"/>
  <c r="M9" i="139"/>
  <c r="M10" i="139" s="1"/>
  <c r="L10" i="139"/>
  <c r="M13" i="147"/>
  <c r="M13" i="148"/>
  <c r="M9" i="148"/>
  <c r="M10" i="148"/>
  <c r="L10" i="148"/>
  <c r="N9" i="148"/>
  <c r="M13" i="145"/>
  <c r="L10" i="145"/>
  <c r="N9" i="145"/>
  <c r="O9" i="145" s="1"/>
  <c r="M9" i="145"/>
  <c r="M10" i="145" s="1"/>
  <c r="N9" i="139"/>
  <c r="N10" i="139" s="1"/>
  <c r="L9" i="140"/>
  <c r="L10" i="140" s="1"/>
  <c r="O9" i="149"/>
  <c r="O9" i="139"/>
  <c r="P9" i="139" s="1"/>
  <c r="O9" i="148"/>
  <c r="P9" i="148" s="1"/>
  <c r="N10" i="148"/>
  <c r="P9" i="149"/>
  <c r="Q9" i="149" s="1"/>
  <c r="Q10" i="149" s="1"/>
  <c r="Q11" i="149" s="1"/>
  <c r="O10" i="149"/>
  <c r="M16" i="149" s="1"/>
  <c r="M13" i="140"/>
  <c r="N9" i="140"/>
  <c r="M9" i="140"/>
  <c r="M10" i="140"/>
  <c r="O10" i="139"/>
  <c r="M16" i="139" s="1"/>
  <c r="O10" i="148"/>
  <c r="M16" i="148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A10" i="2"/>
  <c r="Q12" i="155" l="1"/>
  <c r="A17" i="2"/>
  <c r="L10" i="141"/>
  <c r="M13" i="141"/>
  <c r="N9" i="141"/>
  <c r="N10" i="141" s="1"/>
  <c r="M9" i="141"/>
  <c r="M13" i="142"/>
  <c r="M9" i="142"/>
  <c r="N9" i="142"/>
  <c r="N10" i="142" s="1"/>
  <c r="L10" i="142"/>
  <c r="O10" i="145"/>
  <c r="M16" i="145" s="1"/>
  <c r="P9" i="145"/>
  <c r="M9" i="146"/>
  <c r="M10" i="146" s="1"/>
  <c r="L10" i="146"/>
  <c r="M13" i="146"/>
  <c r="N9" i="146"/>
  <c r="P10" i="148"/>
  <c r="Q9" i="148"/>
  <c r="Q10" i="148" s="1"/>
  <c r="Q11" i="148" s="1"/>
  <c r="P10" i="139"/>
  <c r="Q9" i="139"/>
  <c r="Q10" i="139" s="1"/>
  <c r="Q11" i="139" s="1"/>
  <c r="P10" i="149"/>
  <c r="G10" i="141"/>
  <c r="M9" i="151"/>
  <c r="P9" i="140"/>
  <c r="N10" i="145"/>
  <c r="N9" i="147"/>
  <c r="N9" i="151"/>
  <c r="N10" i="151" s="1"/>
  <c r="M9" i="144"/>
  <c r="M10" i="144" s="1"/>
  <c r="M9" i="147"/>
  <c r="M10" i="147" s="1"/>
  <c r="M13" i="138"/>
  <c r="M13" i="144"/>
  <c r="L10" i="151"/>
  <c r="N9" i="144"/>
  <c r="N9" i="138"/>
  <c r="N16" i="153"/>
  <c r="N16" i="154"/>
  <c r="O16" i="154" s="1"/>
  <c r="M10" i="152"/>
  <c r="O9" i="152"/>
  <c r="G10" i="153"/>
  <c r="K9" i="153"/>
  <c r="M13" i="153" s="1"/>
  <c r="K10" i="153"/>
  <c r="N10" i="138" l="1"/>
  <c r="O9" i="138"/>
  <c r="O9" i="141"/>
  <c r="M10" i="141"/>
  <c r="N10" i="144"/>
  <c r="O9" i="144"/>
  <c r="O9" i="147"/>
  <c r="N10" i="147"/>
  <c r="P10" i="145"/>
  <c r="Q9" i="145"/>
  <c r="Q10" i="145" s="1"/>
  <c r="Q11" i="145" s="1"/>
  <c r="Q9" i="140"/>
  <c r="Q10" i="140" s="1"/>
  <c r="Q11" i="140" s="1"/>
  <c r="P10" i="140"/>
  <c r="O9" i="146"/>
  <c r="N10" i="146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7"/>
  <c r="M16" i="147" s="1"/>
  <c r="P9" i="147"/>
  <c r="P9" i="144"/>
  <c r="O10" i="144"/>
  <c r="M16" i="144" s="1"/>
  <c r="O10" i="146"/>
  <c r="M16" i="146" s="1"/>
  <c r="P9" i="146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P10" i="146" l="1"/>
  <c r="Q9" i="146"/>
  <c r="Q10" i="146" s="1"/>
  <c r="Q11" i="146" s="1"/>
  <c r="Q9" i="138"/>
  <c r="Q10" i="138" s="1"/>
  <c r="Q11" i="138" s="1"/>
  <c r="P10" i="138"/>
  <c r="P10" i="144"/>
  <c r="Q9" i="144"/>
  <c r="Q10" i="144" s="1"/>
  <c r="Q11" i="144" s="1"/>
  <c r="Q9" i="142"/>
  <c r="Q10" i="142" s="1"/>
  <c r="Q11" i="142" s="1"/>
  <c r="P10" i="142"/>
  <c r="P10" i="147"/>
  <c r="Q9" i="147"/>
  <c r="Q10" i="147" s="1"/>
  <c r="Q11" i="147" s="1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<sst xmlns="http://schemas.openxmlformats.org/spreadsheetml/2006/main" count="530" uniqueCount="103">
  <si>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</si>
  <si>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</si>
  <si>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</si>
  <si>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</si>
  <si>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</si>
  <si>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</si>
  <si>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</si>
  <si>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</si>
  <si>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</si>
  <si>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</si>
  <si>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</si>
  <si>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</si>
  <si>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</si>
  <si>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</si>
  <si>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</si>
  <si>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</si>
  <si>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</si>
  <si>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</si>
  <si>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</si>
  <si>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</si>
  <si>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</si>
  <si>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</si>
  <si>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</si>
  <si>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</si>
  <si>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</si>
  <si>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</si>
  <si>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</si>
  <si>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</si>
  <si>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</si>
  <si>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</si>
  <si>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</si>
  <si>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</si>
  <si>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</si>
  <si>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</si>
  <si>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</si>
  <si>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</si>
  <si>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</si>
  <si>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</si>
  <si>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</si>
  <si>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</si>
  <si>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</si>
  <si>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</si>
  <si>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</si>
  <si>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</si>
  <si>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</si>
  <si>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</si>
  <si>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</si>
  <si>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</si>
  <si>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</si>
  <si>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</si>
  <si>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</si>
  <si>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</si>
  <si>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</si>
  <si>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</si>
  <si>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</si>
  <si>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</si>
  <si>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</si>
  <si>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</si>
  <si>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</si>
  <si>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</si>
  <si>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</si>
  <si>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</si>
  <si>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</si>
  <si>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</si>
  <si>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</si>
  <si>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</si>
  <si>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</si>
  <si>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</si>
  <si>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</si>
  <si>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</si>
  <si>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</si>
  <si>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</si>
  <si>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</si>
  <si>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</si>
  <si>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</si>
  <si>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</si>
  <si>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</si>
  <si>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</si>
  <si>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</si>
  <si>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</si>
  <si>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</si>
  <si>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</si>
  <si>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</si>
  <si>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</si>
  <si>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</si>
  <si>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</si>
  <si>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</si>
  <si>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</si>
  <si>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</si>
  <si>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</si>
  <si>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Розрахунково-платіжна відомість за ВЕРЕСЕНЬ 2021 року</t>
  </si>
  <si>
    <t>Розрахунково-платіжна відомість за ЖОВТЕНЬ 2021 року</t>
  </si>
  <si>
    <t>Арабчук Лілія Василівна 01.10.21</t>
  </si>
  <si>
    <t>Розрахунково-платіжна відомість за ЛИСТОПАД 2021 року</t>
  </si>
  <si>
    <t>індексація за грудень</t>
  </si>
  <si>
    <t>ПЛАТІЖНА ВІДОМІСТЬ № 12</t>
  </si>
  <si>
    <t>за ГРУДЕНЬ 2021</t>
  </si>
  <si>
    <t>03 СІЧНЯ 2022</t>
  </si>
  <si>
    <t>03 ГРУДНЯ 2021</t>
  </si>
  <si>
    <t>ПЛАТІЖНА ВІДОМІСТЬ № 012/А</t>
  </si>
  <si>
    <t>20 ГРУДНЯ 2021</t>
  </si>
  <si>
    <t xml:space="preserve"> Романович Юлія Андріївна 04.12.21</t>
  </si>
  <si>
    <t>Розрахунково-платіжна відомість за ГРУДЕНЬ 2021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</si>
</sst>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43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  <font>
      <b/>
      <sz val="10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i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38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2" fontId="0" fillId="0" borderId="0" xfId="0" applyNumberFormat="1"/>
    <xf numFmtId="0" fontId="39" fillId="0" borderId="8" xfId="0" applyNumberFormat="1" applyFont="1" applyFill="1" applyBorder="1" applyAlignment="1" applyProtection="1">
      <alignment horizontal="center" vertical="top"/>
    </xf>
    <xf numFmtId="0" fontId="40" fillId="0" borderId="1" xfId="0" applyNumberFormat="1" applyFont="1" applyFill="1" applyBorder="1" applyAlignment="1" applyProtection="1">
      <alignment horizontal="left" vertical="top"/>
    </xf>
    <xf numFmtId="0" fontId="41" fillId="0" borderId="1" xfId="0" applyFont="1" applyBorder="1" applyAlignment="1">
      <alignment horizontal="left" vertical="center" wrapText="1"/>
    </xf>
    <xf numFmtId="2" fontId="40" fillId="0" borderId="1" xfId="0" applyNumberFormat="1" applyFont="1" applyFill="1" applyBorder="1" applyAlignment="1" applyProtection="1">
      <alignment horizontal="center" vertical="top"/>
    </xf>
    <xf numFmtId="0" fontId="42" fillId="0" borderId="1" xfId="0" applyNumberFormat="1" applyFont="1" applyFill="1" applyBorder="1" applyAlignment="1" applyProtection="1">
      <alignment horizontal="left" vertical="top"/>
    </xf>
    <xf numFmtId="0" fontId="42" fillId="0" borderId="9" xfId="0" applyNumberFormat="1" applyFont="1" applyFill="1" applyBorder="1" applyAlignment="1" applyProtection="1">
      <alignment horizontal="left" vertical="top"/>
    </xf>
    <xf numFmtId="0" fontId="42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2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 applyProtection="1">
      <alignment vertical="top"/>
    </xf>
    <xf numFmtId="2" fontId="21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7" fillId="0" borderId="0" xfId="0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2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tr">
        <f>'[1]12'!$A$3:$Q$3</f>
        <v xml:space="preserve">Розрахунково – платіжна відомість за Грудень 2020 р. 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174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2095.75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P9" sqref="P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6" t="s">
        <v>90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88</v>
      </c>
      <c r="I7" s="104" t="s">
        <v>44</v>
      </c>
      <c r="J7" s="104" t="s">
        <v>39</v>
      </c>
      <c r="K7" s="105" t="s">
        <v>66</v>
      </c>
      <c r="L7" s="104" t="s">
        <v>36</v>
      </c>
      <c r="M7" s="107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5"/>
      <c r="L8" s="104"/>
      <c r="M8" s="108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SUM(G9)</f>
        <v>6060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6140.89</v>
      </c>
      <c r="L10" s="73">
        <f t="shared" si="0"/>
        <v>1105.3599999999999</v>
      </c>
      <c r="M10" s="73">
        <f t="shared" si="0"/>
        <v>92.113349999999997</v>
      </c>
      <c r="N10" s="73">
        <f t="shared" si="0"/>
        <v>1197.47335</v>
      </c>
      <c r="O10" s="73">
        <f t="shared" si="0"/>
        <v>4943.4166500000001</v>
      </c>
      <c r="P10" s="73">
        <f t="shared" si="0"/>
        <v>1943.4166500000001</v>
      </c>
    </row>
    <row r="11" spans="1:17" x14ac:dyDescent="0.25">
      <c r="M11" s="22"/>
      <c r="Q11" s="46">
        <f>P10+J10</f>
        <v>4943.4166500000001</v>
      </c>
    </row>
    <row r="12" spans="1:17" ht="13.8" thickBot="1" x14ac:dyDescent="0.3"/>
    <row r="13" spans="1:17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K9*22%</f>
        <v>1350.9958000000001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N15" s="52"/>
      <c r="O15" s="51"/>
      <c r="P15" s="51"/>
    </row>
    <row r="16" spans="1:17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N10+M13</f>
        <v>2548.4691499999999</v>
      </c>
      <c r="N16" s="84" t="e">
        <f>'07-21'!M9-'07-21'!#REF!+'07-21'!N9-'07-21'!#REF!+'07-21'!M13-1320</f>
        <v>#REF!</v>
      </c>
      <c r="O16" s="85" t="e">
        <f>M16+N16</f>
        <v>#REF!</v>
      </c>
    </row>
  </sheetData>
  <mergeCells count="19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6" t="s">
        <v>89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88</v>
      </c>
      <c r="I7" s="104" t="s">
        <v>44</v>
      </c>
      <c r="J7" s="104" t="s">
        <v>39</v>
      </c>
      <c r="K7" s="105" t="s">
        <v>66</v>
      </c>
      <c r="L7" s="104" t="s">
        <v>36</v>
      </c>
      <c r="M7" s="107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5"/>
      <c r="L8" s="104"/>
      <c r="M8" s="108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167</v>
      </c>
      <c r="F10" s="48"/>
      <c r="G10" s="48">
        <f>SUM(G9)</f>
        <v>6059.9999999999991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6140.8899999999994</v>
      </c>
      <c r="L10" s="73">
        <f t="shared" si="0"/>
        <v>1105.3599999999999</v>
      </c>
      <c r="M10" s="73">
        <f t="shared" si="0"/>
        <v>92.113349999999983</v>
      </c>
      <c r="N10" s="73">
        <f t="shared" si="0"/>
        <v>1197.47335</v>
      </c>
      <c r="O10" s="73">
        <f t="shared" si="0"/>
        <v>4943.4166499999992</v>
      </c>
      <c r="P10" s="73">
        <f t="shared" si="0"/>
        <v>1943.4166499999992</v>
      </c>
    </row>
    <row r="11" spans="1:17" x14ac:dyDescent="0.25">
      <c r="M11" s="22"/>
      <c r="Q11" s="46">
        <f>P10+J10</f>
        <v>4943.4166499999992</v>
      </c>
    </row>
    <row r="12" spans="1:17" ht="13.8" thickBot="1" x14ac:dyDescent="0.3"/>
    <row r="13" spans="1:17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K9*22%</f>
        <v>1350.9957999999999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N15" s="52"/>
      <c r="O15" s="51"/>
      <c r="P15" s="51"/>
    </row>
    <row r="16" spans="1:17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N10+M13</f>
        <v>2548.4691499999999</v>
      </c>
      <c r="N16" s="84" t="e">
        <f>'07-21'!M9-'07-21'!#REF!+'07-21'!N9-'07-21'!#REF!+'07-21'!M13-1320</f>
        <v>#REF!</v>
      </c>
      <c r="O16" s="85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  <mergeCell ref="B13:K13"/>
    <mergeCell ref="B16:K16"/>
    <mergeCell ref="I7:I8"/>
    <mergeCell ref="J7:J8"/>
    <mergeCell ref="K7:K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6" t="s">
        <v>87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7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3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96</v>
      </c>
      <c r="F10" s="48"/>
      <c r="G10" s="48">
        <f>SUM(G9)</f>
        <v>3305.454545454545</v>
      </c>
      <c r="H10" s="48">
        <f>SUM(H9)</f>
        <v>77.180000000000007</v>
      </c>
      <c r="I10" s="48">
        <f>SUM(I9)</f>
        <v>80.89</v>
      </c>
      <c r="J10" s="48">
        <f>SUM(J9)</f>
        <v>2614.08</v>
      </c>
      <c r="K10" s="48">
        <f t="shared" ref="K10:Q10" si="0">SUM(K9:K9)</f>
        <v>3000</v>
      </c>
      <c r="L10" s="74">
        <f t="shared" si="0"/>
        <v>6077.6045454545447</v>
      </c>
      <c r="M10" s="73">
        <f t="shared" si="0"/>
        <v>1093.97</v>
      </c>
      <c r="N10" s="73">
        <f t="shared" si="0"/>
        <v>91.164068181818166</v>
      </c>
      <c r="O10" s="73">
        <f t="shared" si="0"/>
        <v>1185.1340681818183</v>
      </c>
      <c r="P10" s="73">
        <f t="shared" si="0"/>
        <v>4892.4704772727264</v>
      </c>
      <c r="Q10" s="73">
        <f t="shared" si="0"/>
        <v>1892.4704772727264</v>
      </c>
    </row>
    <row r="11" spans="1:17" x14ac:dyDescent="0.25">
      <c r="M11" s="22"/>
      <c r="Q11" s="46">
        <f>Q10+K10</f>
        <v>4892.4704772727264</v>
      </c>
    </row>
    <row r="12" spans="1:17" ht="13.8" thickBot="1" x14ac:dyDescent="0.3"/>
    <row r="13" spans="1:17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L9*22%</f>
        <v>1337.0729999999999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D15" s="86">
        <f>G9+H9+I9</f>
        <v>3463.5245454545448</v>
      </c>
      <c r="N15" s="52"/>
      <c r="O15" s="51"/>
      <c r="P15" s="51"/>
    </row>
    <row r="16" spans="1:17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2522.2070681818182</v>
      </c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86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80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2514.9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81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144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2514.9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82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3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2514.9</v>
      </c>
      <c r="N16" s="52"/>
      <c r="O16" s="51"/>
    </row>
  </sheetData>
  <mergeCells count="20">
    <mergeCell ref="B13:K13"/>
    <mergeCell ref="B16:K16"/>
    <mergeCell ref="K7:K8"/>
    <mergeCell ref="L7:L8"/>
    <mergeCell ref="M7:M8"/>
    <mergeCell ref="G7:G8"/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A1:Q65536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4" width="9.77734375" customWidth="1"/>
    <col min="5" max="5" width="10" customWidth="1"/>
    <col min="6" max="6" width="7.33203125" customWidth="1"/>
    <col min="7" max="7" width="10.5546875" customWidth="1"/>
    <col min="8" max="8" width="7" customWidth="1"/>
    <col min="9" max="9" width="7.6640625" customWidth="1"/>
    <col min="10" max="10" width="6.77734375" customWidth="1"/>
    <col min="11" max="11" width="8" customWidth="1"/>
    <col min="12" max="12" width="11.6640625" customWidth="1"/>
    <col min="13" max="13" width="11" bestFit="1" customWidth="1"/>
    <col min="14" max="14" width="8.77734375" customWidth="1"/>
    <col min="15" max="15" width="8.554687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79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2" customFormat="1" ht="15.75" customHeight="1" x14ac:dyDescent="0.2">
      <c r="A7" s="109" t="s">
        <v>0</v>
      </c>
      <c r="B7" s="109" t="s">
        <v>1</v>
      </c>
      <c r="C7" s="109" t="s">
        <v>6</v>
      </c>
      <c r="D7" s="109" t="s">
        <v>2</v>
      </c>
      <c r="E7" s="110" t="s">
        <v>62</v>
      </c>
      <c r="F7" s="109" t="s">
        <v>65</v>
      </c>
      <c r="G7" s="110" t="s">
        <v>33</v>
      </c>
      <c r="H7" s="109" t="s">
        <v>41</v>
      </c>
      <c r="I7" s="109" t="s">
        <v>64</v>
      </c>
      <c r="J7" s="109" t="s">
        <v>44</v>
      </c>
      <c r="K7" s="109" t="s">
        <v>39</v>
      </c>
      <c r="L7" s="112" t="s">
        <v>33</v>
      </c>
      <c r="M7" s="109" t="s">
        <v>36</v>
      </c>
      <c r="N7" s="110" t="s">
        <v>42</v>
      </c>
      <c r="O7" s="109" t="s">
        <v>34</v>
      </c>
      <c r="P7" s="109" t="s">
        <v>35</v>
      </c>
      <c r="Q7" s="109" t="s">
        <v>40</v>
      </c>
    </row>
    <row r="8" spans="1:18" s="82" customFormat="1" ht="64.5" customHeight="1" x14ac:dyDescent="0.2">
      <c r="A8" s="109"/>
      <c r="B8" s="109"/>
      <c r="C8" s="109"/>
      <c r="D8" s="109"/>
      <c r="E8" s="111"/>
      <c r="F8" s="109"/>
      <c r="G8" s="111"/>
      <c r="H8" s="109"/>
      <c r="I8" s="109"/>
      <c r="J8" s="109"/>
      <c r="K8" s="109"/>
      <c r="L8" s="112"/>
      <c r="M8" s="109"/>
      <c r="N8" s="111"/>
      <c r="O8" s="109"/>
      <c r="P8" s="109"/>
      <c r="Q8" s="109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80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2514.9</v>
      </c>
      <c r="N16" s="52"/>
      <c r="O16" s="51"/>
    </row>
  </sheetData>
  <mergeCells count="20">
    <mergeCell ref="B13:K13"/>
    <mergeCell ref="B16:K16"/>
    <mergeCell ref="L7:L8"/>
    <mergeCell ref="M7:M8"/>
    <mergeCell ref="N7:N8"/>
    <mergeCell ref="J7:J8"/>
    <mergeCell ref="K7:K8"/>
    <mergeCell ref="F7:F8"/>
    <mergeCell ref="G7:G8"/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4.21875" customWidth="1"/>
    <col min="3" max="3" width="13.21875" customWidth="1"/>
    <col min="4" max="4" width="8.33203125" customWidth="1"/>
    <col min="5" max="5" width="7.44140625" customWidth="1"/>
    <col min="6" max="6" width="7.21875" customWidth="1"/>
    <col min="7" max="7" width="8.109375" customWidth="1"/>
    <col min="8" max="8" width="7" customWidth="1"/>
    <col min="9" max="9" width="7.6640625" customWidth="1"/>
    <col min="10" max="10" width="9.88671875" customWidth="1"/>
    <col min="11" max="11" width="8.33203125" customWidth="1"/>
    <col min="12" max="12" width="10" customWidth="1"/>
    <col min="13" max="13" width="10.44140625" customWidth="1"/>
    <col min="14" max="14" width="9.5546875" customWidth="1"/>
    <col min="15" max="15" width="8.44140625" customWidth="1"/>
    <col min="16" max="16" width="10" customWidth="1"/>
    <col min="17" max="17" width="9.8867187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78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83</v>
      </c>
      <c r="E7" s="107" t="s">
        <v>84</v>
      </c>
      <c r="F7" s="107" t="s">
        <v>85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33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s="81" customFormat="1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151</v>
      </c>
      <c r="F10" s="3">
        <v>1</v>
      </c>
      <c r="G10" s="3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  <mergeCell ref="B13:K13"/>
    <mergeCell ref="E7:E8"/>
    <mergeCell ref="F7:F8"/>
    <mergeCell ref="G7:G8"/>
    <mergeCell ref="B16:K16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A17" sqref="A17:K17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10.554687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4" t="s">
        <v>43</v>
      </c>
      <c r="B1" s="114"/>
      <c r="C1" s="114"/>
      <c r="D1" s="114"/>
      <c r="E1" s="114"/>
      <c r="F1" s="114"/>
      <c r="I1" s="94" t="s">
        <v>7</v>
      </c>
    </row>
    <row r="2" spans="1:16" ht="18" customHeight="1" x14ac:dyDescent="0.25">
      <c r="A2" s="5" t="s">
        <v>8</v>
      </c>
      <c r="B2" s="115" t="s">
        <v>9</v>
      </c>
      <c r="C2" s="115"/>
      <c r="D2" s="115"/>
      <c r="E2" s="6"/>
      <c r="F2" s="96"/>
    </row>
    <row r="3" spans="1:16" ht="18" customHeight="1" x14ac:dyDescent="0.25">
      <c r="A3" s="5" t="s">
        <v>10</v>
      </c>
      <c r="B3" s="8"/>
      <c r="C3" s="8"/>
      <c r="D3" s="8"/>
      <c r="E3" s="8"/>
      <c r="G3" s="116" t="s">
        <v>11</v>
      </c>
      <c r="H3" s="116"/>
      <c r="I3" s="116"/>
    </row>
    <row r="4" spans="1:16" ht="12.75" customHeight="1" thickBot="1" x14ac:dyDescent="0.3">
      <c r="B4" s="117" t="s">
        <v>12</v>
      </c>
      <c r="C4" s="117"/>
      <c r="D4" s="117"/>
      <c r="E4" s="117"/>
    </row>
    <row r="5" spans="1:16" ht="9" customHeight="1" x14ac:dyDescent="0.25">
      <c r="G5" s="118" t="s">
        <v>13</v>
      </c>
      <c r="H5" s="119"/>
      <c r="I5" s="122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20"/>
      <c r="H6" s="121"/>
      <c r="I6" s="123"/>
    </row>
    <row r="7" spans="1:16" ht="22.5" customHeight="1" x14ac:dyDescent="0.25">
      <c r="A7" s="125" t="s">
        <v>16</v>
      </c>
      <c r="B7" s="125"/>
      <c r="C7" s="125"/>
      <c r="D7" s="125"/>
      <c r="E7" s="125"/>
      <c r="G7" s="9" t="s">
        <v>17</v>
      </c>
      <c r="H7" s="10" t="s">
        <v>18</v>
      </c>
      <c r="I7" s="124"/>
    </row>
    <row r="8" spans="1:16" ht="21" customHeight="1" thickBot="1" x14ac:dyDescent="0.3">
      <c r="A8" s="5" t="s">
        <v>77</v>
      </c>
      <c r="G8" s="11"/>
      <c r="H8" s="12"/>
      <c r="I8" s="13"/>
    </row>
    <row r="9" spans="1:16" ht="18" customHeight="1" x14ac:dyDescent="0.25">
      <c r="A9" s="95" t="s">
        <v>19</v>
      </c>
      <c r="B9" s="97"/>
      <c r="C9" s="98">
        <v>5487.1920689655171</v>
      </c>
      <c r="D9" s="18"/>
      <c r="E9" s="97"/>
    </row>
    <row r="10" spans="1:16" ht="18" customHeight="1" x14ac:dyDescent="0.25">
      <c r="A10" s="126" t="str">
        <f>[2]!СумаПрописом(C9)</f>
        <v>П`ять тисяч чотириста вiсiмдесят сiм гривень 19 копiйок</v>
      </c>
      <c r="B10" s="127"/>
      <c r="C10" s="127"/>
      <c r="D10" s="127"/>
      <c r="E10" s="127"/>
      <c r="F10" s="127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28" t="s">
        <v>98</v>
      </c>
      <c r="H12" s="128"/>
    </row>
    <row r="13" spans="1:16" ht="18" customHeight="1" x14ac:dyDescent="0.2">
      <c r="A13" s="16" t="s">
        <v>21</v>
      </c>
    </row>
    <row r="14" spans="1:16" ht="18" customHeight="1" x14ac:dyDescent="0.25">
      <c r="A14" s="129" t="s">
        <v>95</v>
      </c>
      <c r="B14" s="129"/>
      <c r="C14" s="129"/>
      <c r="D14" s="129"/>
      <c r="E14" s="129"/>
      <c r="F14" s="129"/>
      <c r="G14" s="129"/>
      <c r="H14" s="129"/>
      <c r="I14" s="129"/>
    </row>
    <row r="15" spans="1:16" ht="37.5" customHeight="1" x14ac:dyDescent="0.25">
      <c r="A15" s="130" t="s">
        <v>96</v>
      </c>
      <c r="B15" s="130"/>
      <c r="C15" s="130"/>
      <c r="D15" s="130"/>
      <c r="E15" s="130"/>
      <c r="F15" s="130"/>
      <c r="G15" s="130"/>
      <c r="H15" s="130"/>
      <c r="I15" s="130"/>
    </row>
    <row r="16" spans="1:16" ht="18" customHeight="1" x14ac:dyDescent="0.25">
      <c r="A16" s="4" t="s">
        <v>22</v>
      </c>
      <c r="E16" s="131"/>
      <c r="F16" s="131"/>
      <c r="G16" s="131"/>
      <c r="H16" s="131"/>
      <c r="I16" s="131"/>
    </row>
    <row r="17" spans="1:9" ht="18" customHeight="1" x14ac:dyDescent="0.25">
      <c r="A17" s="113" t="str">
        <f>A10</f>
        <v>П`ять тисяч чотириста вiсiмдесят сiм гривень 19 копiйок</v>
      </c>
      <c r="B17" s="113"/>
      <c r="C17" s="113"/>
      <c r="D17" s="113"/>
      <c r="E17" s="113"/>
      <c r="F17" s="113"/>
      <c r="G17" s="113"/>
      <c r="H17" s="113"/>
      <c r="I17" s="11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7:I17"/>
    <mergeCell ref="A1:F1"/>
    <mergeCell ref="B2:D2"/>
    <mergeCell ref="G3:I3"/>
    <mergeCell ref="B4:E4"/>
    <mergeCell ref="G5:H6"/>
    <mergeCell ref="I5:I7"/>
    <mergeCell ref="A7:E7"/>
    <mergeCell ref="A10:F10"/>
    <mergeCell ref="G12:H12"/>
    <mergeCell ref="A14:I14"/>
    <mergeCell ref="A15:I15"/>
    <mergeCell ref="E16:I16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72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168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2095.75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K9" sqref="K9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10.554687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4" t="s">
        <v>43</v>
      </c>
      <c r="B1" s="114"/>
      <c r="C1" s="114"/>
      <c r="D1" s="114"/>
      <c r="E1" s="114"/>
      <c r="F1" s="114"/>
      <c r="I1" s="99" t="s">
        <v>7</v>
      </c>
    </row>
    <row r="2" spans="1:16" ht="18" customHeight="1" x14ac:dyDescent="0.25">
      <c r="A2" s="5" t="s">
        <v>8</v>
      </c>
      <c r="B2" s="115" t="s">
        <v>9</v>
      </c>
      <c r="C2" s="115"/>
      <c r="D2" s="115"/>
      <c r="E2" s="6"/>
      <c r="F2" s="100"/>
    </row>
    <row r="3" spans="1:16" ht="18" customHeight="1" x14ac:dyDescent="0.25">
      <c r="A3" s="5" t="s">
        <v>10</v>
      </c>
      <c r="B3" s="8"/>
      <c r="C3" s="8"/>
      <c r="D3" s="8"/>
      <c r="E3" s="8"/>
      <c r="G3" s="116" t="s">
        <v>11</v>
      </c>
      <c r="H3" s="116"/>
      <c r="I3" s="116"/>
    </row>
    <row r="4" spans="1:16" ht="12.75" customHeight="1" thickBot="1" x14ac:dyDescent="0.3">
      <c r="B4" s="117" t="s">
        <v>12</v>
      </c>
      <c r="C4" s="117"/>
      <c r="D4" s="117"/>
      <c r="E4" s="117"/>
    </row>
    <row r="5" spans="1:16" ht="9" customHeight="1" x14ac:dyDescent="0.25">
      <c r="G5" s="118" t="s">
        <v>13</v>
      </c>
      <c r="H5" s="119"/>
      <c r="I5" s="122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20"/>
      <c r="H6" s="121"/>
      <c r="I6" s="123"/>
    </row>
    <row r="7" spans="1:16" ht="22.5" customHeight="1" x14ac:dyDescent="0.25">
      <c r="A7" s="125" t="s">
        <v>16</v>
      </c>
      <c r="B7" s="125"/>
      <c r="C7" s="125"/>
      <c r="D7" s="125"/>
      <c r="E7" s="125"/>
      <c r="G7" s="9" t="s">
        <v>17</v>
      </c>
      <c r="H7" s="10" t="s">
        <v>18</v>
      </c>
      <c r="I7" s="124"/>
    </row>
    <row r="8" spans="1:16" ht="21" customHeight="1" thickBot="1" x14ac:dyDescent="0.3">
      <c r="A8" s="5" t="s">
        <v>77</v>
      </c>
      <c r="G8" s="11"/>
      <c r="H8" s="12"/>
      <c r="I8" s="13"/>
    </row>
    <row r="9" spans="1:16" ht="18" customHeight="1" x14ac:dyDescent="0.25">
      <c r="A9" s="101" t="s">
        <v>19</v>
      </c>
      <c r="B9" s="102"/>
      <c r="C9" s="98">
        <v>863.08827586206917</v>
      </c>
      <c r="D9" s="18"/>
      <c r="E9" s="102"/>
    </row>
    <row r="10" spans="1:16" ht="18" customHeight="1" x14ac:dyDescent="0.25">
      <c r="A10" s="126" t="str">
        <f>[2]!СумаПрописом(C9)</f>
        <v>Вiсiмсот шiстдесят три гривнi 09 копiйок</v>
      </c>
      <c r="B10" s="127"/>
      <c r="C10" s="127"/>
      <c r="D10" s="127"/>
      <c r="E10" s="127"/>
      <c r="F10" s="127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28" t="s">
        <v>97</v>
      </c>
      <c r="H12" s="128"/>
    </row>
    <row r="13" spans="1:16" ht="18" customHeight="1" x14ac:dyDescent="0.2">
      <c r="A13" s="16" t="s">
        <v>21</v>
      </c>
    </row>
    <row r="14" spans="1:16" ht="18" customHeight="1" x14ac:dyDescent="0.25">
      <c r="A14" s="129" t="s">
        <v>95</v>
      </c>
      <c r="B14" s="129"/>
      <c r="C14" s="129"/>
      <c r="D14" s="129"/>
      <c r="E14" s="129"/>
      <c r="F14" s="129"/>
      <c r="G14" s="129"/>
      <c r="H14" s="129"/>
      <c r="I14" s="129"/>
    </row>
    <row r="15" spans="1:16" ht="37.5" customHeight="1" x14ac:dyDescent="0.25">
      <c r="A15" s="130" t="s">
        <v>96</v>
      </c>
      <c r="B15" s="130"/>
      <c r="C15" s="130"/>
      <c r="D15" s="130"/>
      <c r="E15" s="130"/>
      <c r="F15" s="130"/>
      <c r="G15" s="130"/>
      <c r="H15" s="130"/>
      <c r="I15" s="130"/>
    </row>
    <row r="16" spans="1:16" ht="18" customHeight="1" x14ac:dyDescent="0.25">
      <c r="A16" s="4" t="s">
        <v>22</v>
      </c>
      <c r="E16" s="131"/>
      <c r="F16" s="131"/>
      <c r="G16" s="131"/>
      <c r="H16" s="131"/>
      <c r="I16" s="131"/>
    </row>
    <row r="17" spans="1:9" ht="18" customHeight="1" x14ac:dyDescent="0.25">
      <c r="A17" s="113" t="str">
        <f>A10</f>
        <v>Вiсiмсот шiстдесят три гривнi 09 копiйок</v>
      </c>
      <c r="B17" s="113"/>
      <c r="C17" s="113"/>
      <c r="D17" s="113"/>
      <c r="E17" s="113"/>
      <c r="F17" s="113"/>
      <c r="G17" s="113"/>
      <c r="H17" s="113"/>
      <c r="I17" s="11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7:I17"/>
    <mergeCell ref="B2:D2"/>
    <mergeCell ref="G3:I3"/>
    <mergeCell ref="B4:E4"/>
    <mergeCell ref="G5:H6"/>
    <mergeCell ref="G12:H12"/>
    <mergeCell ref="I5:I7"/>
    <mergeCell ref="A7:E7"/>
    <mergeCell ref="A1:F1"/>
    <mergeCell ref="A10:F10"/>
    <mergeCell ref="A14:I14"/>
    <mergeCell ref="A15:I15"/>
    <mergeCell ref="E16:I16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B17" sqref="B17:K17"/>
      <selection pane="topRight" activeCell="B17" sqref="B17:K17"/>
      <selection pane="bottomLeft" activeCell="B17" sqref="B17:K17"/>
      <selection pane="bottomRight" activeCell="B17" sqref="B17:K17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75" t="s">
        <v>68</v>
      </c>
      <c r="D3" s="98">
        <v>5487.1920689655171</v>
      </c>
      <c r="E3" s="34"/>
      <c r="F3" s="36"/>
    </row>
    <row r="4" spans="1:6" s="93" customFormat="1" ht="18" customHeight="1" x14ac:dyDescent="0.25">
      <c r="A4" s="87">
        <v>2</v>
      </c>
      <c r="B4" s="88"/>
      <c r="C4" s="89" t="s">
        <v>92</v>
      </c>
      <c r="D4" s="90">
        <v>1143.4500000000003</v>
      </c>
      <c r="E4" s="91"/>
      <c r="F4" s="92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32" t="s">
        <v>5</v>
      </c>
      <c r="B8" s="132"/>
      <c r="C8" s="133"/>
      <c r="D8" s="38">
        <v>5487.1920689655171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7" sqref="A17:K17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9.3320312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4" t="str">
        <f>'пд1 зп'!A1:E1</f>
        <v>Приватний нотаріус Підхомна Олександра Дмитрівна</v>
      </c>
      <c r="B1" s="114"/>
      <c r="C1" s="114"/>
      <c r="D1" s="114"/>
      <c r="E1" s="114"/>
      <c r="F1" s="114"/>
      <c r="G1" s="50"/>
      <c r="H1" s="50"/>
      <c r="I1" s="50" t="s">
        <v>7</v>
      </c>
    </row>
    <row r="2" spans="1:16" ht="18" customHeight="1" x14ac:dyDescent="0.25">
      <c r="A2" s="5" t="s">
        <v>8</v>
      </c>
      <c r="B2" s="115" t="s">
        <v>9</v>
      </c>
      <c r="C2" s="115"/>
      <c r="D2" s="115"/>
      <c r="E2" s="6"/>
      <c r="F2" s="7"/>
    </row>
    <row r="3" spans="1:16" ht="18" customHeight="1" x14ac:dyDescent="0.25">
      <c r="A3" s="5" t="s">
        <v>10</v>
      </c>
      <c r="B3" s="8"/>
      <c r="C3" s="8"/>
      <c r="D3" s="8"/>
      <c r="E3" s="8"/>
      <c r="G3" s="116" t="s">
        <v>11</v>
      </c>
      <c r="H3" s="116"/>
      <c r="I3" s="116"/>
    </row>
    <row r="4" spans="1:16" ht="12.75" customHeight="1" thickBot="1" x14ac:dyDescent="0.3">
      <c r="B4" s="117" t="s">
        <v>12</v>
      </c>
      <c r="C4" s="117"/>
      <c r="D4" s="117"/>
      <c r="E4" s="117"/>
    </row>
    <row r="5" spans="1:16" ht="9" customHeight="1" x14ac:dyDescent="0.25">
      <c r="G5" s="118" t="s">
        <v>13</v>
      </c>
      <c r="H5" s="119"/>
      <c r="I5" s="122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20"/>
      <c r="H6" s="121"/>
      <c r="I6" s="123"/>
    </row>
    <row r="7" spans="1:16" ht="22.5" customHeight="1" x14ac:dyDescent="0.25">
      <c r="A7" s="125" t="s">
        <v>16</v>
      </c>
      <c r="B7" s="125"/>
      <c r="C7" s="125"/>
      <c r="D7" s="125"/>
      <c r="E7" s="125"/>
      <c r="G7" s="9" t="s">
        <v>17</v>
      </c>
      <c r="H7" s="10" t="s">
        <v>18</v>
      </c>
      <c r="I7" s="124"/>
    </row>
    <row r="8" spans="1:16" ht="21" customHeight="1" thickBot="1" x14ac:dyDescent="0.3">
      <c r="A8" s="5" t="s">
        <v>77</v>
      </c>
      <c r="G8" s="11"/>
      <c r="H8" s="12"/>
      <c r="I8" s="13"/>
    </row>
    <row r="9" spans="1:16" ht="18" customHeight="1" x14ac:dyDescent="0.25">
      <c r="A9" s="14"/>
      <c r="B9" s="15"/>
      <c r="C9" s="21">
        <v>1500</v>
      </c>
      <c r="D9" s="18"/>
      <c r="E9" s="15"/>
    </row>
    <row r="10" spans="1:16" ht="18" customHeight="1" x14ac:dyDescent="0.25">
      <c r="A10" s="126" t="str">
        <f>[2]!СумаПрописом(C9)</f>
        <v>Одна тисяча п`ятсот гривень 00 копiйок</v>
      </c>
      <c r="B10" s="127"/>
      <c r="C10" s="127"/>
      <c r="D10" s="127"/>
      <c r="E10" s="127"/>
      <c r="F10" s="127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35" t="s">
        <v>100</v>
      </c>
      <c r="H12" s="135"/>
    </row>
    <row r="13" spans="1:16" ht="18" customHeight="1" x14ac:dyDescent="0.2">
      <c r="A13" s="16" t="s">
        <v>21</v>
      </c>
    </row>
    <row r="14" spans="1:16" ht="18" customHeight="1" x14ac:dyDescent="0.25">
      <c r="A14" s="129" t="s">
        <v>99</v>
      </c>
      <c r="B14" s="129"/>
      <c r="C14" s="129"/>
      <c r="D14" s="129"/>
      <c r="E14" s="129"/>
      <c r="F14" s="129"/>
      <c r="G14" s="129"/>
      <c r="H14" s="129"/>
      <c r="I14" s="129"/>
    </row>
    <row r="15" spans="1:16" ht="37.5" customHeight="1" x14ac:dyDescent="0.25">
      <c r="A15" s="134" t="str">
        <f>'пд1 зп'!A15:I15</f>
        <v>за ГРУДЕНЬ 2021</v>
      </c>
      <c r="B15" s="130"/>
      <c r="C15" s="130"/>
      <c r="D15" s="130"/>
      <c r="E15" s="130"/>
      <c r="F15" s="130"/>
      <c r="G15" s="130"/>
      <c r="H15" s="130"/>
      <c r="I15" s="130"/>
    </row>
    <row r="16" spans="1:16" ht="18" customHeight="1" x14ac:dyDescent="0.25">
      <c r="A16" s="4" t="s">
        <v>22</v>
      </c>
      <c r="E16" s="131"/>
      <c r="F16" s="131"/>
      <c r="G16" s="131"/>
      <c r="H16" s="131"/>
      <c r="I16" s="131"/>
    </row>
    <row r="17" spans="1:9" ht="18" customHeight="1" x14ac:dyDescent="0.25">
      <c r="A17" s="113" t="str">
        <f>A10</f>
        <v>Одна тисяча п`ятсот гривень 00 копiйок</v>
      </c>
      <c r="B17" s="113"/>
      <c r="C17" s="113"/>
      <c r="D17" s="113"/>
      <c r="E17" s="113"/>
      <c r="F17" s="113"/>
      <c r="G17" s="113"/>
      <c r="H17" s="113"/>
      <c r="I17" s="11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0:F10"/>
    <mergeCell ref="A17:I17"/>
    <mergeCell ref="A14:I14"/>
    <mergeCell ref="A15:I15"/>
    <mergeCell ref="E16:I16"/>
    <mergeCell ref="G12:H12"/>
    <mergeCell ref="A1:F1"/>
    <mergeCell ref="B2:D2"/>
    <mergeCell ref="G3:I3"/>
    <mergeCell ref="B4:E4"/>
    <mergeCell ref="G5:H6"/>
    <mergeCell ref="I5:I7"/>
    <mergeCell ref="A7:E7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B17" sqref="B17:K17"/>
      <selection pane="topRight" activeCell="B17" sqref="B17:K17"/>
      <selection pane="bottomLeft" activeCell="B17" sqref="B17:K17"/>
      <selection pane="bottomRight" activeCell="B17" sqref="B17:K17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75" t="s">
        <v>92</v>
      </c>
      <c r="D3" s="35">
        <f>'пд1 аванс'!C9</f>
        <v>1500</v>
      </c>
      <c r="E3" s="34"/>
      <c r="F3" s="36"/>
    </row>
    <row r="4" spans="1:6" s="93" customFormat="1" ht="18" customHeight="1" x14ac:dyDescent="0.25">
      <c r="A4" s="87">
        <v>2</v>
      </c>
      <c r="B4" s="91"/>
      <c r="C4" s="89" t="s">
        <v>92</v>
      </c>
      <c r="D4" s="90">
        <v>1500</v>
      </c>
      <c r="E4" s="91"/>
      <c r="F4" s="92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32" t="s">
        <v>5</v>
      </c>
      <c r="B8" s="132"/>
      <c r="C8" s="133"/>
      <c r="D8" s="38">
        <v>1500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7" sqref="D17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36" t="s">
        <v>76</v>
      </c>
      <c r="B1" s="136"/>
      <c r="C1" s="136"/>
      <c r="D1" s="136"/>
    </row>
    <row r="3" spans="1:7" ht="39" customHeight="1" x14ac:dyDescent="0.25">
      <c r="A3" s="137"/>
      <c r="B3" s="55" t="s">
        <v>61</v>
      </c>
      <c r="C3" s="55" t="s">
        <v>36</v>
      </c>
      <c r="D3" s="55" t="s">
        <v>45</v>
      </c>
    </row>
    <row r="4" spans="1:7" x14ac:dyDescent="0.25">
      <c r="A4" s="137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>
        <v>1160.3699999999999</v>
      </c>
      <c r="C5" s="56"/>
      <c r="D5" s="57"/>
    </row>
    <row r="6" spans="1:7" ht="12" customHeight="1" x14ac:dyDescent="0.25">
      <c r="A6" s="58" t="s">
        <v>47</v>
      </c>
      <c r="B6" s="59">
        <v>1333.2</v>
      </c>
      <c r="C6" s="59">
        <v>1090.8</v>
      </c>
      <c r="D6" s="59">
        <v>90.9</v>
      </c>
    </row>
    <row r="7" spans="1:7" ht="12" customHeight="1" x14ac:dyDescent="0.25">
      <c r="A7" s="58" t="s">
        <v>48</v>
      </c>
      <c r="B7" s="59">
        <v>1333.2</v>
      </c>
      <c r="C7" s="59">
        <v>1090.8</v>
      </c>
      <c r="D7" s="59">
        <v>90.9</v>
      </c>
    </row>
    <row r="8" spans="1:7" ht="12" customHeight="1" x14ac:dyDescent="0.25">
      <c r="A8" s="58" t="s">
        <v>49</v>
      </c>
      <c r="B8" s="59">
        <v>1333.2</v>
      </c>
      <c r="C8" s="59">
        <v>1090.8</v>
      </c>
      <c r="D8" s="59">
        <v>90.9</v>
      </c>
    </row>
    <row r="9" spans="1:7" ht="12" customHeight="1" x14ac:dyDescent="0.25">
      <c r="A9" s="58" t="s">
        <v>50</v>
      </c>
      <c r="B9" s="59">
        <v>1333.2</v>
      </c>
      <c r="C9" s="59">
        <v>1090.8</v>
      </c>
      <c r="D9" s="59">
        <v>90.9</v>
      </c>
    </row>
    <row r="10" spans="1:7" ht="12" customHeight="1" x14ac:dyDescent="0.25">
      <c r="A10" s="58" t="s">
        <v>51</v>
      </c>
      <c r="B10" s="59">
        <v>1333.2</v>
      </c>
      <c r="C10" s="59">
        <v>1090.8</v>
      </c>
      <c r="D10" s="59">
        <v>90.9</v>
      </c>
      <c r="E10" s="51"/>
      <c r="F10" s="51"/>
      <c r="G10" s="51"/>
    </row>
    <row r="11" spans="1:7" ht="12" customHeight="1" x14ac:dyDescent="0.25">
      <c r="A11" s="58" t="s">
        <v>52</v>
      </c>
      <c r="B11" s="59">
        <v>1333.2</v>
      </c>
      <c r="C11" s="59">
        <v>1090.8</v>
      </c>
      <c r="D11" s="77">
        <v>90.9</v>
      </c>
      <c r="E11" s="78"/>
    </row>
    <row r="12" spans="1:7" ht="12" customHeight="1" x14ac:dyDescent="0.25">
      <c r="A12" s="58" t="s">
        <v>53</v>
      </c>
      <c r="B12" s="59">
        <v>1337.0730000000001</v>
      </c>
      <c r="C12" s="59">
        <v>1093.97</v>
      </c>
      <c r="D12" s="59">
        <v>91.16406818181818</v>
      </c>
    </row>
    <row r="13" spans="1:7" ht="12" customHeight="1" x14ac:dyDescent="0.25">
      <c r="A13" s="58" t="s">
        <v>54</v>
      </c>
      <c r="B13" s="59">
        <v>1351</v>
      </c>
      <c r="C13" s="59">
        <v>1105.3599999999999</v>
      </c>
      <c r="D13" s="59">
        <v>92.113349999999997</v>
      </c>
    </row>
    <row r="14" spans="1:7" ht="12" customHeight="1" x14ac:dyDescent="0.25">
      <c r="A14" s="58" t="s">
        <v>55</v>
      </c>
      <c r="B14" s="59">
        <v>1351</v>
      </c>
      <c r="C14" s="59">
        <v>1105.3599999999999</v>
      </c>
      <c r="D14" s="59">
        <v>92.113349999999997</v>
      </c>
    </row>
    <row r="15" spans="1:7" ht="12" customHeight="1" x14ac:dyDescent="0.25">
      <c r="A15" s="58" t="s">
        <v>56</v>
      </c>
      <c r="B15" s="59">
        <v>2670.9958000000006</v>
      </c>
      <c r="C15" s="59">
        <v>1446.46</v>
      </c>
      <c r="D15" s="59">
        <v>137.56335000000001</v>
      </c>
    </row>
    <row r="16" spans="1:7" ht="12" customHeight="1" x14ac:dyDescent="0.25">
      <c r="A16" s="58" t="s">
        <v>57</v>
      </c>
      <c r="B16" s="59">
        <v>2670.99</v>
      </c>
      <c r="C16" s="59">
        <v>1446.46</v>
      </c>
      <c r="D16" s="59">
        <v>137.56334999999999</v>
      </c>
    </row>
    <row r="17" spans="1:5" ht="12" customHeight="1" x14ac:dyDescent="0.25">
      <c r="A17" s="58" t="s">
        <v>58</v>
      </c>
      <c r="B17" s="59">
        <v>4290</v>
      </c>
      <c r="C17" s="59">
        <v>1660.57</v>
      </c>
      <c r="D17" s="77">
        <v>172.43127931034482</v>
      </c>
      <c r="E17" s="78"/>
    </row>
    <row r="18" spans="1:5" x14ac:dyDescent="0.25">
      <c r="A18" s="60" t="s">
        <v>5</v>
      </c>
      <c r="B18" s="61">
        <f>SUM(B6:B17)</f>
        <v>21670.2588</v>
      </c>
      <c r="C18" s="61">
        <f>SUM(C6:C17)</f>
        <v>14402.98</v>
      </c>
      <c r="D18" s="61">
        <f>SUM(D6:D17)</f>
        <v>1268.3487474921628</v>
      </c>
    </row>
    <row r="19" spans="1:5" ht="14.25" customHeight="1" x14ac:dyDescent="0.25">
      <c r="A19" s="62" t="s">
        <v>59</v>
      </c>
      <c r="B19" s="71">
        <v>17380.27</v>
      </c>
      <c r="C19" s="63">
        <v>12742.41</v>
      </c>
      <c r="D19" s="63">
        <v>1095.92</v>
      </c>
    </row>
    <row r="20" spans="1:5" ht="14.25" customHeight="1" x14ac:dyDescent="0.25">
      <c r="A20" s="69" t="s">
        <v>60</v>
      </c>
      <c r="B20" s="70">
        <f>B18-B19</f>
        <v>4289.9887999999992</v>
      </c>
      <c r="C20" s="70">
        <f>C18-C19</f>
        <v>1660.5699999999997</v>
      </c>
      <c r="D20" s="70">
        <f>D18-D19</f>
        <v>172.42874749216276</v>
      </c>
    </row>
    <row r="21" spans="1:5" ht="14.4" x14ac:dyDescent="0.35">
      <c r="A21" s="66"/>
      <c r="B21" s="68"/>
      <c r="C21" s="79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36" t="s">
        <v>63</v>
      </c>
      <c r="B1" s="136"/>
      <c r="C1" s="136"/>
      <c r="D1" s="136"/>
    </row>
    <row r="3" spans="1:7" ht="39" customHeight="1" x14ac:dyDescent="0.25">
      <c r="A3" s="137"/>
      <c r="B3" s="55" t="s">
        <v>61</v>
      </c>
      <c r="C3" s="55" t="s">
        <v>36</v>
      </c>
      <c r="D3" s="55" t="s">
        <v>45</v>
      </c>
    </row>
    <row r="4" spans="1:7" x14ac:dyDescent="0.25">
      <c r="A4" s="137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/>
      <c r="C5" s="56"/>
      <c r="D5" s="57"/>
    </row>
    <row r="6" spans="1:7" ht="12" customHeight="1" x14ac:dyDescent="0.25">
      <c r="A6" s="58" t="s">
        <v>47</v>
      </c>
      <c r="B6" s="59">
        <v>1049.4000000000001</v>
      </c>
      <c r="C6" s="59">
        <v>858.6</v>
      </c>
      <c r="D6" s="59">
        <v>71.55</v>
      </c>
    </row>
    <row r="7" spans="1:7" ht="12" customHeight="1" x14ac:dyDescent="0.25">
      <c r="A7" s="58" t="s">
        <v>48</v>
      </c>
      <c r="B7" s="59">
        <v>1049.4000000000001</v>
      </c>
      <c r="C7" s="59">
        <v>858.6</v>
      </c>
      <c r="D7" s="59">
        <v>71.55</v>
      </c>
    </row>
    <row r="8" spans="1:7" ht="12" customHeight="1" x14ac:dyDescent="0.25">
      <c r="A8" s="58" t="s">
        <v>49</v>
      </c>
      <c r="B8" s="59">
        <v>1039.06</v>
      </c>
      <c r="C8" s="59">
        <v>260.56</v>
      </c>
      <c r="D8" s="59">
        <v>37.479999999999997</v>
      </c>
    </row>
    <row r="9" spans="1:7" ht="12" customHeight="1" x14ac:dyDescent="0.25">
      <c r="A9" s="58" t="s">
        <v>50</v>
      </c>
      <c r="B9" s="59">
        <v>0</v>
      </c>
      <c r="C9" s="59">
        <v>0</v>
      </c>
      <c r="D9" s="59">
        <v>0</v>
      </c>
    </row>
    <row r="10" spans="1:7" ht="12" customHeight="1" x14ac:dyDescent="0.25">
      <c r="A10" s="58" t="s">
        <v>51</v>
      </c>
      <c r="B10" s="59">
        <v>4301.04</v>
      </c>
      <c r="C10" s="59">
        <v>0</v>
      </c>
      <c r="D10" s="59">
        <v>0</v>
      </c>
      <c r="E10" s="51"/>
      <c r="F10" s="51"/>
      <c r="G10" s="51"/>
    </row>
    <row r="11" spans="1:7" ht="12" customHeight="1" x14ac:dyDescent="0.25">
      <c r="A11" s="58" t="s">
        <v>52</v>
      </c>
      <c r="B11" s="59">
        <v>577.16999999999996</v>
      </c>
      <c r="C11" s="59">
        <v>283.05</v>
      </c>
      <c r="D11" s="59">
        <v>39.35</v>
      </c>
      <c r="E11" s="59"/>
    </row>
    <row r="12" spans="1:7" ht="12" customHeight="1" x14ac:dyDescent="0.25">
      <c r="A12" s="58" t="s">
        <v>53</v>
      </c>
      <c r="B12" s="59">
        <v>1049.4000000000001</v>
      </c>
      <c r="C12" s="59">
        <v>858.6</v>
      </c>
      <c r="D12" s="59">
        <v>71.55</v>
      </c>
    </row>
    <row r="13" spans="1:7" ht="12" customHeight="1" x14ac:dyDescent="0.25">
      <c r="A13" s="58" t="s">
        <v>54</v>
      </c>
      <c r="B13" s="59">
        <v>1049.4000000000001</v>
      </c>
      <c r="C13" s="59">
        <v>858.6</v>
      </c>
      <c r="D13" s="59">
        <v>71.55</v>
      </c>
    </row>
    <row r="14" spans="1:7" ht="12" customHeight="1" x14ac:dyDescent="0.25">
      <c r="A14" s="58" t="s">
        <v>55</v>
      </c>
      <c r="B14" s="59">
        <v>1111</v>
      </c>
      <c r="C14" s="59">
        <v>909</v>
      </c>
      <c r="D14" s="59">
        <v>75.75</v>
      </c>
    </row>
    <row r="15" spans="1:7" ht="12" customHeight="1" x14ac:dyDescent="0.25">
      <c r="A15" s="58" t="s">
        <v>56</v>
      </c>
      <c r="B15" s="59">
        <v>1111</v>
      </c>
      <c r="C15" s="59">
        <v>909</v>
      </c>
      <c r="D15" s="59">
        <v>75.75</v>
      </c>
    </row>
    <row r="16" spans="1:7" ht="12" customHeight="1" x14ac:dyDescent="0.25">
      <c r="A16" s="58" t="s">
        <v>57</v>
      </c>
      <c r="B16" s="59">
        <v>1111</v>
      </c>
      <c r="C16" s="59">
        <v>909</v>
      </c>
      <c r="D16" s="59">
        <v>75.75</v>
      </c>
    </row>
    <row r="17" spans="1:5" ht="12" customHeight="1" x14ac:dyDescent="0.25">
      <c r="A17" s="58" t="s">
        <v>58</v>
      </c>
      <c r="B17" s="59">
        <v>1111</v>
      </c>
      <c r="C17" s="59">
        <v>909</v>
      </c>
      <c r="D17" s="59">
        <v>75.75</v>
      </c>
      <c r="E17" s="76"/>
    </row>
    <row r="18" spans="1:5" x14ac:dyDescent="0.25">
      <c r="A18" s="60" t="s">
        <v>5</v>
      </c>
      <c r="B18" s="61">
        <f>SUM(B6:B17)</f>
        <v>14558.869999999999</v>
      </c>
      <c r="C18" s="61">
        <f>SUM(C6:C17)</f>
        <v>7614.01</v>
      </c>
      <c r="D18" s="61">
        <f>SUM(D6:D17)</f>
        <v>666.03</v>
      </c>
    </row>
    <row r="19" spans="1:5" ht="14.25" customHeight="1" x14ac:dyDescent="0.25">
      <c r="A19" s="62" t="s">
        <v>59</v>
      </c>
      <c r="B19" s="71">
        <v>13497.23</v>
      </c>
      <c r="C19" s="63">
        <v>6705.01</v>
      </c>
      <c r="D19" s="63">
        <v>590.28</v>
      </c>
      <c r="E19" t="s">
        <v>73</v>
      </c>
    </row>
    <row r="20" spans="1:5" ht="14.25" customHeight="1" thickBot="1" x14ac:dyDescent="0.3">
      <c r="A20" s="69" t="s">
        <v>60</v>
      </c>
      <c r="B20" s="70">
        <f>B19-B18</f>
        <v>-1061.6399999999994</v>
      </c>
      <c r="C20" s="70">
        <f>C19-C18</f>
        <v>-909</v>
      </c>
      <c r="D20" s="70">
        <f>D19-D18</f>
        <v>-75.75</v>
      </c>
    </row>
    <row r="21" spans="1:5" ht="15" thickBot="1" x14ac:dyDescent="0.4">
      <c r="A21" s="66"/>
      <c r="B21" s="68"/>
      <c r="C21" s="67"/>
    </row>
    <row r="22" spans="1:5" x14ac:dyDescent="0.25">
      <c r="A22" t="s">
        <v>74</v>
      </c>
    </row>
    <row r="23" spans="1:5" x14ac:dyDescent="0.25">
      <c r="A23" t="s">
        <v>75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69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4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4770</v>
      </c>
      <c r="E10" s="48">
        <f>SUM(E9)</f>
        <v>160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4770</v>
      </c>
      <c r="M10" s="73">
        <f t="shared" si="0"/>
        <v>858.6</v>
      </c>
      <c r="N10" s="73">
        <f t="shared" si="0"/>
        <v>71.55</v>
      </c>
      <c r="O10" s="73">
        <f t="shared" si="0"/>
        <v>930.15</v>
      </c>
      <c r="P10" s="73">
        <f t="shared" si="0"/>
        <v>3839.85</v>
      </c>
      <c r="Q10" s="73">
        <f t="shared" si="0"/>
        <v>1839.85</v>
      </c>
    </row>
    <row r="11" spans="1:18" x14ac:dyDescent="0.25">
      <c r="M11" s="22"/>
      <c r="Q11" s="46">
        <f>Q10+K10</f>
        <v>3839.85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1049.4000000000001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1979.5500000000002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71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167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2095.75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70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176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2095.75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6" t="s">
        <v>67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5" t="s">
        <v>66</v>
      </c>
      <c r="M7" s="104" t="s">
        <v>36</v>
      </c>
      <c r="N7" s="107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4"/>
      <c r="L8" s="105"/>
      <c r="M8" s="104"/>
      <c r="N8" s="108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4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4770</v>
      </c>
      <c r="E10" s="48">
        <f>SUM(E9)</f>
        <v>184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4770</v>
      </c>
      <c r="M10" s="73">
        <f t="shared" si="0"/>
        <v>858.6</v>
      </c>
      <c r="N10" s="73">
        <f t="shared" si="0"/>
        <v>71.55</v>
      </c>
      <c r="O10" s="73">
        <f t="shared" si="0"/>
        <v>930.15</v>
      </c>
      <c r="P10" s="73">
        <f t="shared" si="0"/>
        <v>3839.85</v>
      </c>
      <c r="Q10" s="73">
        <f t="shared" si="0"/>
        <v>1839.85</v>
      </c>
    </row>
    <row r="11" spans="1:18" x14ac:dyDescent="0.25">
      <c r="M11" s="22"/>
      <c r="Q11" s="46">
        <f>Q10+K10</f>
        <v>3839.85</v>
      </c>
    </row>
    <row r="12" spans="1:18" ht="13.8" thickBot="1" x14ac:dyDescent="0.3"/>
    <row r="13" spans="1:18" ht="16.2" thickBot="1" x14ac:dyDescent="0.35">
      <c r="B13" s="103" t="s">
        <v>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24">
        <v>0.22</v>
      </c>
      <c r="M13" s="53">
        <f>L9*0.22</f>
        <v>1049.4000000000001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3" t="s">
        <v>38</v>
      </c>
      <c r="C16" s="103"/>
      <c r="D16" s="103"/>
      <c r="E16" s="103"/>
      <c r="F16" s="103"/>
      <c r="G16" s="103"/>
      <c r="H16" s="103"/>
      <c r="I16" s="103"/>
      <c r="J16" s="103"/>
      <c r="K16" s="103"/>
      <c r="M16" s="72">
        <f>O10+M13</f>
        <v>1979.5500000000002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abSelected="1" topLeftCell="A3" zoomScale="110" zoomScaleNormal="110" workbookViewId="0">
      <selection activeCell="A4" sqref="A4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5" width="10.6640625" customWidth="1"/>
    <col min="6" max="6" width="9.5546875" customWidth="1"/>
    <col min="7" max="7" width="11.109375" customWidth="1"/>
    <col min="8" max="8" width="8.6640625" customWidth="1"/>
    <col min="9" max="9" width="9.5546875" customWidth="1"/>
    <col min="10" max="10" width="10.109375" customWidth="1"/>
    <col min="11" max="12" width="9.88671875" customWidth="1"/>
    <col min="13" max="13" width="12.44140625" customWidth="1"/>
    <col min="14" max="14" width="9.5546875" customWidth="1"/>
    <col min="15" max="15" width="9.7773437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6" t="s">
        <v>102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174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94</v>
      </c>
      <c r="I7" s="104" t="s">
        <v>44</v>
      </c>
      <c r="J7" s="104" t="s">
        <v>39</v>
      </c>
      <c r="K7" s="105" t="s">
        <v>66</v>
      </c>
      <c r="L7" s="104" t="s">
        <v>36</v>
      </c>
      <c r="M7" s="107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5"/>
      <c r="L8" s="104"/>
      <c r="M8" s="108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6565</v>
      </c>
      <c r="E9" s="3">
        <v>24</v>
      </c>
      <c r="F9" s="3">
        <v>1</v>
      </c>
      <c r="G9" s="3">
        <f>D9/E6*E9</f>
        <v>905.51724137931035</v>
      </c>
      <c r="H9" s="3">
        <v>0</v>
      </c>
      <c r="I9" s="3">
        <f>203.53*22</f>
        <v>4477.66</v>
      </c>
      <c r="J9" s="3">
        <v>4333.4595827586199</v>
      </c>
      <c r="K9" s="25">
        <f>G9+H9+I9</f>
        <v>5383.1772413793105</v>
      </c>
      <c r="L9" s="3">
        <f>ROUND((K9)*18/100,2)</f>
        <v>968.97</v>
      </c>
      <c r="M9" s="3">
        <f>K9*0.015</f>
        <v>80.747658620689649</v>
      </c>
      <c r="N9" s="3">
        <f>L9+M9</f>
        <v>1049.7176586206897</v>
      </c>
      <c r="O9" s="3">
        <f>K9-N9</f>
        <v>4333.4595827586209</v>
      </c>
      <c r="P9" s="3">
        <f>O9-J9</f>
        <v>0</v>
      </c>
    </row>
    <row r="10" spans="1:17" ht="41.25" customHeight="1" x14ac:dyDescent="0.25">
      <c r="A10" s="2">
        <v>2</v>
      </c>
      <c r="B10" s="75" t="s">
        <v>92</v>
      </c>
      <c r="C10" s="2">
        <v>3268013166</v>
      </c>
      <c r="D10" s="3">
        <v>6565</v>
      </c>
      <c r="E10" s="3">
        <v>87</v>
      </c>
      <c r="F10" s="3">
        <v>0.5</v>
      </c>
      <c r="G10" s="3">
        <f>D10/E6*E10</f>
        <v>3282.5</v>
      </c>
      <c r="H10" s="3">
        <v>0</v>
      </c>
      <c r="I10" s="3">
        <v>0</v>
      </c>
      <c r="J10" s="3">
        <v>1500</v>
      </c>
      <c r="K10" s="25">
        <f>G10+H10+I10</f>
        <v>3282.5</v>
      </c>
      <c r="L10" s="3">
        <f>ROUND((K10-1135)*18/100,2)</f>
        <v>386.55</v>
      </c>
      <c r="M10" s="3">
        <f>K10*0.015</f>
        <v>49.237499999999997</v>
      </c>
      <c r="N10" s="3">
        <f>L10+M10</f>
        <v>435.78750000000002</v>
      </c>
      <c r="O10" s="3">
        <f>K10-N10</f>
        <v>2846.7125000000001</v>
      </c>
      <c r="P10" s="3">
        <f>O10-J10</f>
        <v>1346.7125000000001</v>
      </c>
    </row>
    <row r="11" spans="1:17" ht="41.25" customHeight="1" x14ac:dyDescent="0.25">
      <c r="A11" s="2">
        <v>3</v>
      </c>
      <c r="B11" s="75" t="s">
        <v>101</v>
      </c>
      <c r="C11" s="2">
        <v>3440907686</v>
      </c>
      <c r="D11" s="3">
        <v>6565</v>
      </c>
      <c r="E11" s="3">
        <f>87-3*4</f>
        <v>75</v>
      </c>
      <c r="F11" s="3">
        <v>0.5</v>
      </c>
      <c r="G11" s="3">
        <f>D11/E6*E11</f>
        <v>2829.7413793103447</v>
      </c>
      <c r="H11" s="3">
        <v>0</v>
      </c>
      <c r="I11" s="3">
        <v>0</v>
      </c>
      <c r="J11" s="3">
        <v>1500</v>
      </c>
      <c r="K11" s="25">
        <f>G11+H11+I11</f>
        <v>2829.7413793103447</v>
      </c>
      <c r="L11" s="3">
        <f>ROUND((K11-1135)*18/100,2)</f>
        <v>305.05</v>
      </c>
      <c r="M11" s="3">
        <f>K11*0.015</f>
        <v>42.446120689655167</v>
      </c>
      <c r="N11" s="3">
        <f>L11+M11</f>
        <v>347.49612068965519</v>
      </c>
      <c r="O11" s="3">
        <f>K11-N11</f>
        <v>2482.2452586206896</v>
      </c>
      <c r="P11" s="3">
        <f>O11-J11</f>
        <v>982.24525862068958</v>
      </c>
    </row>
    <row r="12" spans="1:17" ht="27.75" customHeight="1" x14ac:dyDescent="0.25">
      <c r="A12" s="2"/>
      <c r="B12" s="47" t="s">
        <v>3</v>
      </c>
      <c r="C12" s="47"/>
      <c r="D12" s="48">
        <f>SUM(D9:D10)</f>
        <v>13130</v>
      </c>
      <c r="E12" s="48">
        <f>SUM(E9)</f>
        <v>24</v>
      </c>
      <c r="F12" s="48"/>
      <c r="G12" s="48">
        <f>SUM(G9)</f>
        <v>905.51724137931035</v>
      </c>
      <c r="H12" s="48">
        <f>SUM(H9)</f>
        <v>0</v>
      </c>
      <c r="I12" s="48">
        <f>SUM(I9:I11)</f>
        <v>4477.66</v>
      </c>
      <c r="J12" s="48">
        <f>SUM(J9:J11)</f>
        <v>7333.4595827586199</v>
      </c>
      <c r="K12" s="74">
        <f>SUM(K9:K11)</f>
        <v>11495.418620689656</v>
      </c>
      <c r="L12" s="73">
        <f t="shared" ref="L12:M12" si="0">SUM(L9:L11)</f>
        <v>1660.57</v>
      </c>
      <c r="M12" s="73">
        <f t="shared" si="0"/>
        <v>172.43127931034482</v>
      </c>
      <c r="N12" s="73">
        <f>SUM(N9:N11)</f>
        <v>1833.0012793103447</v>
      </c>
      <c r="O12" s="73">
        <f t="shared" ref="O12:P12" si="1">SUM(O9:O11)</f>
        <v>9662.4173413793105</v>
      </c>
      <c r="P12" s="73">
        <f t="shared" si="1"/>
        <v>2328.9577586206897</v>
      </c>
    </row>
    <row r="13" spans="1:17" x14ac:dyDescent="0.25">
      <c r="M13" s="22"/>
      <c r="P13" s="46"/>
      <c r="Q13" s="46"/>
    </row>
    <row r="14" spans="1:17" ht="13.8" thickBot="1" x14ac:dyDescent="0.3"/>
    <row r="15" spans="1:17" ht="16.2" thickBot="1" x14ac:dyDescent="0.35">
      <c r="B15" s="103" t="s">
        <v>37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24">
        <v>0.22</v>
      </c>
      <c r="M15" s="53">
        <f>1430*3</f>
        <v>4290</v>
      </c>
      <c r="N15" s="51"/>
      <c r="O15" s="51"/>
    </row>
    <row r="16" spans="1:17" ht="15.6" x14ac:dyDescent="0.3">
      <c r="M16" s="49"/>
      <c r="O16" s="51"/>
      <c r="P16" s="51"/>
    </row>
    <row r="17" spans="2:16" ht="16.2" thickBot="1" x14ac:dyDescent="0.35">
      <c r="N17" s="52"/>
      <c r="O17" s="51"/>
      <c r="P17" s="51"/>
    </row>
    <row r="18" spans="2:16" ht="16.2" thickBot="1" x14ac:dyDescent="0.35">
      <c r="B18" s="103" t="s">
        <v>38</v>
      </c>
      <c r="C18" s="103"/>
      <c r="D18" s="103"/>
      <c r="E18" s="103"/>
      <c r="F18" s="103"/>
      <c r="G18" s="103"/>
      <c r="H18" s="103"/>
      <c r="I18" s="103"/>
      <c r="J18" s="103"/>
      <c r="K18" s="103"/>
      <c r="M18" s="72">
        <f>N12+M15</f>
        <v>6123.0012793103451</v>
      </c>
      <c r="N18" s="84" t="e">
        <f>'07-21'!M9-'07-21'!#REF!+'07-21'!N9-'07-21'!#REF!+'07-21'!M13-1320</f>
        <v>#REF!</v>
      </c>
      <c r="O18" s="85" t="e">
        <f>M18+N18</f>
        <v>#REF!</v>
      </c>
    </row>
  </sheetData>
  <mergeCells count="19">
    <mergeCell ref="B15:K15"/>
    <mergeCell ref="B18:K18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opLeftCell="G1" zoomScale="90" zoomScaleNormal="90" workbookViewId="0">
      <selection activeCell="P10" sqref="P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6" t="s">
        <v>93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88</v>
      </c>
      <c r="I7" s="104" t="s">
        <v>44</v>
      </c>
      <c r="J7" s="104" t="s">
        <v>39</v>
      </c>
      <c r="K7" s="105" t="s">
        <v>66</v>
      </c>
      <c r="L7" s="104" t="s">
        <v>36</v>
      </c>
      <c r="M7" s="107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5"/>
      <c r="L8" s="104"/>
      <c r="M8" s="108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41.25" customHeight="1" x14ac:dyDescent="0.25">
      <c r="A10" s="2">
        <v>2</v>
      </c>
      <c r="B10" s="75" t="s">
        <v>92</v>
      </c>
      <c r="C10" s="2">
        <v>3268013166</v>
      </c>
      <c r="D10" s="3">
        <v>6060</v>
      </c>
      <c r="E10" s="3">
        <v>88</v>
      </c>
      <c r="F10" s="3">
        <v>0.5</v>
      </c>
      <c r="G10" s="3">
        <f>D10/E6*E10</f>
        <v>3030</v>
      </c>
      <c r="H10" s="3">
        <v>0</v>
      </c>
      <c r="I10" s="3">
        <v>0</v>
      </c>
      <c r="J10" s="3">
        <v>1500</v>
      </c>
      <c r="K10" s="25">
        <f>G10+H10+I10</f>
        <v>3030</v>
      </c>
      <c r="L10" s="3">
        <f>ROUND((K10-1135)*18/100,2)</f>
        <v>341.1</v>
      </c>
      <c r="M10" s="3">
        <f>K10*0.015</f>
        <v>45.449999999999996</v>
      </c>
      <c r="N10" s="3">
        <f>L10+M10</f>
        <v>386.55</v>
      </c>
      <c r="O10" s="3">
        <f>K10-N10</f>
        <v>2643.45</v>
      </c>
      <c r="P10" s="3">
        <f>O10-J10</f>
        <v>1143.4499999999998</v>
      </c>
    </row>
    <row r="11" spans="1:17" ht="27.75" customHeight="1" x14ac:dyDescent="0.25">
      <c r="A11" s="2"/>
      <c r="B11" s="47" t="s">
        <v>3</v>
      </c>
      <c r="C11" s="47"/>
      <c r="D11" s="48">
        <f>SUM(D9:D9)</f>
        <v>6060</v>
      </c>
      <c r="E11" s="48">
        <f>SUM(E9)</f>
        <v>176</v>
      </c>
      <c r="F11" s="48"/>
      <c r="G11" s="48">
        <f>SUM(G9)</f>
        <v>6060</v>
      </c>
      <c r="H11" s="48">
        <f>SUM(H9)</f>
        <v>80.89</v>
      </c>
      <c r="I11" s="48">
        <v>0</v>
      </c>
      <c r="J11" s="48">
        <f>SUM(J9:J9)</f>
        <v>3000</v>
      </c>
      <c r="K11" s="74">
        <f>SUM(K9:K9)</f>
        <v>6140.89</v>
      </c>
      <c r="L11" s="73">
        <f>SUM(L9:L10)</f>
        <v>1446.46</v>
      </c>
      <c r="M11" s="73">
        <f>SUM(M9:M10)</f>
        <v>137.56334999999999</v>
      </c>
      <c r="N11" s="73">
        <f t="shared" ref="N11:P11" si="0">SUM(N9:N10)</f>
        <v>1584.0233499999999</v>
      </c>
      <c r="O11" s="73">
        <f t="shared" si="0"/>
        <v>7586.8666499999999</v>
      </c>
      <c r="P11" s="73">
        <f t="shared" si="0"/>
        <v>3086.8666499999999</v>
      </c>
    </row>
    <row r="12" spans="1:17" x14ac:dyDescent="0.25">
      <c r="M12" s="22"/>
      <c r="Q12" s="46">
        <f>P11+J11</f>
        <v>6086.8666499999999</v>
      </c>
    </row>
    <row r="13" spans="1:17" ht="13.8" thickBot="1" x14ac:dyDescent="0.3"/>
    <row r="14" spans="1:17" ht="16.2" thickBot="1" x14ac:dyDescent="0.35">
      <c r="B14" s="103" t="s">
        <v>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4">
        <v>0.22</v>
      </c>
      <c r="M14" s="53">
        <f>K9*22%+1320</f>
        <v>2670.9958000000001</v>
      </c>
      <c r="N14" s="51"/>
      <c r="O14" s="51"/>
    </row>
    <row r="15" spans="1:17" ht="15.6" x14ac:dyDescent="0.3">
      <c r="M15" s="49"/>
      <c r="O15" s="51"/>
      <c r="P15" s="51"/>
    </row>
    <row r="16" spans="1:17" ht="16.2" thickBot="1" x14ac:dyDescent="0.35">
      <c r="N16" s="52"/>
      <c r="O16" s="51"/>
      <c r="P16" s="51"/>
    </row>
    <row r="17" spans="2:15" ht="16.2" thickBot="1" x14ac:dyDescent="0.35">
      <c r="B17" s="103" t="s">
        <v>38</v>
      </c>
      <c r="C17" s="103"/>
      <c r="D17" s="103"/>
      <c r="E17" s="103"/>
      <c r="F17" s="103"/>
      <c r="G17" s="103"/>
      <c r="H17" s="103"/>
      <c r="I17" s="103"/>
      <c r="J17" s="103"/>
      <c r="K17" s="103"/>
      <c r="M17" s="72">
        <f>N11+M14</f>
        <v>4255.0191500000001</v>
      </c>
      <c r="N17" s="84" t="e">
        <f>'07-21'!M9-'07-21'!#REF!+'07-21'!N9-'07-21'!#REF!+'07-21'!M13-1320</f>
        <v>#REF!</v>
      </c>
      <c r="O17" s="85" t="e">
        <f>M17+N17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4:K14"/>
    <mergeCell ref="B17:K17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opLeftCell="G1" zoomScale="90" zoomScaleNormal="90" workbookViewId="0">
      <selection activeCell="A4" sqref="A4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6" t="s">
        <v>91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159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7" t="s">
        <v>62</v>
      </c>
      <c r="F7" s="107" t="s">
        <v>65</v>
      </c>
      <c r="G7" s="107" t="s">
        <v>33</v>
      </c>
      <c r="H7" s="104" t="s">
        <v>88</v>
      </c>
      <c r="I7" s="104" t="s">
        <v>44</v>
      </c>
      <c r="J7" s="104" t="s">
        <v>39</v>
      </c>
      <c r="K7" s="105" t="s">
        <v>66</v>
      </c>
      <c r="L7" s="104" t="s">
        <v>36</v>
      </c>
      <c r="M7" s="107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8"/>
      <c r="F8" s="108"/>
      <c r="G8" s="108"/>
      <c r="H8" s="104"/>
      <c r="I8" s="104"/>
      <c r="J8" s="104"/>
      <c r="K8" s="105"/>
      <c r="L8" s="104"/>
      <c r="M8" s="108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159</v>
      </c>
      <c r="F9" s="3">
        <v>1</v>
      </c>
      <c r="G9" s="3">
        <f>D9/E6*E9</f>
        <v>6060.0000000000009</v>
      </c>
      <c r="H9" s="3">
        <v>80.89</v>
      </c>
      <c r="I9" s="3">
        <v>0</v>
      </c>
      <c r="J9" s="3">
        <v>3000</v>
      </c>
      <c r="K9" s="25">
        <f>G9+H9+I9</f>
        <v>6140.8900000000012</v>
      </c>
      <c r="L9" s="3">
        <f>ROUND((K9)*18/100,2)</f>
        <v>1105.3599999999999</v>
      </c>
      <c r="M9" s="3">
        <f>K9*0.015</f>
        <v>92.113350000000011</v>
      </c>
      <c r="N9" s="3">
        <f>L9+M9</f>
        <v>1197.47335</v>
      </c>
      <c r="O9" s="3">
        <f>K9-N9</f>
        <v>4943.416650000001</v>
      </c>
      <c r="P9" s="3">
        <f>O9-J9</f>
        <v>1943.416650000001</v>
      </c>
    </row>
    <row r="10" spans="1:17" ht="41.25" customHeight="1" x14ac:dyDescent="0.25">
      <c r="A10" s="2">
        <v>1</v>
      </c>
      <c r="B10" s="75" t="s">
        <v>92</v>
      </c>
      <c r="C10" s="2">
        <v>3268013166</v>
      </c>
      <c r="D10" s="3">
        <v>6060</v>
      </c>
      <c r="E10" s="3">
        <v>79.5</v>
      </c>
      <c r="F10" s="3">
        <v>0.5</v>
      </c>
      <c r="G10" s="3">
        <f>D10/E6*E10</f>
        <v>3030.0000000000005</v>
      </c>
      <c r="H10" s="3">
        <v>0</v>
      </c>
      <c r="I10" s="3">
        <v>0</v>
      </c>
      <c r="J10" s="3">
        <v>1500</v>
      </c>
      <c r="K10" s="25">
        <f>G10+H10+I10</f>
        <v>3030.0000000000005</v>
      </c>
      <c r="L10" s="3">
        <f>ROUND((K10-1135)*18/100,2)</f>
        <v>341.1</v>
      </c>
      <c r="M10" s="3">
        <f>K10*0.015</f>
        <v>45.45</v>
      </c>
      <c r="N10" s="3">
        <f>L10+M10</f>
        <v>386.55</v>
      </c>
      <c r="O10" s="3">
        <f>K10-N10</f>
        <v>2643.4500000000003</v>
      </c>
      <c r="P10" s="3">
        <f>O10-J10</f>
        <v>1143.4500000000003</v>
      </c>
    </row>
    <row r="11" spans="1:17" ht="27.75" customHeight="1" x14ac:dyDescent="0.25">
      <c r="A11" s="2"/>
      <c r="B11" s="47" t="s">
        <v>3</v>
      </c>
      <c r="C11" s="47"/>
      <c r="D11" s="48">
        <f>SUM(D9:D9)</f>
        <v>6060</v>
      </c>
      <c r="E11" s="48">
        <f>SUM(E9)</f>
        <v>159</v>
      </c>
      <c r="F11" s="48"/>
      <c r="G11" s="48">
        <f>SUM(G9)</f>
        <v>6060.0000000000009</v>
      </c>
      <c r="H11" s="48">
        <f>SUM(H9)</f>
        <v>80.89</v>
      </c>
      <c r="I11" s="48">
        <v>0</v>
      </c>
      <c r="J11" s="48">
        <f>SUM(J9:J9)</f>
        <v>3000</v>
      </c>
      <c r="K11" s="74">
        <f>SUM(K9:K9)</f>
        <v>6140.8900000000012</v>
      </c>
      <c r="L11" s="73">
        <f>SUM(L9:L10)</f>
        <v>1446.46</v>
      </c>
      <c r="M11" s="73">
        <f>SUM(M9:M10)</f>
        <v>137.56335000000001</v>
      </c>
      <c r="N11" s="73">
        <f t="shared" ref="N11:P11" si="0">SUM(N9:N10)</f>
        <v>1584.0233499999999</v>
      </c>
      <c r="O11" s="73">
        <f t="shared" si="0"/>
        <v>7586.8666500000018</v>
      </c>
      <c r="P11" s="73">
        <f t="shared" si="0"/>
        <v>3086.8666500000013</v>
      </c>
    </row>
    <row r="12" spans="1:17" x14ac:dyDescent="0.25">
      <c r="M12" s="22"/>
      <c r="Q12" s="46">
        <f>P11+J11</f>
        <v>6086.8666500000018</v>
      </c>
    </row>
    <row r="13" spans="1:17" ht="13.8" thickBot="1" x14ac:dyDescent="0.3"/>
    <row r="14" spans="1:17" ht="16.2" thickBot="1" x14ac:dyDescent="0.35">
      <c r="B14" s="103" t="s">
        <v>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4">
        <v>0.22</v>
      </c>
      <c r="M14" s="53">
        <f>K9*22%+1320</f>
        <v>2670.9958000000006</v>
      </c>
      <c r="N14" s="51"/>
      <c r="O14" s="51"/>
    </row>
    <row r="15" spans="1:17" ht="15.6" x14ac:dyDescent="0.3">
      <c r="M15" s="49"/>
      <c r="O15" s="51"/>
      <c r="P15" s="51"/>
    </row>
    <row r="16" spans="1:17" ht="16.2" thickBot="1" x14ac:dyDescent="0.35">
      <c r="N16" s="52"/>
      <c r="O16" s="51"/>
      <c r="P16" s="51"/>
    </row>
    <row r="17" spans="2:15" ht="16.2" thickBot="1" x14ac:dyDescent="0.35">
      <c r="B17" s="103" t="s">
        <v>38</v>
      </c>
      <c r="C17" s="103"/>
      <c r="D17" s="103"/>
      <c r="E17" s="103"/>
      <c r="F17" s="103"/>
      <c r="G17" s="103"/>
      <c r="H17" s="103"/>
      <c r="I17" s="103"/>
      <c r="J17" s="103"/>
      <c r="K17" s="103"/>
      <c r="M17" s="72">
        <f>N11+M14</f>
        <v>4255.0191500000001</v>
      </c>
      <c r="N17" s="84" t="e">
        <f>'07-21'!M9-'07-21'!#REF!+'07-21'!N9-'07-21'!#REF!+'07-21'!M13-1320</f>
        <v>#REF!</v>
      </c>
      <c r="O17" s="85" t="e">
        <f>M17+N17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4:K14"/>
    <mergeCell ref="B17:K17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25</vt:i4>
      </vt:variant>
    </vt:vector>
  </HeadingPairs>
  <TitlesOfParts>
    <vt:vector size="25" baseType="lpstr">
      <vt:lpstr>12</vt:lpstr>
      <vt:lpstr>11</vt:lpstr>
      <vt:lpstr>08</vt:lpstr>
      <vt:lpstr>10</vt:lpstr>
      <vt:lpstr>09</vt:lpstr>
      <vt:lpstr>07</vt:lpstr>
      <vt:lpstr>12-21 </vt:lpstr>
      <vt:lpstr>11-21 </vt:lpstr>
      <vt:lpstr>10-21</vt:lpstr>
      <vt:lpstr>09-21 </vt:lpstr>
      <vt:lpstr>08-21 </vt:lpstr>
      <vt:lpstr>07-21</vt:lpstr>
      <vt:lpstr>06</vt:lpstr>
      <vt:lpstr>04</vt:lpstr>
      <vt:lpstr>05</vt:lpstr>
      <vt:lpstr>03</vt:lpstr>
      <vt:lpstr>02</vt:lpstr>
      <vt:lpstr>01</vt:lpstr>
      <vt:lpstr>пд1 зп (2)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2021-12-16T17:25:10Z</cp:lastPrinted>
  <dcterms:created xsi:type="dcterms:W3CDTF">2002-10-10T07:52:59Z</dcterms:created>
  <dcterms:modified xsi:type="dcterms:W3CDTF">2021-12-16T17:25:57Z</dcterms:modified>
</cp:coreProperties>
</file>