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Nastia\GitHub\Фопи\Зарплата ФОП 2021\"/>
    </mc:Choice>
  </mc:AlternateContent>
  <bookViews>
    <workbookView xWindow="360" yWindow="180" windowWidth="11340" windowHeight="5916" tabRatio="798" firstSheet="5" activeTab="6"/>
  </bookViews>
  <sheets>
    <sheet name="12" sheetId="149" r:id="rId1"/>
    <sheet name="11" sheetId="148" r:id="rId2"/>
    <sheet name="10" sheetId="147" r:id="rId3"/>
    <sheet name="09" sheetId="146" r:id="rId4"/>
    <sheet name="08" sheetId="145" r:id="rId5"/>
    <sheet name="07" sheetId="144" r:id="rId6"/>
    <sheet name="12-21 " sheetId="157" r:id="rId7"/>
    <sheet name="11-21 " sheetId="156" r:id="rId8"/>
    <sheet name="10-21" sheetId="155" r:id="rId9"/>
    <sheet name="09-21 " sheetId="154" r:id="rId10"/>
    <sheet name="08-21 " sheetId="153" r:id="rId11"/>
    <sheet name="07-21" sheetId="152" r:id="rId12"/>
    <sheet name="06" sheetId="151" r:id="rId13"/>
    <sheet name="05" sheetId="142" r:id="rId14"/>
    <sheet name="04" sheetId="141" r:id="rId15"/>
    <sheet name="03" sheetId="140" r:id="rId16"/>
    <sheet name="02" sheetId="139" r:id="rId17"/>
    <sheet name="01" sheetId="138" r:id="rId18"/>
    <sheet name="пд1 зп (2)" sheetId="158" r:id="rId19"/>
    <sheet name="пд1 зп" sheetId="159" r:id="rId20"/>
    <sheet name="пд2 зп" sheetId="46" r:id="rId21"/>
    <sheet name="пд1 аванс" sheetId="2" r:id="rId22"/>
    <sheet name="пд2 аванс" sheetId="4" r:id="rId23"/>
    <sheet name="Звірка21" sheetId="150" r:id="rId24"/>
    <sheet name="звірка" sheetId="110" r:id="rId25"/>
  </sheets>
  <externalReferences>
    <externalReference r:id="rId26"/>
    <externalReference r:id="rId27"/>
  </externalReferences>
  <calcPr calcId="162913"/>
</workbook>
</file>

<file path=xl/calcChain.xml><?xml version="1.0" encoding="utf-8"?>
<calcChain xmlns="http://schemas.openxmlformats.org/spreadsheetml/2006/main">
  <c r="M14" i="157" l="1"/>
  <c r="A10" i="159"/>
  <c r="A17" i="159" l="1"/>
  <c r="G9" i="157"/>
  <c r="D11" i="157"/>
  <c r="D3" i="4" l="1"/>
  <c r="I9" i="157"/>
  <c r="A10" i="158"/>
  <c r="A17" i="158" l="1"/>
  <c r="N17" i="157"/>
  <c r="J11" i="157"/>
  <c r="H11" i="157"/>
  <c r="E11" i="157"/>
  <c r="G10" i="157"/>
  <c r="K10" i="157" s="1"/>
  <c r="K9" i="157"/>
  <c r="K11" i="157" l="1"/>
  <c r="M9" i="157"/>
  <c r="L9" i="157"/>
  <c r="L10" i="157"/>
  <c r="N10" i="157" s="1"/>
  <c r="O10" i="157" s="1"/>
  <c r="P10" i="157" s="1"/>
  <c r="M10" i="157"/>
  <c r="G11" i="157"/>
  <c r="N17" i="156"/>
  <c r="J11" i="156"/>
  <c r="H11" i="156"/>
  <c r="E11" i="156"/>
  <c r="D11" i="156"/>
  <c r="G10" i="156"/>
  <c r="K10" i="156" s="1"/>
  <c r="G9" i="156"/>
  <c r="K9" i="156" s="1"/>
  <c r="M11" i="157" l="1"/>
  <c r="L11" i="157"/>
  <c r="N9" i="157"/>
  <c r="K11" i="156"/>
  <c r="M9" i="156"/>
  <c r="M14" i="156"/>
  <c r="L9" i="156"/>
  <c r="L10" i="156"/>
  <c r="N10" i="156" s="1"/>
  <c r="O10" i="156" s="1"/>
  <c r="P10" i="156" s="1"/>
  <c r="M10" i="156"/>
  <c r="G11" i="156"/>
  <c r="L11" i="155"/>
  <c r="G10" i="155"/>
  <c r="K10" i="155"/>
  <c r="M10" i="155" s="1"/>
  <c r="G9" i="155"/>
  <c r="D11" i="155"/>
  <c r="E11" i="155"/>
  <c r="H11" i="155"/>
  <c r="J11" i="155"/>
  <c r="N11" i="157" l="1"/>
  <c r="M17" i="157" s="1"/>
  <c r="O17" i="157" s="1"/>
  <c r="O9" i="157"/>
  <c r="N9" i="156"/>
  <c r="L11" i="156"/>
  <c r="M11" i="156"/>
  <c r="L10" i="155"/>
  <c r="N10" i="155" s="1"/>
  <c r="O10" i="155" s="1"/>
  <c r="P10" i="155" s="1"/>
  <c r="D15" i="152"/>
  <c r="N17" i="155"/>
  <c r="G11" i="155"/>
  <c r="O11" i="157" l="1"/>
  <c r="P9" i="157"/>
  <c r="P11" i="157" s="1"/>
  <c r="Q12" i="157" s="1"/>
  <c r="N11" i="156"/>
  <c r="M17" i="156" s="1"/>
  <c r="O17" i="156" s="1"/>
  <c r="O9" i="156"/>
  <c r="K9" i="155"/>
  <c r="J10" i="154"/>
  <c r="H10" i="154"/>
  <c r="E10" i="154"/>
  <c r="D10" i="154"/>
  <c r="G9" i="154"/>
  <c r="K9" i="154" s="1"/>
  <c r="O11" i="156" l="1"/>
  <c r="P9" i="156"/>
  <c r="P11" i="156" s="1"/>
  <c r="Q12" i="156" s="1"/>
  <c r="K11" i="155"/>
  <c r="M14" i="155"/>
  <c r="L9" i="155"/>
  <c r="M9" i="155"/>
  <c r="M11" i="155" s="1"/>
  <c r="K10" i="154"/>
  <c r="M9" i="154"/>
  <c r="M10" i="154" s="1"/>
  <c r="M13" i="154"/>
  <c r="L9" i="154"/>
  <c r="G10" i="154"/>
  <c r="G9" i="152"/>
  <c r="N9" i="155" l="1"/>
  <c r="N11" i="155" s="1"/>
  <c r="L10" i="154"/>
  <c r="N9" i="154"/>
  <c r="M17" i="155" l="1"/>
  <c r="O17" i="155" s="1"/>
  <c r="O9" i="155"/>
  <c r="O11" i="155" s="1"/>
  <c r="N10" i="154"/>
  <c r="M16" i="154" s="1"/>
  <c r="O9" i="154"/>
  <c r="L9" i="152"/>
  <c r="M13" i="152" s="1"/>
  <c r="A15" i="2"/>
  <c r="P9" i="155" l="1"/>
  <c r="P11" i="155" s="1"/>
  <c r="P9" i="154"/>
  <c r="P10" i="154" s="1"/>
  <c r="Q11" i="154" s="1"/>
  <c r="O10" i="154"/>
  <c r="J10" i="153"/>
  <c r="H10" i="153"/>
  <c r="E10" i="153"/>
  <c r="D10" i="153"/>
  <c r="G9" i="153"/>
  <c r="D18" i="150"/>
  <c r="D20" i="150" s="1"/>
  <c r="C18" i="150"/>
  <c r="C20" i="150" s="1"/>
  <c r="H10" i="152"/>
  <c r="I10" i="152"/>
  <c r="J10" i="152"/>
  <c r="K10" i="152"/>
  <c r="E10" i="152"/>
  <c r="D10" i="152"/>
  <c r="K10" i="151"/>
  <c r="E10" i="151"/>
  <c r="D10" i="151"/>
  <c r="G9" i="151"/>
  <c r="G10" i="151"/>
  <c r="G10" i="142"/>
  <c r="B18" i="150"/>
  <c r="B20" i="150" s="1"/>
  <c r="G9" i="142"/>
  <c r="L9" i="142" s="1"/>
  <c r="A5" i="150"/>
  <c r="C18" i="110"/>
  <c r="C20" i="110"/>
  <c r="A3" i="149"/>
  <c r="K10" i="149"/>
  <c r="E10" i="149"/>
  <c r="D10" i="149"/>
  <c r="G9" i="149"/>
  <c r="L9" i="149"/>
  <c r="K10" i="148"/>
  <c r="E10" i="148"/>
  <c r="D10" i="148"/>
  <c r="G9" i="148"/>
  <c r="L9" i="148"/>
  <c r="K10" i="147"/>
  <c r="E10" i="147"/>
  <c r="D10" i="147"/>
  <c r="G9" i="147"/>
  <c r="L9" i="147"/>
  <c r="L10" i="147" s="1"/>
  <c r="K10" i="146"/>
  <c r="E10" i="146"/>
  <c r="D10" i="146"/>
  <c r="G9" i="146"/>
  <c r="L9" i="146" s="1"/>
  <c r="K10" i="145"/>
  <c r="E10" i="145"/>
  <c r="D10" i="145"/>
  <c r="G9" i="145"/>
  <c r="L9" i="145"/>
  <c r="K10" i="144"/>
  <c r="E10" i="144"/>
  <c r="D10" i="144"/>
  <c r="G9" i="144"/>
  <c r="L9" i="144"/>
  <c r="L10" i="144" s="1"/>
  <c r="K10" i="142"/>
  <c r="E10" i="142"/>
  <c r="D10" i="142"/>
  <c r="K10" i="141"/>
  <c r="E10" i="141"/>
  <c r="D10" i="141"/>
  <c r="G9" i="141"/>
  <c r="L9" i="141" s="1"/>
  <c r="G9" i="140"/>
  <c r="G10" i="140"/>
  <c r="E10" i="140"/>
  <c r="K10" i="140"/>
  <c r="D10" i="140"/>
  <c r="K10" i="139"/>
  <c r="E10" i="139"/>
  <c r="D10" i="139"/>
  <c r="L9" i="139"/>
  <c r="M13" i="139"/>
  <c r="D18" i="110"/>
  <c r="D20" i="110" s="1"/>
  <c r="B18" i="110"/>
  <c r="B20" i="110"/>
  <c r="E10" i="138"/>
  <c r="L9" i="138"/>
  <c r="M9" i="138" s="1"/>
  <c r="M10" i="138" s="1"/>
  <c r="K10" i="138"/>
  <c r="D10" i="138"/>
  <c r="A5" i="110"/>
  <c r="A1" i="2"/>
  <c r="L10" i="138"/>
  <c r="N9" i="149"/>
  <c r="N10" i="149" s="1"/>
  <c r="M13" i="149"/>
  <c r="L10" i="149"/>
  <c r="M9" i="149"/>
  <c r="M10" i="149" s="1"/>
  <c r="M9" i="139"/>
  <c r="M10" i="139" s="1"/>
  <c r="L10" i="139"/>
  <c r="M13" i="147"/>
  <c r="M13" i="148"/>
  <c r="M9" i="148"/>
  <c r="M10" i="148"/>
  <c r="L10" i="148"/>
  <c r="N9" i="148"/>
  <c r="M13" i="145"/>
  <c r="L10" i="145"/>
  <c r="N9" i="145"/>
  <c r="O9" i="145" s="1"/>
  <c r="M9" i="145"/>
  <c r="M10" i="145" s="1"/>
  <c r="N9" i="139"/>
  <c r="N10" i="139" s="1"/>
  <c r="L9" i="140"/>
  <c r="L10" i="140" s="1"/>
  <c r="O9" i="149"/>
  <c r="O9" i="139"/>
  <c r="P9" i="139" s="1"/>
  <c r="O9" i="148"/>
  <c r="P9" i="148" s="1"/>
  <c r="N10" i="148"/>
  <c r="P9" i="149"/>
  <c r="Q9" i="149" s="1"/>
  <c r="Q10" i="149" s="1"/>
  <c r="Q11" i="149" s="1"/>
  <c r="O10" i="149"/>
  <c r="M16" i="149" s="1"/>
  <c r="M13" i="140"/>
  <c r="N9" i="140"/>
  <c r="M9" i="140"/>
  <c r="M10" i="140"/>
  <c r="O10" i="139"/>
  <c r="M16" i="139" s="1"/>
  <c r="O10" i="148"/>
  <c r="M16" i="148" s="1"/>
  <c r="N10" i="140"/>
  <c r="O9" i="140"/>
  <c r="O10" i="140" s="1"/>
  <c r="M16" i="140" s="1"/>
  <c r="G10" i="152"/>
  <c r="L9" i="151"/>
  <c r="M13" i="151" s="1"/>
  <c r="L10" i="152"/>
  <c r="N9" i="152"/>
  <c r="N10" i="152" s="1"/>
  <c r="M9" i="152"/>
  <c r="A10" i="2"/>
  <c r="Q12" i="155" l="1"/>
  <c r="A17" i="2"/>
  <c r="L10" i="141"/>
  <c r="M13" i="141"/>
  <c r="N9" i="141"/>
  <c r="N10" i="141" s="1"/>
  <c r="M9" i="141"/>
  <c r="M13" i="142"/>
  <c r="M9" i="142"/>
  <c r="N9" i="142"/>
  <c r="N10" i="142" s="1"/>
  <c r="L10" i="142"/>
  <c r="O10" i="145"/>
  <c r="M16" i="145" s="1"/>
  <c r="P9" i="145"/>
  <c r="M9" i="146"/>
  <c r="M10" i="146" s="1"/>
  <c r="L10" i="146"/>
  <c r="M13" i="146"/>
  <c r="N9" i="146"/>
  <c r="P10" i="148"/>
  <c r="Q9" i="148"/>
  <c r="Q10" i="148" s="1"/>
  <c r="Q11" i="148" s="1"/>
  <c r="P10" i="139"/>
  <c r="Q9" i="139"/>
  <c r="Q10" i="139" s="1"/>
  <c r="Q11" i="139" s="1"/>
  <c r="P10" i="149"/>
  <c r="G10" i="141"/>
  <c r="M9" i="151"/>
  <c r="P9" i="140"/>
  <c r="N10" i="145"/>
  <c r="N9" i="147"/>
  <c r="N9" i="151"/>
  <c r="N10" i="151" s="1"/>
  <c r="M9" i="144"/>
  <c r="M10" i="144" s="1"/>
  <c r="M9" i="147"/>
  <c r="M10" i="147" s="1"/>
  <c r="M13" i="138"/>
  <c r="M13" i="144"/>
  <c r="L10" i="151"/>
  <c r="N9" i="144"/>
  <c r="N9" i="138"/>
  <c r="N16" i="153"/>
  <c r="N16" i="154"/>
  <c r="O16" i="154" s="1"/>
  <c r="M10" i="152"/>
  <c r="O9" i="152"/>
  <c r="G10" i="153"/>
  <c r="K9" i="153"/>
  <c r="M13" i="153" s="1"/>
  <c r="K10" i="153"/>
  <c r="N10" i="138" l="1"/>
  <c r="O9" i="138"/>
  <c r="O9" i="141"/>
  <c r="M10" i="141"/>
  <c r="N10" i="144"/>
  <c r="O9" i="144"/>
  <c r="O9" i="147"/>
  <c r="N10" i="147"/>
  <c r="P10" i="145"/>
  <c r="Q9" i="145"/>
  <c r="Q10" i="145" s="1"/>
  <c r="Q11" i="145" s="1"/>
  <c r="Q9" i="140"/>
  <c r="Q10" i="140" s="1"/>
  <c r="Q11" i="140" s="1"/>
  <c r="P10" i="140"/>
  <c r="O9" i="146"/>
  <c r="N10" i="146"/>
  <c r="O9" i="151"/>
  <c r="M10" i="151"/>
  <c r="M10" i="142"/>
  <c r="O9" i="142"/>
  <c r="O10" i="152"/>
  <c r="M16" i="152" s="1"/>
  <c r="P9" i="152"/>
  <c r="L9" i="153"/>
  <c r="N9" i="153" s="1"/>
  <c r="M9" i="153"/>
  <c r="M10" i="153" s="1"/>
  <c r="O10" i="151" l="1"/>
  <c r="M16" i="151" s="1"/>
  <c r="P9" i="151"/>
  <c r="O10" i="147"/>
  <c r="M16" i="147" s="1"/>
  <c r="P9" i="147"/>
  <c r="P9" i="144"/>
  <c r="O10" i="144"/>
  <c r="M16" i="144" s="1"/>
  <c r="O10" i="146"/>
  <c r="M16" i="146" s="1"/>
  <c r="P9" i="146"/>
  <c r="O10" i="141"/>
  <c r="M16" i="141" s="1"/>
  <c r="P9" i="141"/>
  <c r="O10" i="142"/>
  <c r="M16" i="142" s="1"/>
  <c r="P9" i="142"/>
  <c r="P9" i="138"/>
  <c r="O10" i="138"/>
  <c r="M16" i="138" s="1"/>
  <c r="P10" i="152"/>
  <c r="Q9" i="152"/>
  <c r="Q10" i="152" s="1"/>
  <c r="Q11" i="152" s="1"/>
  <c r="L10" i="153"/>
  <c r="N10" i="153"/>
  <c r="M16" i="153" s="1"/>
  <c r="O16" i="153" s="1"/>
  <c r="O9" i="153"/>
  <c r="P10" i="146" l="1"/>
  <c r="Q9" i="146"/>
  <c r="Q10" i="146" s="1"/>
  <c r="Q11" i="146" s="1"/>
  <c r="Q9" i="138"/>
  <c r="Q10" i="138" s="1"/>
  <c r="Q11" i="138" s="1"/>
  <c r="P10" i="138"/>
  <c r="P10" i="144"/>
  <c r="Q9" i="144"/>
  <c r="Q10" i="144" s="1"/>
  <c r="Q11" i="144" s="1"/>
  <c r="Q9" i="142"/>
  <c r="Q10" i="142" s="1"/>
  <c r="Q11" i="142" s="1"/>
  <c r="P10" i="142"/>
  <c r="P10" i="147"/>
  <c r="Q9" i="147"/>
  <c r="Q10" i="147" s="1"/>
  <c r="Q11" i="147" s="1"/>
  <c r="P10" i="141"/>
  <c r="Q9" i="141"/>
  <c r="Q10" i="141" s="1"/>
  <c r="Q11" i="141" s="1"/>
  <c r="Q9" i="151"/>
  <c r="Q10" i="151" s="1"/>
  <c r="Q11" i="151" s="1"/>
  <c r="P10" i="151"/>
  <c r="O10" i="153"/>
  <c r="P9" i="153"/>
  <c r="P10" i="153" s="1"/>
  <c r="Q11" i="153" s="1"/>
</calcChain>
</file>

<file path=xl/sharedStrings.xml><?xml version="1.0" encoding="utf-8"?>
<sst xmlns="http://schemas.openxmlformats.org/spreadsheetml/2006/main" count="529" uniqueCount="101">
  <si>
    <t>№</t>
  </si>
  <si>
    <t>П.І.Б</t>
  </si>
  <si>
    <t>оклад</t>
  </si>
  <si>
    <t>ВСЬОГО:</t>
  </si>
  <si>
    <t>Сума</t>
  </si>
  <si>
    <t>Всього:</t>
  </si>
  <si>
    <t>Ідентифікаційний номер</t>
  </si>
  <si>
    <t>Типова міжвідомча форма № Т-53а</t>
  </si>
  <si>
    <t>Цех, відділ</t>
  </si>
  <si>
    <t>(підприємство, організація)</t>
  </si>
  <si>
    <t>Зміна майстра</t>
  </si>
  <si>
    <t>Код по ОКУД 0301013</t>
  </si>
  <si>
    <t>начальника</t>
  </si>
  <si>
    <t>Коренсондуючий рахунок</t>
  </si>
  <si>
    <t>Код цільового призначення</t>
  </si>
  <si>
    <t xml:space="preserve">                До розрахункової відомості № __________</t>
  </si>
  <si>
    <t>В касу до виплати в строк</t>
  </si>
  <si>
    <t>рахунок,        субрахунок</t>
  </si>
  <si>
    <t>код аналітичного обліку</t>
  </si>
  <si>
    <t>в сумі</t>
  </si>
  <si>
    <t>Керівник</t>
  </si>
  <si>
    <t>Головний бухгалтер</t>
  </si>
  <si>
    <t>По цій платіжній відомості сплачено гривень</t>
  </si>
  <si>
    <t>і депоновано</t>
  </si>
  <si>
    <t>Виплату провів</t>
  </si>
  <si>
    <t>Перевірив бухгалтер</t>
  </si>
  <si>
    <t>№ п/п</t>
  </si>
  <si>
    <t>Таб. №</t>
  </si>
  <si>
    <t>Прізвище, ім'я, по батькові</t>
  </si>
  <si>
    <t>Розписка в одержанні</t>
  </si>
  <si>
    <t>Примітка</t>
  </si>
  <si>
    <t>Відомість склав</t>
  </si>
  <si>
    <t>Відомість перевірив</t>
  </si>
  <si>
    <t>Всього нараховано</t>
  </si>
  <si>
    <t>Всього утримано</t>
  </si>
  <si>
    <t>Сума до видачі</t>
  </si>
  <si>
    <t>ПДФО</t>
  </si>
  <si>
    <t>Нарахований єдиний соц.внесок на зарплату</t>
  </si>
  <si>
    <t>Всього податків:</t>
  </si>
  <si>
    <t>Аванс</t>
  </si>
  <si>
    <t>Сума до видачі БЕЗ АВАНСУ</t>
  </si>
  <si>
    <t>надбавки</t>
  </si>
  <si>
    <t>Воєнний збір 1,5%</t>
  </si>
  <si>
    <t>Приватний нотаріус Підхомна Олександра Дмитрівна</t>
  </si>
  <si>
    <t>відпустки</t>
  </si>
  <si>
    <t>Військовий збір 1,5%</t>
  </si>
  <si>
    <t>Нараховано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</si>
  <si>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</si>
  <si>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</si>
  <si>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</si>
  <si>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</si>
  <si>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</si>
  <si>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</si>
  <si>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</si>
  <si>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</si>
  <si>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</si>
  <si>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</si>
  <si>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</si>
  <si>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</si>
  <si>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оплачено</t>
  </si>
  <si>
    <t>переплата</t>
  </si>
  <si>
    <t>ЄСВ з найманих осіб (22%)</t>
  </si>
  <si>
    <t>відпрацьовані год.</t>
  </si>
  <si>
    <t>2020р</t>
  </si>
  <si>
    <t xml:space="preserve">індексація за </t>
  </si>
  <si>
    <t>ставка</t>
  </si>
  <si>
    <t>Всього зарплата</t>
  </si>
  <si>
    <t>Розрахунково-платіжна відомість ЗА ЛИПЕНЬ 2020 Р</t>
  </si>
  <si>
    <t>Крива Оксана Володимирівна 16.06.20</t>
  </si>
  <si>
    <t>Розрахунково-платіжна відомість ЗА СЕРПЕНЬ 2020 Р</t>
  </si>
  <si>
    <t>Розрахунково-платіжна відомість ЗА ВЕРЕСЕНЬ 2020 Р</t>
  </si>
  <si>
    <t>Розрахунково-платіжна відомість ЗА ЖОВТЕНЬ 2020 Р</t>
  </si>
  <si>
    <t>Розрахунково-платіжна відомість ЗА ЛИСТОПАД 2020 Р</t>
  </si>
  <si>
    <t>1369,88-779,6</t>
  </si>
  <si>
    <t>Зем.1-173,77+23,52</t>
  </si>
  <si>
    <t>Зем.2-107,89+30,36</t>
  </si>
  <si>
    <t>2021р</t>
  </si>
  <si>
    <t>з_____________________ по ____________________ 2021р.</t>
  </si>
  <si>
    <t>Розрахунково-платіжна відомість за СІЧЕНЬ 2021року</t>
  </si>
  <si>
    <t>Розрахунково-платіжна відомість за ЛЮТИЙ 2021 року</t>
  </si>
  <si>
    <t>Розрахунково-платіжна відомість за КВІТНЬ 2021 року</t>
  </si>
  <si>
    <t>Розрахунково-платіжна відомість за ТРАВЕНЬ 2021 року</t>
  </si>
  <si>
    <t>Розрахунково-платіжна відомість за БЕРЕЗЕНЬ 2020 року</t>
  </si>
  <si>
    <t>Оклад</t>
  </si>
  <si>
    <t>Відпрацьовані год.</t>
  </si>
  <si>
    <t>Ставка</t>
  </si>
  <si>
    <t>Розрахунково-платіжна відомість за ЧЕРВЕНЬ 2021 року</t>
  </si>
  <si>
    <t>Розрахунково-платіжна відомість за ЛИПЕНЬ 2021 року</t>
  </si>
  <si>
    <t>індексація за серпень</t>
  </si>
  <si>
    <t>Розрахунково-платіжна відомість за СЕРПЕНЬ 2021 року</t>
  </si>
  <si>
    <t>Розрахунково-платіжна відомість за ВЕРЕСЕНЬ 2021 року</t>
  </si>
  <si>
    <t>Розрахунково-платіжна відомість за ЖОВТЕНЬ 2021 року</t>
  </si>
  <si>
    <t>Арабчук Лілія Василівна 01.10.21</t>
  </si>
  <si>
    <t>Розрахунково-платіжна відомість за ЛИСТОПАД 2021 року</t>
  </si>
  <si>
    <t>індексація за грудень</t>
  </si>
  <si>
    <t>ПЛАТІЖНА ВІДОМІСТЬ № 12</t>
  </si>
  <si>
    <t>за ГРУДЕНЬ 2021</t>
  </si>
  <si>
    <t>03 СІЧНЯ 2022</t>
  </si>
  <si>
    <t>03 ГРУДНЯ 2021</t>
  </si>
  <si>
    <t>ПЛАТІЖНА ВІДОМІСТЬ № 012/А</t>
  </si>
  <si>
    <t>20 ГРУДНЯ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</si>
</sst>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;@"/>
  </numFmts>
  <fonts count="43" x14ac:knownFonts="1">
    <font>
      <sz val="10"/>
      <name val="Arial Cyr"/>
      <charset val="204"/>
    </font>
    <font>
      <sz val="12"/>
      <name val="Times New Roman"/>
      <family val="1"/>
    </font>
    <font>
      <b/>
      <sz val="12"/>
      <name val="Times New Roman"/>
      <family val="1"/>
    </font>
    <font>
      <b/>
      <sz val="16"/>
      <name val="Times New Roman"/>
      <family val="1"/>
    </font>
    <font>
      <sz val="10"/>
      <name val="Bookman Old Style"/>
      <family val="1"/>
      <charset val="204"/>
    </font>
    <font>
      <b/>
      <sz val="12"/>
      <name val="Bookman Old Style"/>
      <family val="1"/>
      <charset val="204"/>
    </font>
    <font>
      <b/>
      <i/>
      <sz val="12"/>
      <name val="Bookman Old Style"/>
      <family val="1"/>
      <charset val="204"/>
    </font>
    <font>
      <b/>
      <sz val="11"/>
      <name val="Bookman Old Style"/>
      <family val="1"/>
      <charset val="204"/>
    </font>
    <font>
      <sz val="8"/>
      <name val="Bookman Old Style"/>
      <family val="1"/>
      <charset val="204"/>
    </font>
    <font>
      <sz val="7"/>
      <name val="Bookman Old Style"/>
      <family val="1"/>
      <charset val="204"/>
    </font>
    <font>
      <b/>
      <i/>
      <sz val="10"/>
      <name val="Bookman Old Style"/>
      <family val="1"/>
      <charset val="204"/>
    </font>
    <font>
      <b/>
      <i/>
      <sz val="9"/>
      <name val="Bookman Old Style"/>
      <family val="1"/>
      <charset val="204"/>
    </font>
    <font>
      <i/>
      <sz val="9"/>
      <name val="Bookman Old Style"/>
      <family val="1"/>
      <charset val="204"/>
    </font>
    <font>
      <b/>
      <i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b/>
      <i/>
      <sz val="12"/>
      <name val="Arial Cyr"/>
      <charset val="204"/>
    </font>
    <font>
      <b/>
      <sz val="16"/>
      <name val="Arial Cyr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9"/>
      <name val="Times New Roman"/>
      <family val="1"/>
      <charset val="204"/>
    </font>
    <font>
      <sz val="9"/>
      <name val="Times New Roman"/>
      <family val="1"/>
      <charset val="204"/>
    </font>
    <font>
      <b/>
      <sz val="10"/>
      <name val="Arial Cyr"/>
      <charset val="204"/>
    </font>
    <font>
      <b/>
      <i/>
      <sz val="10"/>
      <name val="Arial"/>
      <family val="2"/>
      <charset val="204"/>
    </font>
    <font>
      <b/>
      <i/>
      <sz val="7"/>
      <name val="Arial"/>
      <family val="2"/>
      <charset val="204"/>
    </font>
    <font>
      <b/>
      <i/>
      <sz val="9"/>
      <name val="Arial"/>
      <family val="2"/>
      <charset val="204"/>
    </font>
    <font>
      <i/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Bookman Old Style"/>
      <family val="1"/>
      <charset val="204"/>
    </font>
    <font>
      <sz val="9"/>
      <name val="Arial Cyr"/>
      <charset val="204"/>
    </font>
    <font>
      <b/>
      <sz val="18"/>
      <name val="Arial Cyr"/>
      <charset val="204"/>
    </font>
    <font>
      <b/>
      <sz val="12"/>
      <name val="Times New Roman"/>
      <family val="1"/>
      <charset val="204"/>
    </font>
    <font>
      <b/>
      <sz val="9"/>
      <name val="Arial Cyr"/>
      <charset val="204"/>
    </font>
    <font>
      <b/>
      <sz val="9.6999999999999993"/>
      <name val="Times New Roman"/>
      <family val="1"/>
      <charset val="204"/>
    </font>
    <font>
      <sz val="9.6999999999999993"/>
      <name val="Arial Cyr"/>
      <charset val="204"/>
    </font>
    <font>
      <sz val="10"/>
      <color rgb="FF222222"/>
      <name val="Trebuchet MS"/>
      <family val="2"/>
      <charset val="204"/>
    </font>
    <font>
      <sz val="10"/>
      <color theme="0"/>
      <name val="Arial Cyr"/>
      <charset val="204"/>
    </font>
    <font>
      <b/>
      <sz val="10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  <font>
      <b/>
      <i/>
      <sz val="10"/>
      <color theme="0"/>
      <name val="Times New Roman"/>
      <family val="1"/>
      <charset val="204"/>
    </font>
    <font>
      <sz val="10"/>
      <color theme="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5D5D5"/>
      </left>
      <right style="medium">
        <color rgb="FFD5D5D5"/>
      </right>
      <top style="medium">
        <color rgb="FFD5D5D5"/>
      </top>
      <bottom style="medium">
        <color rgb="FFD5D5D5"/>
      </bottom>
      <diagonal/>
    </border>
  </borders>
  <cellStyleXfs count="2">
    <xf numFmtId="0" fontId="0" fillId="0" borderId="0"/>
    <xf numFmtId="0" fontId="16" fillId="0" borderId="0">
      <alignment horizontal="left"/>
    </xf>
  </cellStyleXfs>
  <cellXfs count="138">
    <xf numFmtId="0" fontId="0" fillId="0" borderId="0" xfId="0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4" fillId="0" borderId="0" xfId="0" applyNumberFormat="1" applyFont="1" applyFill="1" applyBorder="1" applyAlignment="1" applyProtection="1">
      <alignment vertical="top"/>
    </xf>
    <xf numFmtId="0" fontId="4" fillId="0" borderId="0" xfId="0" applyNumberFormat="1" applyFont="1" applyFill="1" applyBorder="1" applyAlignment="1" applyProtection="1"/>
    <xf numFmtId="0" fontId="4" fillId="0" borderId="2" xfId="0" applyNumberFormat="1" applyFont="1" applyFill="1" applyBorder="1" applyAlignment="1" applyProtection="1">
      <alignment horizontal="center" vertical="top"/>
    </xf>
    <xf numFmtId="0" fontId="4" fillId="0" borderId="0" xfId="0" applyNumberFormat="1" applyFont="1" applyFill="1" applyBorder="1" applyAlignment="1" applyProtection="1">
      <alignment horizontal="center" vertical="top"/>
    </xf>
    <xf numFmtId="0" fontId="4" fillId="0" borderId="3" xfId="0" applyNumberFormat="1" applyFont="1" applyFill="1" applyBorder="1" applyAlignment="1" applyProtection="1">
      <alignment vertical="top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4" fillId="0" borderId="5" xfId="0" applyNumberFormat="1" applyFont="1" applyFill="1" applyBorder="1" applyAlignment="1" applyProtection="1">
      <alignment vertical="top"/>
    </xf>
    <xf numFmtId="0" fontId="4" fillId="0" borderId="6" xfId="0" applyNumberFormat="1" applyFont="1" applyFill="1" applyBorder="1" applyAlignment="1" applyProtection="1">
      <alignment vertical="top"/>
    </xf>
    <xf numFmtId="0" fontId="4" fillId="0" borderId="7" xfId="0" applyNumberFormat="1" applyFont="1" applyFill="1" applyBorder="1" applyAlignment="1" applyProtection="1">
      <alignment vertical="top"/>
    </xf>
    <xf numFmtId="0" fontId="4" fillId="0" borderId="2" xfId="0" applyNumberFormat="1" applyFont="1" applyFill="1" applyBorder="1" applyAlignment="1" applyProtection="1"/>
    <xf numFmtId="0" fontId="4" fillId="0" borderId="2" xfId="0" applyNumberFormat="1" applyFont="1" applyFill="1" applyBorder="1" applyAlignment="1" applyProtection="1">
      <alignment vertical="top"/>
    </xf>
    <xf numFmtId="0" fontId="11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>
      <alignment vertical="top"/>
    </xf>
    <xf numFmtId="0" fontId="10" fillId="0" borderId="2" xfId="0" applyNumberFormat="1" applyFont="1" applyFill="1" applyBorder="1" applyAlignment="1" applyProtection="1">
      <alignment horizontal="center"/>
    </xf>
    <xf numFmtId="0" fontId="12" fillId="0" borderId="0" xfId="0" applyFont="1" applyBorder="1" applyAlignment="1">
      <alignment horizontal="center" vertical="top"/>
    </xf>
    <xf numFmtId="0" fontId="13" fillId="0" borderId="1" xfId="0" applyFont="1" applyBorder="1" applyAlignment="1">
      <alignment horizontal="left" vertical="center" wrapText="1"/>
    </xf>
    <xf numFmtId="2" fontId="10" fillId="0" borderId="2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8" fillId="0" borderId="0" xfId="0" applyFont="1" applyFill="1"/>
    <xf numFmtId="10" fontId="0" fillId="0" borderId="0" xfId="0" applyNumberFormat="1"/>
    <xf numFmtId="4" fontId="15" fillId="3" borderId="1" xfId="1" applyNumberFormat="1" applyFont="1" applyFill="1" applyBorder="1" applyAlignment="1">
      <alignment horizontal="center" vertical="center" wrapText="1"/>
    </xf>
    <xf numFmtId="0" fontId="19" fillId="0" borderId="8" xfId="0" applyNumberFormat="1" applyFont="1" applyFill="1" applyBorder="1" applyAlignment="1" applyProtection="1">
      <alignment horizontal="center" vertical="center" wrapText="1"/>
    </xf>
    <xf numFmtId="0" fontId="19" fillId="0" borderId="1" xfId="0" applyNumberFormat="1" applyFont="1" applyFill="1" applyBorder="1" applyAlignment="1" applyProtection="1">
      <alignment horizontal="center" vertical="center" wrapText="1"/>
    </xf>
    <xf numFmtId="0" fontId="19" fillId="0" borderId="9" xfId="0" applyNumberFormat="1" applyFont="1" applyFill="1" applyBorder="1" applyAlignment="1" applyProtection="1">
      <alignment horizontal="center" vertical="center" wrapText="1"/>
    </xf>
    <xf numFmtId="0" fontId="20" fillId="0" borderId="0" xfId="0" applyNumberFormat="1" applyFont="1" applyFill="1" applyBorder="1" applyAlignment="1" applyProtection="1">
      <alignment vertical="top"/>
    </xf>
    <xf numFmtId="0" fontId="20" fillId="0" borderId="8" xfId="0" applyNumberFormat="1" applyFont="1" applyFill="1" applyBorder="1" applyAlignment="1" applyProtection="1">
      <alignment horizontal="center" vertical="top"/>
    </xf>
    <xf numFmtId="0" fontId="20" fillId="0" borderId="1" xfId="0" applyNumberFormat="1" applyFont="1" applyFill="1" applyBorder="1" applyAlignment="1" applyProtection="1">
      <alignment horizontal="center" vertical="top"/>
    </xf>
    <xf numFmtId="0" fontId="20" fillId="0" borderId="9" xfId="0" applyNumberFormat="1" applyFont="1" applyFill="1" applyBorder="1" applyAlignment="1" applyProtection="1">
      <alignment horizontal="center" vertical="top"/>
    </xf>
    <xf numFmtId="0" fontId="19" fillId="0" borderId="8" xfId="0" applyNumberFormat="1" applyFont="1" applyFill="1" applyBorder="1" applyAlignment="1" applyProtection="1">
      <alignment horizontal="center" vertical="top"/>
    </xf>
    <xf numFmtId="0" fontId="20" fillId="0" borderId="1" xfId="0" applyNumberFormat="1" applyFont="1" applyFill="1" applyBorder="1" applyAlignment="1" applyProtection="1">
      <alignment horizontal="left" vertical="top"/>
    </xf>
    <xf numFmtId="2" fontId="21" fillId="0" borderId="1" xfId="0" applyNumberFormat="1" applyFont="1" applyFill="1" applyBorder="1" applyAlignment="1" applyProtection="1">
      <alignment horizontal="center" vertical="top"/>
    </xf>
    <xf numFmtId="0" fontId="20" fillId="0" borderId="9" xfId="0" applyNumberFormat="1" applyFont="1" applyFill="1" applyBorder="1" applyAlignment="1" applyProtection="1">
      <alignment horizontal="left" vertical="top"/>
    </xf>
    <xf numFmtId="0" fontId="22" fillId="0" borderId="10" xfId="0" applyNumberFormat="1" applyFont="1" applyFill="1" applyBorder="1" applyAlignment="1" applyProtection="1">
      <alignment horizontal="left" vertical="top"/>
    </xf>
    <xf numFmtId="2" fontId="14" fillId="0" borderId="1" xfId="0" applyNumberFormat="1" applyFont="1" applyFill="1" applyBorder="1" applyAlignment="1" applyProtection="1">
      <alignment horizontal="center" vertical="top"/>
    </xf>
    <xf numFmtId="0" fontId="13" fillId="0" borderId="0" xfId="0" applyNumberFormat="1" applyFont="1" applyFill="1" applyBorder="1" applyAlignment="1" applyProtection="1">
      <alignment vertical="top"/>
    </xf>
    <xf numFmtId="0" fontId="23" fillId="0" borderId="0" xfId="0" applyNumberFormat="1" applyFont="1" applyFill="1" applyBorder="1" applyAlignment="1" applyProtection="1">
      <alignment vertical="top"/>
    </xf>
    <xf numFmtId="0" fontId="23" fillId="0" borderId="0" xfId="0" applyNumberFormat="1" applyFont="1" applyFill="1" applyBorder="1" applyAlignment="1" applyProtection="1">
      <alignment horizontal="left" vertical="top" indent="1"/>
    </xf>
    <xf numFmtId="0" fontId="23" fillId="0" borderId="0" xfId="0" applyNumberFormat="1" applyFont="1" applyFill="1" applyBorder="1" applyAlignment="1" applyProtection="1">
      <alignment horizontal="left" vertical="top" wrapText="1" indent="1"/>
    </xf>
    <xf numFmtId="0" fontId="23" fillId="0" borderId="0" xfId="0" applyNumberFormat="1" applyFont="1" applyFill="1" applyBorder="1" applyAlignment="1" applyProtection="1">
      <alignment horizontal="right" vertical="top" wrapText="1"/>
    </xf>
    <xf numFmtId="0" fontId="20" fillId="0" borderId="0" xfId="0" applyNumberFormat="1" applyFont="1" applyFill="1" applyBorder="1" applyAlignment="1" applyProtection="1">
      <alignment horizontal="left" vertical="top"/>
    </xf>
    <xf numFmtId="0" fontId="19" fillId="0" borderId="0" xfId="0" applyNumberFormat="1" applyFont="1" applyFill="1" applyBorder="1" applyAlignment="1" applyProtection="1">
      <alignment vertical="top"/>
    </xf>
    <xf numFmtId="2" fontId="24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4" fontId="17" fillId="0" borderId="0" xfId="0" applyNumberFormat="1" applyFont="1" applyBorder="1" applyAlignment="1">
      <alignment horizontal="center"/>
    </xf>
    <xf numFmtId="0" fontId="8" fillId="0" borderId="0" xfId="0" applyNumberFormat="1" applyFont="1" applyFill="1" applyBorder="1" applyAlignment="1" applyProtection="1">
      <alignment horizontal="right" vertical="top"/>
    </xf>
    <xf numFmtId="4" fontId="0" fillId="0" borderId="0" xfId="0" applyNumberFormat="1"/>
    <xf numFmtId="0" fontId="17" fillId="0" borderId="0" xfId="0" applyFont="1" applyFill="1" applyBorder="1" applyAlignment="1">
      <alignment horizontal="center"/>
    </xf>
    <xf numFmtId="4" fontId="17" fillId="0" borderId="11" xfId="0" applyNumberFormat="1" applyFont="1" applyBorder="1" applyAlignment="1">
      <alignment horizontal="center"/>
    </xf>
    <xf numFmtId="0" fontId="15" fillId="0" borderId="1" xfId="0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2" fontId="26" fillId="0" borderId="1" xfId="0" applyNumberFormat="1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4" fontId="28" fillId="0" borderId="1" xfId="0" applyNumberFormat="1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right" vertical="center" wrapText="1"/>
    </xf>
    <xf numFmtId="4" fontId="25" fillId="2" borderId="1" xfId="0" applyNumberFormat="1" applyFont="1" applyFill="1" applyBorder="1" applyAlignment="1">
      <alignment horizontal="center" vertical="center" wrapText="1"/>
    </xf>
    <xf numFmtId="0" fontId="29" fillId="0" borderId="0" xfId="0" applyNumberFormat="1" applyFont="1" applyAlignment="1">
      <alignment vertical="center"/>
    </xf>
    <xf numFmtId="4" fontId="28" fillId="0" borderId="0" xfId="0" applyNumberFormat="1" applyFont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 wrapText="1"/>
    </xf>
    <xf numFmtId="0" fontId="31" fillId="0" borderId="0" xfId="0" applyFont="1" applyAlignment="1">
      <alignment vertical="center"/>
    </xf>
    <xf numFmtId="164" fontId="0" fillId="0" borderId="0" xfId="0" applyNumberFormat="1"/>
    <xf numFmtId="0" fontId="37" fillId="4" borderId="24" xfId="0" applyFont="1" applyFill="1" applyBorder="1" applyAlignment="1">
      <alignment horizontal="right" vertical="center" wrapText="1"/>
    </xf>
    <xf numFmtId="0" fontId="37" fillId="0" borderId="0" xfId="0" applyFont="1"/>
    <xf numFmtId="0" fontId="29" fillId="5" borderId="0" xfId="0" applyNumberFormat="1" applyFont="1" applyFill="1" applyAlignment="1">
      <alignment vertical="center"/>
    </xf>
    <xf numFmtId="4" fontId="15" fillId="5" borderId="0" xfId="0" applyNumberFormat="1" applyFont="1" applyFill="1" applyAlignment="1">
      <alignment horizontal="center" vertical="center"/>
    </xf>
    <xf numFmtId="4" fontId="25" fillId="0" borderId="0" xfId="0" applyNumberFormat="1" applyFont="1" applyAlignment="1">
      <alignment horizontal="center" vertical="center"/>
    </xf>
    <xf numFmtId="2" fontId="17" fillId="3" borderId="11" xfId="0" applyNumberFormat="1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4" fontId="28" fillId="0" borderId="12" xfId="0" applyNumberFormat="1" applyFont="1" applyFill="1" applyBorder="1" applyAlignment="1">
      <alignment horizontal="center" vertical="center" wrapText="1"/>
    </xf>
    <xf numFmtId="4" fontId="28" fillId="0" borderId="9" xfId="0" applyNumberFormat="1" applyFont="1" applyFill="1" applyBorder="1" applyAlignment="1">
      <alignment horizontal="center" vertical="center" wrapText="1"/>
    </xf>
    <xf numFmtId="4" fontId="28" fillId="0" borderId="13" xfId="0" applyNumberFormat="1" applyFont="1" applyFill="1" applyBorder="1" applyAlignment="1">
      <alignment horizontal="center" vertical="center" wrapText="1"/>
    </xf>
    <xf numFmtId="0" fontId="37" fillId="4" borderId="0" xfId="0" applyFont="1" applyFill="1" applyBorder="1" applyAlignment="1">
      <alignment horizontal="right" vertical="center" wrapText="1"/>
    </xf>
    <xf numFmtId="2" fontId="33" fillId="0" borderId="1" xfId="0" applyNumberFormat="1" applyFont="1" applyBorder="1" applyAlignment="1">
      <alignment horizontal="center" vertical="center" wrapText="1"/>
    </xf>
    <xf numFmtId="0" fontId="34" fillId="0" borderId="0" xfId="0" applyFont="1"/>
    <xf numFmtId="0" fontId="36" fillId="0" borderId="0" xfId="0" applyFont="1"/>
    <xf numFmtId="0" fontId="1" fillId="0" borderId="1" xfId="0" applyNumberFormat="1" applyFont="1" applyBorder="1" applyAlignment="1">
      <alignment horizontal="center" vertical="center" wrapText="1"/>
    </xf>
    <xf numFmtId="2" fontId="38" fillId="0" borderId="0" xfId="0" applyNumberFormat="1" applyFont="1"/>
    <xf numFmtId="4" fontId="38" fillId="0" borderId="0" xfId="0" applyNumberFormat="1" applyFont="1"/>
    <xf numFmtId="2" fontId="0" fillId="0" borderId="0" xfId="0" applyNumberFormat="1"/>
    <xf numFmtId="0" fontId="39" fillId="0" borderId="8" xfId="0" applyNumberFormat="1" applyFont="1" applyFill="1" applyBorder="1" applyAlignment="1" applyProtection="1">
      <alignment horizontal="center" vertical="top"/>
    </xf>
    <xf numFmtId="0" fontId="40" fillId="0" borderId="1" xfId="0" applyNumberFormat="1" applyFont="1" applyFill="1" applyBorder="1" applyAlignment="1" applyProtection="1">
      <alignment horizontal="left" vertical="top"/>
    </xf>
    <xf numFmtId="0" fontId="41" fillId="0" borderId="1" xfId="0" applyFont="1" applyBorder="1" applyAlignment="1">
      <alignment horizontal="left" vertical="center" wrapText="1"/>
    </xf>
    <xf numFmtId="2" fontId="40" fillId="0" borderId="1" xfId="0" applyNumberFormat="1" applyFont="1" applyFill="1" applyBorder="1" applyAlignment="1" applyProtection="1">
      <alignment horizontal="center" vertical="top"/>
    </xf>
    <xf numFmtId="0" fontId="42" fillId="0" borderId="1" xfId="0" applyNumberFormat="1" applyFont="1" applyFill="1" applyBorder="1" applyAlignment="1" applyProtection="1">
      <alignment horizontal="left" vertical="top"/>
    </xf>
    <xf numFmtId="0" fontId="42" fillId="0" borderId="9" xfId="0" applyNumberFormat="1" applyFont="1" applyFill="1" applyBorder="1" applyAlignment="1" applyProtection="1">
      <alignment horizontal="left" vertical="top"/>
    </xf>
    <xf numFmtId="0" fontId="42" fillId="0" borderId="0" xfId="0" applyNumberFormat="1" applyFont="1" applyFill="1" applyBorder="1" applyAlignment="1" applyProtection="1">
      <alignment vertical="top"/>
    </xf>
    <xf numFmtId="0" fontId="8" fillId="0" borderId="0" xfId="0" applyNumberFormat="1" applyFont="1" applyFill="1" applyBorder="1" applyAlignment="1" applyProtection="1">
      <alignment horizontal="right" vertical="top"/>
    </xf>
    <xf numFmtId="0" fontId="4" fillId="0" borderId="2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>
      <alignment horizontal="center" vertical="top"/>
    </xf>
    <xf numFmtId="0" fontId="4" fillId="0" borderId="2" xfId="0" applyNumberFormat="1" applyFont="1" applyFill="1" applyBorder="1" applyAlignment="1" applyProtection="1">
      <alignment vertical="top"/>
    </xf>
    <xf numFmtId="2" fontId="21" fillId="0" borderId="2" xfId="0" applyNumberFormat="1" applyFont="1" applyFill="1" applyBorder="1" applyAlignment="1" applyProtection="1">
      <alignment horizontal="center" vertical="top"/>
    </xf>
    <xf numFmtId="0" fontId="8" fillId="0" borderId="0" xfId="0" applyNumberFormat="1" applyFont="1" applyFill="1" applyBorder="1" applyAlignment="1" applyProtection="1">
      <alignment horizontal="right" vertical="top"/>
    </xf>
    <xf numFmtId="0" fontId="4" fillId="0" borderId="0" xfId="0" applyNumberFormat="1" applyFont="1" applyFill="1" applyBorder="1" applyAlignment="1" applyProtection="1">
      <alignment horizontal="center" vertical="top"/>
    </xf>
    <xf numFmtId="0" fontId="4" fillId="0" borderId="2" xfId="0" applyNumberFormat="1" applyFont="1" applyFill="1" applyBorder="1" applyAlignment="1" applyProtection="1"/>
    <xf numFmtId="0" fontId="4" fillId="0" borderId="2" xfId="0" applyNumberFormat="1" applyFont="1" applyFill="1" applyBorder="1" applyAlignment="1" applyProtection="1">
      <alignment vertical="top"/>
    </xf>
    <xf numFmtId="0" fontId="3" fillId="0" borderId="0" xfId="0" applyFont="1" applyFill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7" fillId="0" borderId="0" xfId="0" applyFont="1" applyAlignment="1">
      <alignment horizontal="right"/>
    </xf>
    <xf numFmtId="0" fontId="14" fillId="3" borderId="1" xfId="0" applyFont="1" applyFill="1" applyBorder="1" applyAlignment="1">
      <alignment horizontal="center" vertical="center" wrapText="1"/>
    </xf>
    <xf numFmtId="0" fontId="35" fillId="3" borderId="1" xfId="0" applyFont="1" applyFill="1" applyBorder="1" applyAlignment="1">
      <alignment horizontal="center" vertical="center" wrapText="1"/>
    </xf>
    <xf numFmtId="0" fontId="35" fillId="0" borderId="1" xfId="0" applyFont="1" applyBorder="1" applyAlignment="1">
      <alignment horizontal="center" vertical="center" wrapText="1"/>
    </xf>
    <xf numFmtId="0" fontId="35" fillId="0" borderId="14" xfId="0" applyFont="1" applyBorder="1" applyAlignment="1">
      <alignment horizontal="center" vertical="center" wrapText="1"/>
    </xf>
    <xf numFmtId="0" fontId="35" fillId="0" borderId="10" xfId="0" applyFont="1" applyBorder="1" applyAlignment="1">
      <alignment horizontal="center" vertical="center" wrapText="1"/>
    </xf>
    <xf numFmtId="0" fontId="6" fillId="0" borderId="2" xfId="0" applyNumberFormat="1" applyFont="1" applyFill="1" applyBorder="1" applyAlignment="1" applyProtection="1">
      <alignment horizontal="center" vertical="top"/>
    </xf>
    <xf numFmtId="0" fontId="10" fillId="0" borderId="0" xfId="0" applyNumberFormat="1" applyFont="1" applyFill="1" applyBorder="1" applyAlignment="1" applyProtection="1">
      <alignment horizontal="center" vertical="top"/>
    </xf>
    <xf numFmtId="0" fontId="8" fillId="0" borderId="2" xfId="0" applyNumberFormat="1" applyFont="1" applyFill="1" applyBorder="1" applyAlignment="1" applyProtection="1">
      <alignment horizontal="center" vertical="top"/>
    </xf>
    <xf numFmtId="0" fontId="8" fillId="0" borderId="0" xfId="0" applyNumberFormat="1" applyFont="1" applyFill="1" applyBorder="1" applyAlignment="1" applyProtection="1">
      <alignment horizontal="right" vertical="top"/>
    </xf>
    <xf numFmtId="0" fontId="4" fillId="0" borderId="16" xfId="0" applyNumberFormat="1" applyFont="1" applyFill="1" applyBorder="1" applyAlignment="1" applyProtection="1">
      <alignment vertical="top"/>
    </xf>
    <xf numFmtId="0" fontId="8" fillId="0" borderId="17" xfId="0" applyNumberFormat="1" applyFont="1" applyFill="1" applyBorder="1" applyAlignment="1" applyProtection="1">
      <alignment horizontal="center" vertical="center"/>
    </xf>
    <xf numFmtId="0" fontId="8" fillId="0" borderId="18" xfId="0" applyNumberFormat="1" applyFont="1" applyFill="1" applyBorder="1" applyAlignment="1" applyProtection="1">
      <alignment horizontal="center" vertical="center"/>
    </xf>
    <xf numFmtId="0" fontId="8" fillId="0" borderId="19" xfId="0" applyNumberFormat="1" applyFont="1" applyFill="1" applyBorder="1" applyAlignment="1" applyProtection="1">
      <alignment horizontal="center" vertical="center"/>
    </xf>
    <xf numFmtId="0" fontId="8" fillId="0" borderId="20" xfId="0" applyNumberFormat="1" applyFont="1" applyFill="1" applyBorder="1" applyAlignment="1" applyProtection="1">
      <alignment horizontal="center" vertical="center"/>
    </xf>
    <xf numFmtId="0" fontId="8" fillId="0" borderId="21" xfId="0" applyNumberFormat="1" applyFont="1" applyFill="1" applyBorder="1" applyAlignment="1" applyProtection="1">
      <alignment horizontal="center" vertical="center" wrapText="1"/>
    </xf>
    <xf numFmtId="0" fontId="8" fillId="0" borderId="22" xfId="0" applyNumberFormat="1" applyFont="1" applyFill="1" applyBorder="1" applyAlignment="1" applyProtection="1">
      <alignment horizontal="center" vertical="center" wrapText="1"/>
    </xf>
    <xf numFmtId="0" fontId="8" fillId="0" borderId="23" xfId="0" applyNumberFormat="1" applyFont="1" applyFill="1" applyBorder="1" applyAlignment="1" applyProtection="1">
      <alignment horizontal="center" vertical="center" wrapText="1"/>
    </xf>
    <xf numFmtId="0" fontId="4" fillId="0" borderId="0" xfId="0" applyNumberFormat="1" applyFont="1" applyFill="1" applyBorder="1" applyAlignment="1" applyProtection="1">
      <alignment horizontal="center" vertical="top"/>
    </xf>
    <xf numFmtId="2" fontId="11" fillId="0" borderId="15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4" fillId="0" borderId="2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>
      <alignment horizontal="center" vertical="top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vertical="top"/>
    </xf>
    <xf numFmtId="0" fontId="19" fillId="0" borderId="3" xfId="0" applyNumberFormat="1" applyFont="1" applyFill="1" applyBorder="1" applyAlignment="1" applyProtection="1">
      <alignment horizontal="right" vertical="top"/>
    </xf>
    <xf numFmtId="0" fontId="19" fillId="0" borderId="8" xfId="0" applyNumberFormat="1" applyFont="1" applyFill="1" applyBorder="1" applyAlignment="1" applyProtection="1">
      <alignment horizontal="right" vertical="top"/>
    </xf>
    <xf numFmtId="2" fontId="7" fillId="0" borderId="0" xfId="0" applyNumberFormat="1" applyFont="1" applyFill="1" applyBorder="1" applyAlignment="1" applyProtection="1">
      <alignment horizontal="center" vertical="center"/>
    </xf>
    <xf numFmtId="0" fontId="30" fillId="0" borderId="2" xfId="0" applyNumberFormat="1" applyFont="1" applyFill="1" applyBorder="1" applyAlignment="1" applyProtection="1">
      <alignment horizontal="center"/>
    </xf>
    <xf numFmtId="0" fontId="32" fillId="0" borderId="0" xfId="0" applyFont="1" applyAlignment="1">
      <alignment horizontal="center"/>
    </xf>
    <xf numFmtId="0" fontId="15" fillId="0" borderId="1" xfId="0" applyFont="1" applyBorder="1" applyAlignment="1">
      <alignment horizontal="center" vertical="center" wrapText="1"/>
    </xf>
  </cellXfs>
  <cellStyles count="2">
    <cellStyle name="Звичайний" xfId="0" builtinId="0"/>
    <cellStyle name="Обычный_Лист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60;&#1086;&#1087;&#1080;/&#1047;&#1072;&#1088;&#1087;&#1083;&#1072;&#1090;&#1072;%20&#1060;&#1054;&#1055;%202021/&#1052;&#1077;&#1083;&#1100;&#1085;&#1080;&#1094;&#1100;&#1082;&#1080;&#1081;%20&#1056;%20&#1042;%2020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stia/Dropbox/&#1050;&#1086;&#1084;&#1087;'&#1102;&#1090;&#1077;&#1088;/Documents/sumpropu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21 "/>
      <sheetName val="02-21 "/>
      <sheetName val="01-21"/>
      <sheetName val="12"/>
      <sheetName val="11"/>
      <sheetName val="10"/>
      <sheetName val="09"/>
      <sheetName val="08"/>
      <sheetName val="07"/>
      <sheetName val="06"/>
      <sheetName val="05"/>
      <sheetName val="04"/>
      <sheetName val="03"/>
      <sheetName val="02"/>
      <sheetName val="01"/>
      <sheetName val="пд1 зп"/>
      <sheetName val="пд2 зп"/>
      <sheetName val="пд1 аванс"/>
      <sheetName val="пд2 аванс"/>
      <sheetName val="звірка"/>
      <sheetName val="Звірка21"/>
      <sheetName val="04-21"/>
    </sheetNames>
    <sheetDataSet>
      <sheetData sheetId="0">
        <row r="3">
          <cell r="A3" t="str">
            <v xml:space="preserve">Розрахунково – платіжна відомість за Березень 2021 р. </v>
          </cell>
        </row>
      </sheetData>
      <sheetData sheetId="1">
        <row r="3">
          <cell r="A3" t="str">
            <v xml:space="preserve">Розрахунково – платіжна відомість за Лютий 2021 р. </v>
          </cell>
        </row>
      </sheetData>
      <sheetData sheetId="2">
        <row r="3">
          <cell r="A3" t="str">
            <v xml:space="preserve">Розрахунково – платіжна відомість за Січень 2021 р. </v>
          </cell>
        </row>
      </sheetData>
      <sheetData sheetId="3">
        <row r="3">
          <cell r="A3" t="str">
            <v xml:space="preserve">Розрахунково – платіжна відомість за Грудень 2020 р. 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">
          <cell r="A3" t="str">
            <v xml:space="preserve">Розрахунково – платіжна відомість за КВІТЕНЬ 2021 р. 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definedNames>
      <definedName name="СумаПрописом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B16" sqref="B16:K16"/>
    </sheetView>
  </sheetViews>
  <sheetFormatPr defaultRowHeight="13.2" x14ac:dyDescent="0.25"/>
  <cols>
    <col min="1" max="1" width="3.44140625" customWidth="1"/>
    <col min="2" max="2" width="18.109375" customWidth="1"/>
    <col min="3" max="3" width="13.5546875" customWidth="1"/>
    <col min="4" max="7" width="10.6640625" customWidth="1"/>
    <col min="8" max="8" width="7" customWidth="1"/>
    <col min="9" max="9" width="7.6640625" customWidth="1"/>
    <col min="10" max="10" width="10.109375" customWidth="1"/>
    <col min="11" max="11" width="8.6640625" customWidth="1"/>
    <col min="12" max="12" width="11.6640625" customWidth="1"/>
    <col min="13" max="13" width="11" bestFit="1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8" ht="40.5" customHeight="1" x14ac:dyDescent="0.4">
      <c r="B2" s="23"/>
    </row>
    <row r="3" spans="1:18" ht="20.399999999999999" x14ac:dyDescent="0.35">
      <c r="A3" s="103" t="str">
        <f>'[1]12'!$A$3:$Q$3</f>
        <v xml:space="preserve">Розрахунково – платіжна відомість за Грудень 2020 р. 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</row>
    <row r="4" spans="1:18" ht="20.399999999999999" x14ac:dyDescent="0.35">
      <c r="B4" s="1"/>
      <c r="C4" s="1"/>
    </row>
    <row r="5" spans="1:18" ht="15.75" customHeight="1" x14ac:dyDescent="0.25"/>
    <row r="6" spans="1:18" ht="15.75" customHeight="1" x14ac:dyDescent="0.25">
      <c r="E6">
        <v>174</v>
      </c>
    </row>
    <row r="7" spans="1:18" ht="15.75" customHeight="1" x14ac:dyDescent="0.25">
      <c r="A7" s="104" t="s">
        <v>0</v>
      </c>
      <c r="B7" s="104" t="s">
        <v>1</v>
      </c>
      <c r="C7" s="104" t="s">
        <v>6</v>
      </c>
      <c r="D7" s="104" t="s">
        <v>2</v>
      </c>
      <c r="E7" s="105" t="s">
        <v>62</v>
      </c>
      <c r="F7" s="105" t="s">
        <v>65</v>
      </c>
      <c r="G7" s="105" t="s">
        <v>33</v>
      </c>
      <c r="H7" s="104" t="s">
        <v>41</v>
      </c>
      <c r="I7" s="104" t="s">
        <v>64</v>
      </c>
      <c r="J7" s="104" t="s">
        <v>44</v>
      </c>
      <c r="K7" s="104" t="s">
        <v>39</v>
      </c>
      <c r="L7" s="108" t="s">
        <v>66</v>
      </c>
      <c r="M7" s="104" t="s">
        <v>36</v>
      </c>
      <c r="N7" s="105" t="s">
        <v>42</v>
      </c>
      <c r="O7" s="104" t="s">
        <v>34</v>
      </c>
      <c r="P7" s="104" t="s">
        <v>35</v>
      </c>
      <c r="Q7" s="104" t="s">
        <v>40</v>
      </c>
    </row>
    <row r="8" spans="1:18" ht="64.5" customHeight="1" x14ac:dyDescent="0.25">
      <c r="A8" s="104"/>
      <c r="B8" s="104"/>
      <c r="C8" s="104"/>
      <c r="D8" s="104"/>
      <c r="E8" s="106"/>
      <c r="F8" s="106"/>
      <c r="G8" s="106"/>
      <c r="H8" s="104"/>
      <c r="I8" s="104"/>
      <c r="J8" s="104"/>
      <c r="K8" s="104"/>
      <c r="L8" s="108"/>
      <c r="M8" s="104"/>
      <c r="N8" s="106"/>
      <c r="O8" s="104"/>
      <c r="P8" s="104"/>
      <c r="Q8" s="104"/>
    </row>
    <row r="9" spans="1:18" ht="41.25" customHeight="1" x14ac:dyDescent="0.25">
      <c r="A9" s="2">
        <v>1</v>
      </c>
      <c r="B9" s="75" t="s">
        <v>68</v>
      </c>
      <c r="C9" s="2">
        <v>3371314500</v>
      </c>
      <c r="D9" s="3">
        <v>5050</v>
      </c>
      <c r="E9" s="3">
        <v>174</v>
      </c>
      <c r="F9" s="3">
        <v>1</v>
      </c>
      <c r="G9" s="3">
        <f>D9/E6*E9</f>
        <v>5050</v>
      </c>
      <c r="H9" s="64"/>
      <c r="I9" s="3"/>
      <c r="J9" s="3"/>
      <c r="K9" s="3">
        <v>2000</v>
      </c>
      <c r="L9" s="25">
        <f>G9</f>
        <v>5050</v>
      </c>
      <c r="M9" s="3">
        <f>ROUND((L9)*18/100,2)</f>
        <v>909</v>
      </c>
      <c r="N9" s="3">
        <f>L9*0.015</f>
        <v>75.75</v>
      </c>
      <c r="O9" s="3">
        <f>N9+M9</f>
        <v>984.75</v>
      </c>
      <c r="P9" s="3">
        <f>L9-O9</f>
        <v>4065.25</v>
      </c>
      <c r="Q9" s="3">
        <f>P9-K9</f>
        <v>2065.25</v>
      </c>
      <c r="R9" s="65"/>
    </row>
    <row r="10" spans="1:18" ht="27.75" customHeight="1" x14ac:dyDescent="0.25">
      <c r="A10" s="2"/>
      <c r="B10" s="47" t="s">
        <v>3</v>
      </c>
      <c r="C10" s="47"/>
      <c r="D10" s="48">
        <f>SUM(D9:D9)</f>
        <v>5050</v>
      </c>
      <c r="E10" s="48">
        <f>SUM(E9)</f>
        <v>174</v>
      </c>
      <c r="F10" s="48"/>
      <c r="G10" s="48"/>
      <c r="H10" s="48"/>
      <c r="I10" s="48"/>
      <c r="J10" s="48"/>
      <c r="K10" s="48">
        <f t="shared" ref="K10:Q10" si="0">SUM(K9:K9)</f>
        <v>2000</v>
      </c>
      <c r="L10" s="74">
        <f>SUM(L9:L9)</f>
        <v>5050</v>
      </c>
      <c r="M10" s="73">
        <f t="shared" si="0"/>
        <v>909</v>
      </c>
      <c r="N10" s="73">
        <f t="shared" si="0"/>
        <v>75.75</v>
      </c>
      <c r="O10" s="73">
        <f t="shared" si="0"/>
        <v>984.75</v>
      </c>
      <c r="P10" s="73">
        <f t="shared" si="0"/>
        <v>4065.25</v>
      </c>
      <c r="Q10" s="73">
        <f t="shared" si="0"/>
        <v>2065.25</v>
      </c>
    </row>
    <row r="11" spans="1:18" x14ac:dyDescent="0.25">
      <c r="M11" s="22"/>
      <c r="Q11" s="46">
        <f>Q10+K10</f>
        <v>4065.25</v>
      </c>
    </row>
    <row r="12" spans="1:18" ht="13.8" thickBot="1" x14ac:dyDescent="0.3"/>
    <row r="13" spans="1:18" ht="16.2" thickBot="1" x14ac:dyDescent="0.35">
      <c r="B13" s="107" t="s">
        <v>37</v>
      </c>
      <c r="C13" s="107"/>
      <c r="D13" s="107"/>
      <c r="E13" s="107"/>
      <c r="F13" s="107"/>
      <c r="G13" s="107"/>
      <c r="H13" s="107"/>
      <c r="I13" s="107"/>
      <c r="J13" s="107"/>
      <c r="K13" s="107"/>
      <c r="L13" s="24">
        <v>0.22</v>
      </c>
      <c r="M13" s="53">
        <f>L9*0.22</f>
        <v>1111</v>
      </c>
      <c r="N13" s="49"/>
      <c r="O13" s="51"/>
      <c r="P13" s="51"/>
    </row>
    <row r="14" spans="1:18" x14ac:dyDescent="0.25">
      <c r="M14" s="51"/>
      <c r="O14" s="51"/>
      <c r="P14" s="51"/>
    </row>
    <row r="15" spans="1:18" ht="13.8" thickBot="1" x14ac:dyDescent="0.3">
      <c r="O15" s="51"/>
      <c r="P15" s="51"/>
    </row>
    <row r="16" spans="1:18" ht="16.2" thickBot="1" x14ac:dyDescent="0.35">
      <c r="B16" s="107" t="s">
        <v>38</v>
      </c>
      <c r="C16" s="107"/>
      <c r="D16" s="107"/>
      <c r="E16" s="107"/>
      <c r="F16" s="107"/>
      <c r="G16" s="107"/>
      <c r="H16" s="107"/>
      <c r="I16" s="107"/>
      <c r="J16" s="107"/>
      <c r="K16" s="107"/>
      <c r="M16" s="72">
        <f>O10+M13</f>
        <v>2095.75</v>
      </c>
      <c r="N16" s="52"/>
      <c r="O16" s="51"/>
    </row>
  </sheetData>
  <mergeCells count="20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zoomScale="90" zoomScaleNormal="90" workbookViewId="0">
      <selection activeCell="P9" sqref="P9"/>
    </sheetView>
  </sheetViews>
  <sheetFormatPr defaultRowHeight="13.2" x14ac:dyDescent="0.25"/>
  <cols>
    <col min="1" max="1" width="3.44140625" customWidth="1"/>
    <col min="2" max="2" width="15.109375" customWidth="1"/>
    <col min="3" max="3" width="13.5546875" customWidth="1"/>
    <col min="4" max="7" width="10.6640625" customWidth="1"/>
    <col min="8" max="8" width="8.21875" customWidth="1"/>
    <col min="9" max="9" width="7.6640625" customWidth="1"/>
    <col min="10" max="10" width="10.109375" customWidth="1"/>
    <col min="11" max="11" width="8.6640625" customWidth="1"/>
    <col min="12" max="12" width="9.88671875" customWidth="1"/>
    <col min="13" max="13" width="12.44140625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7" ht="40.5" customHeight="1" x14ac:dyDescent="0.4">
      <c r="B2" s="23"/>
    </row>
    <row r="3" spans="1:17" ht="20.399999999999999" x14ac:dyDescent="0.35">
      <c r="A3" s="103" t="s">
        <v>90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</row>
    <row r="4" spans="1:17" ht="20.399999999999999" x14ac:dyDescent="0.35">
      <c r="B4" s="1"/>
      <c r="C4" s="1"/>
    </row>
    <row r="5" spans="1:17" ht="15.75" customHeight="1" x14ac:dyDescent="0.25"/>
    <row r="6" spans="1:17" ht="15.75" customHeight="1" x14ac:dyDescent="0.25">
      <c r="E6">
        <v>176</v>
      </c>
    </row>
    <row r="7" spans="1:17" ht="15.75" customHeight="1" x14ac:dyDescent="0.25">
      <c r="A7" s="104" t="s">
        <v>0</v>
      </c>
      <c r="B7" s="104" t="s">
        <v>1</v>
      </c>
      <c r="C7" s="104" t="s">
        <v>6</v>
      </c>
      <c r="D7" s="104" t="s">
        <v>2</v>
      </c>
      <c r="E7" s="105" t="s">
        <v>62</v>
      </c>
      <c r="F7" s="105" t="s">
        <v>65</v>
      </c>
      <c r="G7" s="105" t="s">
        <v>33</v>
      </c>
      <c r="H7" s="104" t="s">
        <v>88</v>
      </c>
      <c r="I7" s="104" t="s">
        <v>44</v>
      </c>
      <c r="J7" s="104" t="s">
        <v>39</v>
      </c>
      <c r="K7" s="108" t="s">
        <v>66</v>
      </c>
      <c r="L7" s="104" t="s">
        <v>36</v>
      </c>
      <c r="M7" s="105" t="s">
        <v>42</v>
      </c>
      <c r="N7" s="104" t="s">
        <v>34</v>
      </c>
      <c r="O7" s="104" t="s">
        <v>35</v>
      </c>
      <c r="P7" s="104" t="s">
        <v>40</v>
      </c>
    </row>
    <row r="8" spans="1:17" ht="64.5" customHeight="1" x14ac:dyDescent="0.25">
      <c r="A8" s="104"/>
      <c r="B8" s="104"/>
      <c r="C8" s="104"/>
      <c r="D8" s="104"/>
      <c r="E8" s="106"/>
      <c r="F8" s="106"/>
      <c r="G8" s="106"/>
      <c r="H8" s="104"/>
      <c r="I8" s="104"/>
      <c r="J8" s="104"/>
      <c r="K8" s="108"/>
      <c r="L8" s="104"/>
      <c r="M8" s="106"/>
      <c r="N8" s="104"/>
      <c r="O8" s="104"/>
      <c r="P8" s="104"/>
    </row>
    <row r="9" spans="1:17" ht="41.25" customHeight="1" x14ac:dyDescent="0.25">
      <c r="A9" s="2">
        <v>1</v>
      </c>
      <c r="B9" s="75" t="s">
        <v>68</v>
      </c>
      <c r="C9" s="2">
        <v>3371314500</v>
      </c>
      <c r="D9" s="3">
        <v>6060</v>
      </c>
      <c r="E9" s="3">
        <v>176</v>
      </c>
      <c r="F9" s="3">
        <v>1</v>
      </c>
      <c r="G9" s="3">
        <f>D9/E6*E9</f>
        <v>6060</v>
      </c>
      <c r="H9" s="3">
        <v>80.89</v>
      </c>
      <c r="I9" s="3">
        <v>0</v>
      </c>
      <c r="J9" s="3">
        <v>3000</v>
      </c>
      <c r="K9" s="25">
        <f>G9+H9+I9</f>
        <v>6140.89</v>
      </c>
      <c r="L9" s="3">
        <f>ROUND((K9)*18/100,2)</f>
        <v>1105.3599999999999</v>
      </c>
      <c r="M9" s="3">
        <f>K9*0.015</f>
        <v>92.113349999999997</v>
      </c>
      <c r="N9" s="3">
        <f>L9+M9</f>
        <v>1197.47335</v>
      </c>
      <c r="O9" s="3">
        <f>K9-N9</f>
        <v>4943.4166500000001</v>
      </c>
      <c r="P9" s="3">
        <f>O9-J9</f>
        <v>1943.4166500000001</v>
      </c>
    </row>
    <row r="10" spans="1:17" ht="27.75" customHeight="1" x14ac:dyDescent="0.25">
      <c r="A10" s="2"/>
      <c r="B10" s="47" t="s">
        <v>3</v>
      </c>
      <c r="C10" s="47"/>
      <c r="D10" s="48">
        <f>SUM(D9:D9)</f>
        <v>6060</v>
      </c>
      <c r="E10" s="48">
        <f>SUM(E9)</f>
        <v>176</v>
      </c>
      <c r="F10" s="48"/>
      <c r="G10" s="48">
        <f>SUM(G9)</f>
        <v>6060</v>
      </c>
      <c r="H10" s="48">
        <f>SUM(H9)</f>
        <v>80.89</v>
      </c>
      <c r="I10" s="48">
        <v>0</v>
      </c>
      <c r="J10" s="48">
        <f t="shared" ref="J10:P10" si="0">SUM(J9:J9)</f>
        <v>3000</v>
      </c>
      <c r="K10" s="74">
        <f t="shared" si="0"/>
        <v>6140.89</v>
      </c>
      <c r="L10" s="73">
        <f t="shared" si="0"/>
        <v>1105.3599999999999</v>
      </c>
      <c r="M10" s="73">
        <f t="shared" si="0"/>
        <v>92.113349999999997</v>
      </c>
      <c r="N10" s="73">
        <f t="shared" si="0"/>
        <v>1197.47335</v>
      </c>
      <c r="O10" s="73">
        <f t="shared" si="0"/>
        <v>4943.4166500000001</v>
      </c>
      <c r="P10" s="73">
        <f t="shared" si="0"/>
        <v>1943.4166500000001</v>
      </c>
    </row>
    <row r="11" spans="1:17" x14ac:dyDescent="0.25">
      <c r="M11" s="22"/>
      <c r="Q11" s="46">
        <f>P10+J10</f>
        <v>4943.4166500000001</v>
      </c>
    </row>
    <row r="12" spans="1:17" ht="13.8" thickBot="1" x14ac:dyDescent="0.3"/>
    <row r="13" spans="1:17" ht="16.2" thickBot="1" x14ac:dyDescent="0.35">
      <c r="B13" s="107" t="s">
        <v>37</v>
      </c>
      <c r="C13" s="107"/>
      <c r="D13" s="107"/>
      <c r="E13" s="107"/>
      <c r="F13" s="107"/>
      <c r="G13" s="107"/>
      <c r="H13" s="107"/>
      <c r="I13" s="107"/>
      <c r="J13" s="107"/>
      <c r="K13" s="107"/>
      <c r="L13" s="24">
        <v>0.22</v>
      </c>
      <c r="M13" s="53">
        <f>K9*22%</f>
        <v>1350.9958000000001</v>
      </c>
      <c r="N13" s="51"/>
      <c r="O13" s="51"/>
    </row>
    <row r="14" spans="1:17" ht="15.6" x14ac:dyDescent="0.3">
      <c r="M14" s="49"/>
      <c r="O14" s="51"/>
      <c r="P14" s="51"/>
    </row>
    <row r="15" spans="1:17" ht="16.2" thickBot="1" x14ac:dyDescent="0.35">
      <c r="N15" s="52"/>
      <c r="O15" s="51"/>
      <c r="P15" s="51"/>
    </row>
    <row r="16" spans="1:17" ht="16.2" thickBot="1" x14ac:dyDescent="0.35">
      <c r="B16" s="107" t="s">
        <v>38</v>
      </c>
      <c r="C16" s="107"/>
      <c r="D16" s="107"/>
      <c r="E16" s="107"/>
      <c r="F16" s="107"/>
      <c r="G16" s="107"/>
      <c r="H16" s="107"/>
      <c r="I16" s="107"/>
      <c r="J16" s="107"/>
      <c r="K16" s="107"/>
      <c r="M16" s="72">
        <f>N10+M13</f>
        <v>2548.4691499999999</v>
      </c>
      <c r="N16" s="84" t="e">
        <f>'07-21'!M9-'07-21'!#REF!+'07-21'!N9-'07-21'!#REF!+'07-21'!M13-1320</f>
        <v>#REF!</v>
      </c>
      <c r="O16" s="85" t="e">
        <f>M16+N16</f>
        <v>#REF!</v>
      </c>
    </row>
  </sheetData>
  <mergeCells count="19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M7:M8"/>
    <mergeCell ref="N7:N8"/>
    <mergeCell ref="O7:O8"/>
    <mergeCell ref="B13:K13"/>
    <mergeCell ref="B16:K16"/>
    <mergeCell ref="J7:J8"/>
    <mergeCell ref="K7:K8"/>
    <mergeCell ref="L7:L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topLeftCell="A4" zoomScale="90" zoomScaleNormal="90" workbookViewId="0">
      <selection activeCell="B9" sqref="B9"/>
    </sheetView>
  </sheetViews>
  <sheetFormatPr defaultRowHeight="13.2" x14ac:dyDescent="0.25"/>
  <cols>
    <col min="1" max="1" width="3.44140625" customWidth="1"/>
    <col min="2" max="2" width="15.109375" customWidth="1"/>
    <col min="3" max="3" width="13.5546875" customWidth="1"/>
    <col min="4" max="7" width="10.6640625" customWidth="1"/>
    <col min="8" max="8" width="8.21875" customWidth="1"/>
    <col min="9" max="9" width="7.6640625" customWidth="1"/>
    <col min="10" max="10" width="10.109375" customWidth="1"/>
    <col min="11" max="11" width="8.6640625" customWidth="1"/>
    <col min="12" max="12" width="9.88671875" customWidth="1"/>
    <col min="13" max="13" width="12.44140625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7" ht="40.5" customHeight="1" x14ac:dyDescent="0.4">
      <c r="B2" s="23"/>
    </row>
    <row r="3" spans="1:17" ht="20.399999999999999" x14ac:dyDescent="0.35">
      <c r="A3" s="103" t="s">
        <v>89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</row>
    <row r="4" spans="1:17" ht="20.399999999999999" x14ac:dyDescent="0.35">
      <c r="B4" s="1"/>
      <c r="C4" s="1"/>
    </row>
    <row r="5" spans="1:17" ht="15.75" customHeight="1" x14ac:dyDescent="0.25"/>
    <row r="6" spans="1:17" ht="15.75" customHeight="1" x14ac:dyDescent="0.25">
      <c r="E6">
        <v>167</v>
      </c>
    </row>
    <row r="7" spans="1:17" ht="15.75" customHeight="1" x14ac:dyDescent="0.25">
      <c r="A7" s="104" t="s">
        <v>0</v>
      </c>
      <c r="B7" s="104" t="s">
        <v>1</v>
      </c>
      <c r="C7" s="104" t="s">
        <v>6</v>
      </c>
      <c r="D7" s="104" t="s">
        <v>2</v>
      </c>
      <c r="E7" s="105" t="s">
        <v>62</v>
      </c>
      <c r="F7" s="105" t="s">
        <v>65</v>
      </c>
      <c r="G7" s="105" t="s">
        <v>33</v>
      </c>
      <c r="H7" s="104" t="s">
        <v>88</v>
      </c>
      <c r="I7" s="104" t="s">
        <v>44</v>
      </c>
      <c r="J7" s="104" t="s">
        <v>39</v>
      </c>
      <c r="K7" s="108" t="s">
        <v>66</v>
      </c>
      <c r="L7" s="104" t="s">
        <v>36</v>
      </c>
      <c r="M7" s="105" t="s">
        <v>42</v>
      </c>
      <c r="N7" s="104" t="s">
        <v>34</v>
      </c>
      <c r="O7" s="104" t="s">
        <v>35</v>
      </c>
      <c r="P7" s="104" t="s">
        <v>40</v>
      </c>
    </row>
    <row r="8" spans="1:17" ht="64.5" customHeight="1" x14ac:dyDescent="0.25">
      <c r="A8" s="104"/>
      <c r="B8" s="104"/>
      <c r="C8" s="104"/>
      <c r="D8" s="104"/>
      <c r="E8" s="106"/>
      <c r="F8" s="106"/>
      <c r="G8" s="106"/>
      <c r="H8" s="104"/>
      <c r="I8" s="104"/>
      <c r="J8" s="104"/>
      <c r="K8" s="108"/>
      <c r="L8" s="104"/>
      <c r="M8" s="106"/>
      <c r="N8" s="104"/>
      <c r="O8" s="104"/>
      <c r="P8" s="104"/>
    </row>
    <row r="9" spans="1:17" ht="41.25" customHeight="1" x14ac:dyDescent="0.25">
      <c r="A9" s="2">
        <v>1</v>
      </c>
      <c r="B9" s="75" t="s">
        <v>68</v>
      </c>
      <c r="C9" s="2">
        <v>3371314500</v>
      </c>
      <c r="D9" s="3">
        <v>6060</v>
      </c>
      <c r="E9" s="3">
        <v>167</v>
      </c>
      <c r="F9" s="3">
        <v>1</v>
      </c>
      <c r="G9" s="3">
        <f>D9/E6*E9</f>
        <v>6059.9999999999991</v>
      </c>
      <c r="H9" s="3">
        <v>80.89</v>
      </c>
      <c r="I9" s="3">
        <v>0</v>
      </c>
      <c r="J9" s="3">
        <v>3000</v>
      </c>
      <c r="K9" s="25">
        <f>G9+H9+I9</f>
        <v>6140.8899999999994</v>
      </c>
      <c r="L9" s="3">
        <f>ROUND((K9)*18/100,2)</f>
        <v>1105.3599999999999</v>
      </c>
      <c r="M9" s="3">
        <f>K9*0.015</f>
        <v>92.113349999999983</v>
      </c>
      <c r="N9" s="3">
        <f>L9+M9</f>
        <v>1197.47335</v>
      </c>
      <c r="O9" s="3">
        <f>K9-N9</f>
        <v>4943.4166499999992</v>
      </c>
      <c r="P9" s="3">
        <f>O9-J9</f>
        <v>1943.4166499999992</v>
      </c>
    </row>
    <row r="10" spans="1:17" ht="27.75" customHeight="1" x14ac:dyDescent="0.25">
      <c r="A10" s="2"/>
      <c r="B10" s="47" t="s">
        <v>3</v>
      </c>
      <c r="C10" s="47"/>
      <c r="D10" s="48">
        <f>SUM(D9:D9)</f>
        <v>6060</v>
      </c>
      <c r="E10" s="48">
        <f>SUM(E9)</f>
        <v>167</v>
      </c>
      <c r="F10" s="48"/>
      <c r="G10" s="48">
        <f>SUM(G9)</f>
        <v>6059.9999999999991</v>
      </c>
      <c r="H10" s="48">
        <f>SUM(H9)</f>
        <v>80.89</v>
      </c>
      <c r="I10" s="48">
        <v>0</v>
      </c>
      <c r="J10" s="48">
        <f t="shared" ref="J10:P10" si="0">SUM(J9:J9)</f>
        <v>3000</v>
      </c>
      <c r="K10" s="74">
        <f t="shared" si="0"/>
        <v>6140.8899999999994</v>
      </c>
      <c r="L10" s="73">
        <f t="shared" si="0"/>
        <v>1105.3599999999999</v>
      </c>
      <c r="M10" s="73">
        <f t="shared" si="0"/>
        <v>92.113349999999983</v>
      </c>
      <c r="N10" s="73">
        <f t="shared" si="0"/>
        <v>1197.47335</v>
      </c>
      <c r="O10" s="73">
        <f t="shared" si="0"/>
        <v>4943.4166499999992</v>
      </c>
      <c r="P10" s="73">
        <f t="shared" si="0"/>
        <v>1943.4166499999992</v>
      </c>
    </row>
    <row r="11" spans="1:17" x14ac:dyDescent="0.25">
      <c r="M11" s="22"/>
      <c r="Q11" s="46">
        <f>P10+J10</f>
        <v>4943.4166499999992</v>
      </c>
    </row>
    <row r="12" spans="1:17" ht="13.8" thickBot="1" x14ac:dyDescent="0.3"/>
    <row r="13" spans="1:17" ht="16.2" thickBot="1" x14ac:dyDescent="0.35">
      <c r="B13" s="107" t="s">
        <v>37</v>
      </c>
      <c r="C13" s="107"/>
      <c r="D13" s="107"/>
      <c r="E13" s="107"/>
      <c r="F13" s="107"/>
      <c r="G13" s="107"/>
      <c r="H13" s="107"/>
      <c r="I13" s="107"/>
      <c r="J13" s="107"/>
      <c r="K13" s="107"/>
      <c r="L13" s="24">
        <v>0.22</v>
      </c>
      <c r="M13" s="53">
        <f>K9*22%</f>
        <v>1350.9957999999999</v>
      </c>
      <c r="N13" s="51"/>
      <c r="O13" s="51"/>
    </row>
    <row r="14" spans="1:17" ht="15.6" x14ac:dyDescent="0.3">
      <c r="M14" s="49"/>
      <c r="O14" s="51"/>
      <c r="P14" s="51"/>
    </row>
    <row r="15" spans="1:17" ht="16.2" thickBot="1" x14ac:dyDescent="0.35">
      <c r="N15" s="52"/>
      <c r="O15" s="51"/>
      <c r="P15" s="51"/>
    </row>
    <row r="16" spans="1:17" ht="16.2" thickBot="1" x14ac:dyDescent="0.35">
      <c r="B16" s="107" t="s">
        <v>38</v>
      </c>
      <c r="C16" s="107"/>
      <c r="D16" s="107"/>
      <c r="E16" s="107"/>
      <c r="F16" s="107"/>
      <c r="G16" s="107"/>
      <c r="H16" s="107"/>
      <c r="I16" s="107"/>
      <c r="J16" s="107"/>
      <c r="K16" s="107"/>
      <c r="M16" s="72">
        <f>N10+M13</f>
        <v>2548.4691499999999</v>
      </c>
      <c r="N16" s="84" t="e">
        <f>'07-21'!M9-'07-21'!#REF!+'07-21'!N9-'07-21'!#REF!+'07-21'!M13-1320</f>
        <v>#REF!</v>
      </c>
      <c r="O16" s="85" t="e">
        <f>M16+N16</f>
        <v>#REF!</v>
      </c>
    </row>
  </sheetData>
  <mergeCells count="19">
    <mergeCell ref="B13:K13"/>
    <mergeCell ref="B16:K16"/>
    <mergeCell ref="I7:I8"/>
    <mergeCell ref="J7:J8"/>
    <mergeCell ref="K7:K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O7:O8"/>
    <mergeCell ref="P7:P8"/>
    <mergeCell ref="L7:L8"/>
    <mergeCell ref="M7:M8"/>
    <mergeCell ref="N7:N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6"/>
  <sheetViews>
    <sheetView zoomScale="90" zoomScaleNormal="90" workbookViewId="0">
      <selection activeCell="M13" sqref="M13"/>
    </sheetView>
  </sheetViews>
  <sheetFormatPr defaultRowHeight="13.2" x14ac:dyDescent="0.25"/>
  <cols>
    <col min="1" max="1" width="3.44140625" customWidth="1"/>
    <col min="2" max="2" width="15.109375" customWidth="1"/>
    <col min="3" max="3" width="13.5546875" customWidth="1"/>
    <col min="4" max="7" width="10.6640625" customWidth="1"/>
    <col min="8" max="8" width="7" customWidth="1"/>
    <col min="9" max="9" width="7.6640625" customWidth="1"/>
    <col min="10" max="10" width="10.109375" customWidth="1"/>
    <col min="11" max="11" width="8.6640625" customWidth="1"/>
    <col min="12" max="12" width="9.88671875" customWidth="1"/>
    <col min="13" max="13" width="12.44140625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7" ht="40.5" customHeight="1" x14ac:dyDescent="0.4">
      <c r="B2" s="23"/>
    </row>
    <row r="3" spans="1:17" ht="20.399999999999999" x14ac:dyDescent="0.35">
      <c r="A3" s="103" t="s">
        <v>87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</row>
    <row r="4" spans="1:17" ht="20.399999999999999" x14ac:dyDescent="0.35">
      <c r="B4" s="1"/>
      <c r="C4" s="1"/>
    </row>
    <row r="5" spans="1:17" ht="15.75" customHeight="1" x14ac:dyDescent="0.25"/>
    <row r="6" spans="1:17" ht="15.75" customHeight="1" x14ac:dyDescent="0.25">
      <c r="E6">
        <v>176</v>
      </c>
    </row>
    <row r="7" spans="1:17" ht="15.75" customHeight="1" x14ac:dyDescent="0.25">
      <c r="A7" s="104" t="s">
        <v>0</v>
      </c>
      <c r="B7" s="104" t="s">
        <v>1</v>
      </c>
      <c r="C7" s="104" t="s">
        <v>6</v>
      </c>
      <c r="D7" s="104" t="s">
        <v>2</v>
      </c>
      <c r="E7" s="105" t="s">
        <v>62</v>
      </c>
      <c r="F7" s="105" t="s">
        <v>65</v>
      </c>
      <c r="G7" s="105" t="s">
        <v>33</v>
      </c>
      <c r="H7" s="104" t="s">
        <v>41</v>
      </c>
      <c r="I7" s="104" t="s">
        <v>64</v>
      </c>
      <c r="J7" s="104" t="s">
        <v>44</v>
      </c>
      <c r="K7" s="104" t="s">
        <v>39</v>
      </c>
      <c r="L7" s="108" t="s">
        <v>66</v>
      </c>
      <c r="M7" s="104" t="s">
        <v>36</v>
      </c>
      <c r="N7" s="105" t="s">
        <v>42</v>
      </c>
      <c r="O7" s="104" t="s">
        <v>34</v>
      </c>
      <c r="P7" s="104" t="s">
        <v>35</v>
      </c>
      <c r="Q7" s="104" t="s">
        <v>40</v>
      </c>
    </row>
    <row r="8" spans="1:17" ht="64.5" customHeight="1" x14ac:dyDescent="0.25">
      <c r="A8" s="104"/>
      <c r="B8" s="104"/>
      <c r="C8" s="104"/>
      <c r="D8" s="104"/>
      <c r="E8" s="106"/>
      <c r="F8" s="106"/>
      <c r="G8" s="106"/>
      <c r="H8" s="104"/>
      <c r="I8" s="104"/>
      <c r="J8" s="104"/>
      <c r="K8" s="104"/>
      <c r="L8" s="108"/>
      <c r="M8" s="104"/>
      <c r="N8" s="106"/>
      <c r="O8" s="104"/>
      <c r="P8" s="104"/>
      <c r="Q8" s="104"/>
    </row>
    <row r="9" spans="1:17" ht="41.25" customHeight="1" x14ac:dyDescent="0.25">
      <c r="A9" s="2">
        <v>1</v>
      </c>
      <c r="B9" s="75" t="s">
        <v>68</v>
      </c>
      <c r="C9" s="2">
        <v>3371314500</v>
      </c>
      <c r="D9" s="3">
        <v>6060</v>
      </c>
      <c r="E9" s="3">
        <v>96</v>
      </c>
      <c r="F9" s="3">
        <v>1</v>
      </c>
      <c r="G9" s="3">
        <f>D9/E6*E9</f>
        <v>3305.454545454545</v>
      </c>
      <c r="H9" s="83">
        <v>77.180000000000007</v>
      </c>
      <c r="I9" s="3">
        <v>80.89</v>
      </c>
      <c r="J9" s="3">
        <v>2614.08</v>
      </c>
      <c r="K9" s="3">
        <v>3000</v>
      </c>
      <c r="L9" s="25">
        <f>G9+H9+I9+J9</f>
        <v>6077.6045454545447</v>
      </c>
      <c r="M9" s="3">
        <f>ROUND((L9)*18/100,2)</f>
        <v>1093.97</v>
      </c>
      <c r="N9" s="3">
        <f>L9*0.015</f>
        <v>91.164068181818166</v>
      </c>
      <c r="O9" s="3">
        <f>M9+N9</f>
        <v>1185.1340681818183</v>
      </c>
      <c r="P9" s="3">
        <f>L9-O9</f>
        <v>4892.4704772727264</v>
      </c>
      <c r="Q9" s="3">
        <f>P9-K9</f>
        <v>1892.4704772727264</v>
      </c>
    </row>
    <row r="10" spans="1:17" ht="27.75" customHeight="1" x14ac:dyDescent="0.25">
      <c r="A10" s="2"/>
      <c r="B10" s="47" t="s">
        <v>3</v>
      </c>
      <c r="C10" s="47"/>
      <c r="D10" s="48">
        <f>SUM(D9:D9)</f>
        <v>6060</v>
      </c>
      <c r="E10" s="48">
        <f>SUM(E9)</f>
        <v>96</v>
      </c>
      <c r="F10" s="48"/>
      <c r="G10" s="48">
        <f>SUM(G9)</f>
        <v>3305.454545454545</v>
      </c>
      <c r="H10" s="48">
        <f>SUM(H9)</f>
        <v>77.180000000000007</v>
      </c>
      <c r="I10" s="48">
        <f>SUM(I9)</f>
        <v>80.89</v>
      </c>
      <c r="J10" s="48">
        <f>SUM(J9)</f>
        <v>2614.08</v>
      </c>
      <c r="K10" s="48">
        <f t="shared" ref="K10:Q10" si="0">SUM(K9:K9)</f>
        <v>3000</v>
      </c>
      <c r="L10" s="74">
        <f t="shared" si="0"/>
        <v>6077.6045454545447</v>
      </c>
      <c r="M10" s="73">
        <f t="shared" si="0"/>
        <v>1093.97</v>
      </c>
      <c r="N10" s="73">
        <f t="shared" si="0"/>
        <v>91.164068181818166</v>
      </c>
      <c r="O10" s="73">
        <f t="shared" si="0"/>
        <v>1185.1340681818183</v>
      </c>
      <c r="P10" s="73">
        <f t="shared" si="0"/>
        <v>4892.4704772727264</v>
      </c>
      <c r="Q10" s="73">
        <f t="shared" si="0"/>
        <v>1892.4704772727264</v>
      </c>
    </row>
    <row r="11" spans="1:17" x14ac:dyDescent="0.25">
      <c r="M11" s="22"/>
      <c r="Q11" s="46">
        <f>Q10+K10</f>
        <v>4892.4704772727264</v>
      </c>
    </row>
    <row r="12" spans="1:17" ht="13.8" thickBot="1" x14ac:dyDescent="0.3"/>
    <row r="13" spans="1:17" ht="16.2" thickBot="1" x14ac:dyDescent="0.35">
      <c r="B13" s="107" t="s">
        <v>37</v>
      </c>
      <c r="C13" s="107"/>
      <c r="D13" s="107"/>
      <c r="E13" s="107"/>
      <c r="F13" s="107"/>
      <c r="G13" s="107"/>
      <c r="H13" s="107"/>
      <c r="I13" s="107"/>
      <c r="J13" s="107"/>
      <c r="K13" s="107"/>
      <c r="L13" s="24">
        <v>0.22</v>
      </c>
      <c r="M13" s="53">
        <f>L9*22%</f>
        <v>1337.0729999999999</v>
      </c>
      <c r="N13" s="51"/>
      <c r="O13" s="51"/>
    </row>
    <row r="14" spans="1:17" ht="15.6" x14ac:dyDescent="0.3">
      <c r="M14" s="49"/>
      <c r="O14" s="51"/>
      <c r="P14" s="51"/>
    </row>
    <row r="15" spans="1:17" ht="16.2" thickBot="1" x14ac:dyDescent="0.35">
      <c r="D15" s="86">
        <f>G9+H9+I9</f>
        <v>3463.5245454545448</v>
      </c>
      <c r="N15" s="52"/>
      <c r="O15" s="51"/>
      <c r="P15" s="51"/>
    </row>
    <row r="16" spans="1:17" ht="16.2" thickBot="1" x14ac:dyDescent="0.35">
      <c r="B16" s="107" t="s">
        <v>38</v>
      </c>
      <c r="C16" s="107"/>
      <c r="D16" s="107"/>
      <c r="E16" s="107"/>
      <c r="F16" s="107"/>
      <c r="G16" s="107"/>
      <c r="H16" s="107"/>
      <c r="I16" s="107"/>
      <c r="J16" s="107"/>
      <c r="K16" s="107"/>
      <c r="M16" s="72">
        <f>O10+M13</f>
        <v>2522.2070681818182</v>
      </c>
      <c r="O16" s="51"/>
    </row>
  </sheetData>
  <mergeCells count="20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G9" sqref="G9"/>
    </sheetView>
  </sheetViews>
  <sheetFormatPr defaultRowHeight="13.2" x14ac:dyDescent="0.25"/>
  <cols>
    <col min="1" max="1" width="3.44140625" customWidth="1"/>
    <col min="2" max="2" width="15.109375" customWidth="1"/>
    <col min="3" max="3" width="13.5546875" customWidth="1"/>
    <col min="4" max="7" width="10.6640625" customWidth="1"/>
    <col min="8" max="8" width="7" customWidth="1"/>
    <col min="9" max="9" width="7.6640625" customWidth="1"/>
    <col min="10" max="10" width="10.109375" customWidth="1"/>
    <col min="11" max="11" width="8.6640625" customWidth="1"/>
    <col min="12" max="12" width="9.88671875" customWidth="1"/>
    <col min="13" max="13" width="12.44140625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8" ht="40.5" customHeight="1" x14ac:dyDescent="0.4">
      <c r="B2" s="23"/>
    </row>
    <row r="3" spans="1:18" ht="20.399999999999999" x14ac:dyDescent="0.35">
      <c r="A3" s="103" t="s">
        <v>86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</row>
    <row r="4" spans="1:18" ht="20.399999999999999" x14ac:dyDescent="0.35">
      <c r="B4" s="1"/>
      <c r="C4" s="1"/>
    </row>
    <row r="5" spans="1:18" ht="15.75" customHeight="1" x14ac:dyDescent="0.25"/>
    <row r="6" spans="1:18" ht="15.75" customHeight="1" x14ac:dyDescent="0.25">
      <c r="E6">
        <v>160</v>
      </c>
    </row>
    <row r="7" spans="1:18" ht="15.75" customHeight="1" x14ac:dyDescent="0.25">
      <c r="A7" s="104" t="s">
        <v>0</v>
      </c>
      <c r="B7" s="104" t="s">
        <v>1</v>
      </c>
      <c r="C7" s="104" t="s">
        <v>6</v>
      </c>
      <c r="D7" s="104" t="s">
        <v>2</v>
      </c>
      <c r="E7" s="105" t="s">
        <v>62</v>
      </c>
      <c r="F7" s="105" t="s">
        <v>65</v>
      </c>
      <c r="G7" s="105" t="s">
        <v>33</v>
      </c>
      <c r="H7" s="104" t="s">
        <v>41</v>
      </c>
      <c r="I7" s="104" t="s">
        <v>64</v>
      </c>
      <c r="J7" s="104" t="s">
        <v>44</v>
      </c>
      <c r="K7" s="104" t="s">
        <v>39</v>
      </c>
      <c r="L7" s="108" t="s">
        <v>66</v>
      </c>
      <c r="M7" s="104" t="s">
        <v>36</v>
      </c>
      <c r="N7" s="105" t="s">
        <v>42</v>
      </c>
      <c r="O7" s="104" t="s">
        <v>34</v>
      </c>
      <c r="P7" s="104" t="s">
        <v>35</v>
      </c>
      <c r="Q7" s="104" t="s">
        <v>40</v>
      </c>
    </row>
    <row r="8" spans="1:18" ht="64.5" customHeight="1" x14ac:dyDescent="0.25">
      <c r="A8" s="104"/>
      <c r="B8" s="104"/>
      <c r="C8" s="104"/>
      <c r="D8" s="104"/>
      <c r="E8" s="106"/>
      <c r="F8" s="106"/>
      <c r="G8" s="106"/>
      <c r="H8" s="104"/>
      <c r="I8" s="104"/>
      <c r="J8" s="104"/>
      <c r="K8" s="104"/>
      <c r="L8" s="108"/>
      <c r="M8" s="104"/>
      <c r="N8" s="106"/>
      <c r="O8" s="104"/>
      <c r="P8" s="104"/>
      <c r="Q8" s="104"/>
    </row>
    <row r="9" spans="1:18" ht="41.25" customHeight="1" x14ac:dyDescent="0.25">
      <c r="A9" s="2">
        <v>1</v>
      </c>
      <c r="B9" s="75" t="s">
        <v>68</v>
      </c>
      <c r="C9" s="2">
        <v>3371314500</v>
      </c>
      <c r="D9" s="3">
        <v>6060</v>
      </c>
      <c r="E9" s="3">
        <v>160</v>
      </c>
      <c r="F9" s="3">
        <v>1</v>
      </c>
      <c r="G9" s="3">
        <f>D9/E6*E9</f>
        <v>6060</v>
      </c>
      <c r="H9" s="64"/>
      <c r="I9" s="3"/>
      <c r="J9" s="3"/>
      <c r="K9" s="3">
        <v>3000</v>
      </c>
      <c r="L9" s="25">
        <f>G9</f>
        <v>6060</v>
      </c>
      <c r="M9" s="3">
        <f>ROUND((L9)*18/100,2)</f>
        <v>1090.8</v>
      </c>
      <c r="N9" s="3">
        <f>L9*0.015</f>
        <v>90.899999999999991</v>
      </c>
      <c r="O9" s="3">
        <f>M9+N9</f>
        <v>1181.7</v>
      </c>
      <c r="P9" s="3">
        <f>L9-O9</f>
        <v>4878.3</v>
      </c>
      <c r="Q9" s="3">
        <f>P9-K9</f>
        <v>1878.3000000000002</v>
      </c>
      <c r="R9" s="65"/>
    </row>
    <row r="10" spans="1:18" ht="27.75" customHeight="1" x14ac:dyDescent="0.25">
      <c r="A10" s="2"/>
      <c r="B10" s="47" t="s">
        <v>3</v>
      </c>
      <c r="C10" s="47"/>
      <c r="D10" s="48">
        <f>SUM(D9:D9)</f>
        <v>6060</v>
      </c>
      <c r="E10" s="48">
        <f>SUM(E9)</f>
        <v>160</v>
      </c>
      <c r="F10" s="48"/>
      <c r="G10" s="48">
        <f>SUM(G9)</f>
        <v>6060</v>
      </c>
      <c r="H10" s="48"/>
      <c r="I10" s="48"/>
      <c r="J10" s="48"/>
      <c r="K10" s="48">
        <f t="shared" ref="K10:Q10" si="0">SUM(K9:K9)</f>
        <v>3000</v>
      </c>
      <c r="L10" s="74">
        <f>SUM(L9:L9)</f>
        <v>6060</v>
      </c>
      <c r="M10" s="73">
        <f t="shared" si="0"/>
        <v>1090.8</v>
      </c>
      <c r="N10" s="73">
        <f t="shared" si="0"/>
        <v>90.899999999999991</v>
      </c>
      <c r="O10" s="73">
        <f t="shared" si="0"/>
        <v>1181.7</v>
      </c>
      <c r="P10" s="73">
        <f t="shared" si="0"/>
        <v>4878.3</v>
      </c>
      <c r="Q10" s="73">
        <f t="shared" si="0"/>
        <v>1878.3000000000002</v>
      </c>
    </row>
    <row r="11" spans="1:18" x14ac:dyDescent="0.25">
      <c r="M11" s="22"/>
      <c r="Q11" s="46">
        <f>Q10+K10</f>
        <v>4878.3</v>
      </c>
    </row>
    <row r="12" spans="1:18" ht="13.8" thickBot="1" x14ac:dyDescent="0.3"/>
    <row r="13" spans="1:18" ht="16.2" thickBot="1" x14ac:dyDescent="0.35">
      <c r="B13" s="107" t="s">
        <v>37</v>
      </c>
      <c r="C13" s="107"/>
      <c r="D13" s="107"/>
      <c r="E13" s="107"/>
      <c r="F13" s="107"/>
      <c r="G13" s="107"/>
      <c r="H13" s="107"/>
      <c r="I13" s="107"/>
      <c r="J13" s="107"/>
      <c r="K13" s="107"/>
      <c r="L13" s="24">
        <v>0.22</v>
      </c>
      <c r="M13" s="53">
        <f>L9*22%</f>
        <v>1333.2</v>
      </c>
      <c r="N13" s="49"/>
      <c r="O13" s="51"/>
      <c r="P13" s="51"/>
    </row>
    <row r="14" spans="1:18" x14ac:dyDescent="0.25">
      <c r="M14" s="51"/>
      <c r="O14" s="51"/>
      <c r="P14" s="51"/>
    </row>
    <row r="15" spans="1:18" ht="13.8" thickBot="1" x14ac:dyDescent="0.3">
      <c r="O15" s="51"/>
      <c r="P15" s="51"/>
    </row>
    <row r="16" spans="1:18" ht="16.2" thickBot="1" x14ac:dyDescent="0.35">
      <c r="B16" s="107" t="s">
        <v>38</v>
      </c>
      <c r="C16" s="107"/>
      <c r="D16" s="107"/>
      <c r="E16" s="107"/>
      <c r="F16" s="107"/>
      <c r="G16" s="107"/>
      <c r="H16" s="107"/>
      <c r="I16" s="107"/>
      <c r="J16" s="107"/>
      <c r="K16" s="107"/>
      <c r="M16" s="72">
        <f>O10+M13</f>
        <v>2514.9</v>
      </c>
      <c r="N16" s="52"/>
      <c r="O16" s="51"/>
    </row>
  </sheetData>
  <mergeCells count="20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B9" sqref="B9"/>
    </sheetView>
  </sheetViews>
  <sheetFormatPr defaultRowHeight="13.2" x14ac:dyDescent="0.25"/>
  <cols>
    <col min="1" max="1" width="3.44140625" customWidth="1"/>
    <col min="2" max="2" width="15.109375" customWidth="1"/>
    <col min="3" max="3" width="13.5546875" customWidth="1"/>
    <col min="4" max="7" width="10.6640625" customWidth="1"/>
    <col min="8" max="8" width="7" customWidth="1"/>
    <col min="9" max="9" width="7.6640625" customWidth="1"/>
    <col min="10" max="10" width="10.109375" customWidth="1"/>
    <col min="11" max="11" width="8.6640625" customWidth="1"/>
    <col min="12" max="12" width="9.88671875" customWidth="1"/>
    <col min="13" max="13" width="12.44140625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8" ht="40.5" customHeight="1" x14ac:dyDescent="0.4">
      <c r="B2" s="23"/>
    </row>
    <row r="3" spans="1:18" ht="20.399999999999999" x14ac:dyDescent="0.35">
      <c r="A3" s="103" t="s">
        <v>81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</row>
    <row r="4" spans="1:18" ht="20.399999999999999" x14ac:dyDescent="0.35">
      <c r="B4" s="1"/>
      <c r="C4" s="1"/>
    </row>
    <row r="5" spans="1:18" ht="15.75" customHeight="1" x14ac:dyDescent="0.25"/>
    <row r="6" spans="1:18" ht="15.75" customHeight="1" x14ac:dyDescent="0.25">
      <c r="E6">
        <v>144</v>
      </c>
    </row>
    <row r="7" spans="1:18" ht="15.75" customHeight="1" x14ac:dyDescent="0.25">
      <c r="A7" s="104" t="s">
        <v>0</v>
      </c>
      <c r="B7" s="104" t="s">
        <v>1</v>
      </c>
      <c r="C7" s="104" t="s">
        <v>6</v>
      </c>
      <c r="D7" s="104" t="s">
        <v>2</v>
      </c>
      <c r="E7" s="105" t="s">
        <v>62</v>
      </c>
      <c r="F7" s="105" t="s">
        <v>65</v>
      </c>
      <c r="G7" s="105" t="s">
        <v>33</v>
      </c>
      <c r="H7" s="104" t="s">
        <v>41</v>
      </c>
      <c r="I7" s="104" t="s">
        <v>64</v>
      </c>
      <c r="J7" s="104" t="s">
        <v>44</v>
      </c>
      <c r="K7" s="104" t="s">
        <v>39</v>
      </c>
      <c r="L7" s="108" t="s">
        <v>66</v>
      </c>
      <c r="M7" s="104" t="s">
        <v>36</v>
      </c>
      <c r="N7" s="105" t="s">
        <v>42</v>
      </c>
      <c r="O7" s="104" t="s">
        <v>34</v>
      </c>
      <c r="P7" s="104" t="s">
        <v>35</v>
      </c>
      <c r="Q7" s="104" t="s">
        <v>40</v>
      </c>
    </row>
    <row r="8" spans="1:18" ht="64.5" customHeight="1" x14ac:dyDescent="0.25">
      <c r="A8" s="104"/>
      <c r="B8" s="104"/>
      <c r="C8" s="104"/>
      <c r="D8" s="104"/>
      <c r="E8" s="106"/>
      <c r="F8" s="106"/>
      <c r="G8" s="106"/>
      <c r="H8" s="104"/>
      <c r="I8" s="104"/>
      <c r="J8" s="104"/>
      <c r="K8" s="104"/>
      <c r="L8" s="108"/>
      <c r="M8" s="104"/>
      <c r="N8" s="106"/>
      <c r="O8" s="104"/>
      <c r="P8" s="104"/>
      <c r="Q8" s="104"/>
    </row>
    <row r="9" spans="1:18" ht="41.25" customHeight="1" x14ac:dyDescent="0.25">
      <c r="A9" s="2">
        <v>1</v>
      </c>
      <c r="B9" s="75" t="s">
        <v>68</v>
      </c>
      <c r="C9" s="2">
        <v>3371314500</v>
      </c>
      <c r="D9" s="3">
        <v>6060</v>
      </c>
      <c r="E9" s="3">
        <v>144</v>
      </c>
      <c r="F9" s="3">
        <v>1</v>
      </c>
      <c r="G9" s="3">
        <f>D9/E6*E9</f>
        <v>6060</v>
      </c>
      <c r="H9" s="64"/>
      <c r="I9" s="3"/>
      <c r="J9" s="3"/>
      <c r="K9" s="3">
        <v>3000</v>
      </c>
      <c r="L9" s="25">
        <f>G9</f>
        <v>6060</v>
      </c>
      <c r="M9" s="3">
        <f>ROUND((L9)*18/100,2)</f>
        <v>1090.8</v>
      </c>
      <c r="N9" s="3">
        <f>L9*0.015</f>
        <v>90.899999999999991</v>
      </c>
      <c r="O9" s="3">
        <f>M9+N9</f>
        <v>1181.7</v>
      </c>
      <c r="P9" s="3">
        <f>L9-O9</f>
        <v>4878.3</v>
      </c>
      <c r="Q9" s="3">
        <f>P9-K9</f>
        <v>1878.3000000000002</v>
      </c>
      <c r="R9" s="65"/>
    </row>
    <row r="10" spans="1:18" ht="27.75" customHeight="1" x14ac:dyDescent="0.25">
      <c r="A10" s="2"/>
      <c r="B10" s="47" t="s">
        <v>3</v>
      </c>
      <c r="C10" s="47"/>
      <c r="D10" s="48">
        <f>SUM(D9:D9)</f>
        <v>6060</v>
      </c>
      <c r="E10" s="48">
        <f>SUM(E9)</f>
        <v>144</v>
      </c>
      <c r="F10" s="48"/>
      <c r="G10" s="48">
        <f>SUM(G9)</f>
        <v>6060</v>
      </c>
      <c r="H10" s="48"/>
      <c r="I10" s="48"/>
      <c r="J10" s="48"/>
      <c r="K10" s="48">
        <f t="shared" ref="K10:Q10" si="0">SUM(K9:K9)</f>
        <v>3000</v>
      </c>
      <c r="L10" s="74">
        <f>SUM(L9:L9)</f>
        <v>6060</v>
      </c>
      <c r="M10" s="73">
        <f t="shared" si="0"/>
        <v>1090.8</v>
      </c>
      <c r="N10" s="73">
        <f t="shared" si="0"/>
        <v>90.899999999999991</v>
      </c>
      <c r="O10" s="73">
        <f t="shared" si="0"/>
        <v>1181.7</v>
      </c>
      <c r="P10" s="73">
        <f t="shared" si="0"/>
        <v>4878.3</v>
      </c>
      <c r="Q10" s="73">
        <f t="shared" si="0"/>
        <v>1878.3000000000002</v>
      </c>
    </row>
    <row r="11" spans="1:18" x14ac:dyDescent="0.25">
      <c r="M11" s="22"/>
      <c r="Q11" s="46">
        <f>Q10+K10</f>
        <v>4878.3</v>
      </c>
    </row>
    <row r="12" spans="1:18" ht="13.8" thickBot="1" x14ac:dyDescent="0.3"/>
    <row r="13" spans="1:18" ht="16.2" thickBot="1" x14ac:dyDescent="0.35">
      <c r="B13" s="107" t="s">
        <v>37</v>
      </c>
      <c r="C13" s="107"/>
      <c r="D13" s="107"/>
      <c r="E13" s="107"/>
      <c r="F13" s="107"/>
      <c r="G13" s="107"/>
      <c r="H13" s="107"/>
      <c r="I13" s="107"/>
      <c r="J13" s="107"/>
      <c r="K13" s="107"/>
      <c r="L13" s="24">
        <v>0.22</v>
      </c>
      <c r="M13" s="53">
        <f>L9*22%</f>
        <v>1333.2</v>
      </c>
      <c r="N13" s="49"/>
      <c r="O13" s="51"/>
      <c r="P13" s="51"/>
    </row>
    <row r="14" spans="1:18" x14ac:dyDescent="0.25">
      <c r="M14" s="51"/>
      <c r="O14" s="51"/>
      <c r="P14" s="51"/>
    </row>
    <row r="15" spans="1:18" ht="13.8" thickBot="1" x14ac:dyDescent="0.3">
      <c r="O15" s="51"/>
      <c r="P15" s="51"/>
    </row>
    <row r="16" spans="1:18" ht="16.2" thickBot="1" x14ac:dyDescent="0.35">
      <c r="B16" s="107" t="s">
        <v>38</v>
      </c>
      <c r="C16" s="107"/>
      <c r="D16" s="107"/>
      <c r="E16" s="107"/>
      <c r="F16" s="107"/>
      <c r="G16" s="107"/>
      <c r="H16" s="107"/>
      <c r="I16" s="107"/>
      <c r="J16" s="107"/>
      <c r="K16" s="107"/>
      <c r="M16" s="72">
        <f>O10+M13</f>
        <v>2514.9</v>
      </c>
      <c r="N16" s="52"/>
      <c r="O16" s="51"/>
    </row>
  </sheetData>
  <mergeCells count="20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  <mergeCell ref="B13:K13"/>
    <mergeCell ref="B16:K16"/>
    <mergeCell ref="J7:J8"/>
    <mergeCell ref="K7:K8"/>
    <mergeCell ref="L7:L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B9" sqref="B9"/>
    </sheetView>
  </sheetViews>
  <sheetFormatPr defaultRowHeight="13.2" x14ac:dyDescent="0.25"/>
  <cols>
    <col min="1" max="1" width="3.44140625" customWidth="1"/>
    <col min="2" max="2" width="15.109375" customWidth="1"/>
    <col min="3" max="3" width="13.5546875" customWidth="1"/>
    <col min="4" max="7" width="10.6640625" customWidth="1"/>
    <col min="8" max="8" width="7" customWidth="1"/>
    <col min="9" max="9" width="7.6640625" customWidth="1"/>
    <col min="10" max="10" width="9.88671875" customWidth="1"/>
    <col min="11" max="11" width="8.6640625" customWidth="1"/>
    <col min="12" max="12" width="11.6640625" customWidth="1"/>
    <col min="13" max="13" width="11" bestFit="1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8" ht="40.5" customHeight="1" x14ac:dyDescent="0.4">
      <c r="B2" s="23"/>
    </row>
    <row r="3" spans="1:18" ht="20.399999999999999" x14ac:dyDescent="0.35">
      <c r="A3" s="103" t="s">
        <v>80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</row>
    <row r="4" spans="1:18" ht="20.399999999999999" x14ac:dyDescent="0.35">
      <c r="B4" s="1"/>
      <c r="C4" s="1"/>
    </row>
    <row r="5" spans="1:18" ht="15.75" customHeight="1" x14ac:dyDescent="0.25"/>
    <row r="6" spans="1:18" ht="15.75" customHeight="1" x14ac:dyDescent="0.25">
      <c r="E6">
        <v>176</v>
      </c>
    </row>
    <row r="7" spans="1:18" ht="15.75" customHeight="1" x14ac:dyDescent="0.25">
      <c r="A7" s="104" t="s">
        <v>0</v>
      </c>
      <c r="B7" s="104" t="s">
        <v>1</v>
      </c>
      <c r="C7" s="104" t="s">
        <v>6</v>
      </c>
      <c r="D7" s="104" t="s">
        <v>2</v>
      </c>
      <c r="E7" s="105" t="s">
        <v>62</v>
      </c>
      <c r="F7" s="105" t="s">
        <v>65</v>
      </c>
      <c r="G7" s="105" t="s">
        <v>33</v>
      </c>
      <c r="H7" s="104" t="s">
        <v>41</v>
      </c>
      <c r="I7" s="104" t="s">
        <v>64</v>
      </c>
      <c r="J7" s="104" t="s">
        <v>44</v>
      </c>
      <c r="K7" s="104" t="s">
        <v>39</v>
      </c>
      <c r="L7" s="108" t="s">
        <v>66</v>
      </c>
      <c r="M7" s="104" t="s">
        <v>36</v>
      </c>
      <c r="N7" s="105" t="s">
        <v>42</v>
      </c>
      <c r="O7" s="104" t="s">
        <v>34</v>
      </c>
      <c r="P7" s="104" t="s">
        <v>35</v>
      </c>
      <c r="Q7" s="104" t="s">
        <v>40</v>
      </c>
    </row>
    <row r="8" spans="1:18" ht="64.5" customHeight="1" x14ac:dyDescent="0.25">
      <c r="A8" s="104"/>
      <c r="B8" s="104"/>
      <c r="C8" s="104"/>
      <c r="D8" s="104"/>
      <c r="E8" s="106"/>
      <c r="F8" s="106"/>
      <c r="G8" s="106"/>
      <c r="H8" s="104"/>
      <c r="I8" s="104"/>
      <c r="J8" s="104"/>
      <c r="K8" s="104"/>
      <c r="L8" s="108"/>
      <c r="M8" s="104"/>
      <c r="N8" s="106"/>
      <c r="O8" s="104"/>
      <c r="P8" s="104"/>
      <c r="Q8" s="104"/>
    </row>
    <row r="9" spans="1:18" ht="41.25" customHeight="1" x14ac:dyDescent="0.25">
      <c r="A9" s="2">
        <v>1</v>
      </c>
      <c r="B9" s="75" t="s">
        <v>68</v>
      </c>
      <c r="C9" s="2">
        <v>3371314500</v>
      </c>
      <c r="D9" s="3">
        <v>6060</v>
      </c>
      <c r="E9" s="3">
        <v>176</v>
      </c>
      <c r="F9" s="3">
        <v>1</v>
      </c>
      <c r="G9" s="3">
        <f>D9/E6*E9</f>
        <v>6060</v>
      </c>
      <c r="H9" s="64"/>
      <c r="I9" s="3"/>
      <c r="J9" s="3"/>
      <c r="K9" s="3">
        <v>3000</v>
      </c>
      <c r="L9" s="25">
        <f>G9</f>
        <v>6060</v>
      </c>
      <c r="M9" s="3">
        <f>ROUND((L9)*18/100,2)</f>
        <v>1090.8</v>
      </c>
      <c r="N9" s="3">
        <f>L9*0.015</f>
        <v>90.899999999999991</v>
      </c>
      <c r="O9" s="3">
        <f>M9+N9</f>
        <v>1181.7</v>
      </c>
      <c r="P9" s="3">
        <f>L9-O9</f>
        <v>4878.3</v>
      </c>
      <c r="Q9" s="3">
        <f>P9-K9</f>
        <v>1878.3000000000002</v>
      </c>
      <c r="R9" s="65"/>
    </row>
    <row r="10" spans="1:18" ht="27.75" customHeight="1" x14ac:dyDescent="0.25">
      <c r="A10" s="2"/>
      <c r="B10" s="47" t="s">
        <v>3</v>
      </c>
      <c r="C10" s="47"/>
      <c r="D10" s="48">
        <f>SUM(D9:D9)</f>
        <v>6060</v>
      </c>
      <c r="E10" s="48">
        <f>SUM(E9)</f>
        <v>176</v>
      </c>
      <c r="F10" s="48"/>
      <c r="G10" s="48">
        <f>G9</f>
        <v>6060</v>
      </c>
      <c r="H10" s="48"/>
      <c r="I10" s="48"/>
      <c r="J10" s="48"/>
      <c r="K10" s="48">
        <f t="shared" ref="K10:Q10" si="0">SUM(K9:K9)</f>
        <v>3000</v>
      </c>
      <c r="L10" s="74">
        <f>SUM(L9:L9)</f>
        <v>6060</v>
      </c>
      <c r="M10" s="73">
        <f t="shared" si="0"/>
        <v>1090.8</v>
      </c>
      <c r="N10" s="73">
        <f t="shared" si="0"/>
        <v>90.899999999999991</v>
      </c>
      <c r="O10" s="73">
        <f t="shared" si="0"/>
        <v>1181.7</v>
      </c>
      <c r="P10" s="73">
        <f t="shared" si="0"/>
        <v>4878.3</v>
      </c>
      <c r="Q10" s="73">
        <f t="shared" si="0"/>
        <v>1878.3000000000002</v>
      </c>
    </row>
    <row r="11" spans="1:18" x14ac:dyDescent="0.25">
      <c r="M11" s="22"/>
      <c r="Q11" s="46">
        <f>Q10+K10</f>
        <v>4878.3</v>
      </c>
    </row>
    <row r="12" spans="1:18" ht="13.8" thickBot="1" x14ac:dyDescent="0.3"/>
    <row r="13" spans="1:18" ht="16.2" thickBot="1" x14ac:dyDescent="0.35">
      <c r="B13" s="107" t="s">
        <v>37</v>
      </c>
      <c r="C13" s="107"/>
      <c r="D13" s="107"/>
      <c r="E13" s="107"/>
      <c r="F13" s="107"/>
      <c r="G13" s="107"/>
      <c r="H13" s="107"/>
      <c r="I13" s="107"/>
      <c r="J13" s="107"/>
      <c r="K13" s="107"/>
      <c r="L13" s="24">
        <v>0.22</v>
      </c>
      <c r="M13" s="53">
        <f>L9*0.22</f>
        <v>1333.2</v>
      </c>
      <c r="N13" s="49"/>
      <c r="O13" s="51"/>
      <c r="P13" s="51"/>
    </row>
    <row r="14" spans="1:18" x14ac:dyDescent="0.25">
      <c r="M14" s="51"/>
      <c r="O14" s="51"/>
      <c r="P14" s="51"/>
    </row>
    <row r="15" spans="1:18" ht="13.8" thickBot="1" x14ac:dyDescent="0.3">
      <c r="O15" s="51"/>
      <c r="P15" s="51"/>
    </row>
    <row r="16" spans="1:18" ht="16.2" thickBot="1" x14ac:dyDescent="0.35">
      <c r="B16" s="107" t="s">
        <v>38</v>
      </c>
      <c r="C16" s="107"/>
      <c r="D16" s="107"/>
      <c r="E16" s="107"/>
      <c r="F16" s="107"/>
      <c r="G16" s="107"/>
      <c r="H16" s="107"/>
      <c r="I16" s="107"/>
      <c r="J16" s="107"/>
      <c r="K16" s="107"/>
      <c r="M16" s="72">
        <f>O10+M13</f>
        <v>2514.9</v>
      </c>
      <c r="N16" s="52"/>
      <c r="O16" s="51"/>
    </row>
  </sheetData>
  <mergeCells count="20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  <mergeCell ref="B13:K13"/>
    <mergeCell ref="B16:K16"/>
    <mergeCell ref="J7:J8"/>
    <mergeCell ref="K7:K8"/>
    <mergeCell ref="L7:L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G10" sqref="G10"/>
    </sheetView>
  </sheetViews>
  <sheetFormatPr defaultRowHeight="13.2" x14ac:dyDescent="0.25"/>
  <cols>
    <col min="1" max="1" width="3.44140625" customWidth="1"/>
    <col min="2" max="2" width="15.109375" customWidth="1"/>
    <col min="3" max="3" width="13.5546875" customWidth="1"/>
    <col min="4" max="7" width="10.6640625" customWidth="1"/>
    <col min="8" max="8" width="7" customWidth="1"/>
    <col min="9" max="9" width="7.6640625" customWidth="1"/>
    <col min="10" max="10" width="9.88671875" customWidth="1"/>
    <col min="11" max="11" width="8.6640625" customWidth="1"/>
    <col min="12" max="12" width="11.6640625" customWidth="1"/>
    <col min="13" max="13" width="11" bestFit="1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8" ht="40.5" customHeight="1" x14ac:dyDescent="0.4">
      <c r="B2" s="23"/>
    </row>
    <row r="3" spans="1:18" ht="20.399999999999999" x14ac:dyDescent="0.35">
      <c r="A3" s="103" t="s">
        <v>82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</row>
    <row r="4" spans="1:18" ht="20.399999999999999" x14ac:dyDescent="0.35">
      <c r="B4" s="1"/>
      <c r="C4" s="1"/>
    </row>
    <row r="5" spans="1:18" ht="15.75" customHeight="1" x14ac:dyDescent="0.25"/>
    <row r="6" spans="1:18" ht="15.75" customHeight="1" x14ac:dyDescent="0.25">
      <c r="E6">
        <v>176</v>
      </c>
    </row>
    <row r="7" spans="1:18" ht="15.75" customHeight="1" x14ac:dyDescent="0.25">
      <c r="A7" s="104" t="s">
        <v>0</v>
      </c>
      <c r="B7" s="104" t="s">
        <v>1</v>
      </c>
      <c r="C7" s="104" t="s">
        <v>6</v>
      </c>
      <c r="D7" s="104" t="s">
        <v>2</v>
      </c>
      <c r="E7" s="105" t="s">
        <v>62</v>
      </c>
      <c r="F7" s="105" t="s">
        <v>65</v>
      </c>
      <c r="G7" s="105" t="s">
        <v>33</v>
      </c>
      <c r="H7" s="104" t="s">
        <v>41</v>
      </c>
      <c r="I7" s="104" t="s">
        <v>64</v>
      </c>
      <c r="J7" s="104" t="s">
        <v>44</v>
      </c>
      <c r="K7" s="104" t="s">
        <v>39</v>
      </c>
      <c r="L7" s="108" t="s">
        <v>66</v>
      </c>
      <c r="M7" s="104" t="s">
        <v>36</v>
      </c>
      <c r="N7" s="105" t="s">
        <v>42</v>
      </c>
      <c r="O7" s="104" t="s">
        <v>34</v>
      </c>
      <c r="P7" s="104" t="s">
        <v>35</v>
      </c>
      <c r="Q7" s="104" t="s">
        <v>40</v>
      </c>
    </row>
    <row r="8" spans="1:18" ht="64.5" customHeight="1" x14ac:dyDescent="0.25">
      <c r="A8" s="104"/>
      <c r="B8" s="104"/>
      <c r="C8" s="104"/>
      <c r="D8" s="104"/>
      <c r="E8" s="106"/>
      <c r="F8" s="106"/>
      <c r="G8" s="106"/>
      <c r="H8" s="104"/>
      <c r="I8" s="104"/>
      <c r="J8" s="104"/>
      <c r="K8" s="104"/>
      <c r="L8" s="108"/>
      <c r="M8" s="104"/>
      <c r="N8" s="106"/>
      <c r="O8" s="104"/>
      <c r="P8" s="104"/>
      <c r="Q8" s="104"/>
    </row>
    <row r="9" spans="1:18" ht="41.25" customHeight="1" x14ac:dyDescent="0.25">
      <c r="A9" s="2">
        <v>1</v>
      </c>
      <c r="B9" s="75" t="s">
        <v>68</v>
      </c>
      <c r="C9" s="2">
        <v>3371314500</v>
      </c>
      <c r="D9" s="3">
        <v>6060</v>
      </c>
      <c r="E9" s="3">
        <v>176</v>
      </c>
      <c r="F9" s="3">
        <v>1</v>
      </c>
      <c r="G9" s="3">
        <f>D9/E6*E9</f>
        <v>6060</v>
      </c>
      <c r="H9" s="64"/>
      <c r="I9" s="3"/>
      <c r="J9" s="3"/>
      <c r="K9" s="3">
        <v>3000</v>
      </c>
      <c r="L9" s="25">
        <f>G9</f>
        <v>6060</v>
      </c>
      <c r="M9" s="3">
        <f>ROUND((L9)*18/100,2)</f>
        <v>1090.8</v>
      </c>
      <c r="N9" s="3">
        <f>L9*0.015</f>
        <v>90.899999999999991</v>
      </c>
      <c r="O9" s="3">
        <f>N9+M9</f>
        <v>1181.7</v>
      </c>
      <c r="P9" s="3">
        <f>L9-O9</f>
        <v>4878.3</v>
      </c>
      <c r="Q9" s="3">
        <f>P9-K9</f>
        <v>1878.3000000000002</v>
      </c>
      <c r="R9" s="65"/>
    </row>
    <row r="10" spans="1:18" ht="27.75" customHeight="1" x14ac:dyDescent="0.25">
      <c r="A10" s="2"/>
      <c r="B10" s="47" t="s">
        <v>3</v>
      </c>
      <c r="C10" s="47"/>
      <c r="D10" s="48">
        <f>SUM(D9:D9)</f>
        <v>6060</v>
      </c>
      <c r="E10" s="48">
        <f>SUM(E9)</f>
        <v>176</v>
      </c>
      <c r="F10" s="48"/>
      <c r="G10" s="3">
        <f>G9</f>
        <v>6060</v>
      </c>
      <c r="H10" s="48"/>
      <c r="I10" s="48"/>
      <c r="J10" s="48"/>
      <c r="K10" s="48">
        <f t="shared" ref="K10:Q10" si="0">SUM(K9:K9)</f>
        <v>3000</v>
      </c>
      <c r="L10" s="74">
        <f>SUM(L9:L9)</f>
        <v>6060</v>
      </c>
      <c r="M10" s="73">
        <f t="shared" si="0"/>
        <v>1090.8</v>
      </c>
      <c r="N10" s="73">
        <f t="shared" si="0"/>
        <v>90.899999999999991</v>
      </c>
      <c r="O10" s="73">
        <f t="shared" si="0"/>
        <v>1181.7</v>
      </c>
      <c r="P10" s="73">
        <f t="shared" si="0"/>
        <v>4878.3</v>
      </c>
      <c r="Q10" s="73">
        <f t="shared" si="0"/>
        <v>1878.3000000000002</v>
      </c>
    </row>
    <row r="11" spans="1:18" x14ac:dyDescent="0.25">
      <c r="M11" s="22"/>
      <c r="Q11" s="46">
        <f>Q10+K10</f>
        <v>4878.3</v>
      </c>
    </row>
    <row r="12" spans="1:18" ht="13.8" thickBot="1" x14ac:dyDescent="0.3"/>
    <row r="13" spans="1:18" ht="16.2" thickBot="1" x14ac:dyDescent="0.35">
      <c r="B13" s="107" t="s">
        <v>37</v>
      </c>
      <c r="C13" s="107"/>
      <c r="D13" s="107"/>
      <c r="E13" s="107"/>
      <c r="F13" s="107"/>
      <c r="G13" s="107"/>
      <c r="H13" s="107"/>
      <c r="I13" s="107"/>
      <c r="J13" s="107"/>
      <c r="K13" s="107"/>
      <c r="L13" s="24">
        <v>0.22</v>
      </c>
      <c r="M13" s="53">
        <f>L9*0.22</f>
        <v>1333.2</v>
      </c>
      <c r="N13" s="49"/>
      <c r="O13" s="51"/>
      <c r="P13" s="51"/>
    </row>
    <row r="14" spans="1:18" x14ac:dyDescent="0.25">
      <c r="M14" s="51"/>
      <c r="O14" s="51"/>
      <c r="P14" s="51"/>
    </row>
    <row r="15" spans="1:18" ht="13.8" thickBot="1" x14ac:dyDescent="0.3">
      <c r="O15" s="51"/>
      <c r="P15" s="51"/>
    </row>
    <row r="16" spans="1:18" ht="16.2" thickBot="1" x14ac:dyDescent="0.35">
      <c r="B16" s="107" t="s">
        <v>38</v>
      </c>
      <c r="C16" s="107"/>
      <c r="D16" s="107"/>
      <c r="E16" s="107"/>
      <c r="F16" s="107"/>
      <c r="G16" s="107"/>
      <c r="H16" s="107"/>
      <c r="I16" s="107"/>
      <c r="J16" s="107"/>
      <c r="K16" s="107"/>
      <c r="M16" s="72">
        <f>O10+M13</f>
        <v>2514.9</v>
      </c>
      <c r="N16" s="52"/>
      <c r="O16" s="51"/>
    </row>
  </sheetData>
  <mergeCells count="20">
    <mergeCell ref="A3:Q3"/>
    <mergeCell ref="A7:A8"/>
    <mergeCell ref="B7:B8"/>
    <mergeCell ref="C7:C8"/>
    <mergeCell ref="D7:D8"/>
    <mergeCell ref="E7:E8"/>
    <mergeCell ref="F7:F8"/>
    <mergeCell ref="H7:H8"/>
    <mergeCell ref="I7:I8"/>
    <mergeCell ref="J7:J8"/>
    <mergeCell ref="Q7:Q8"/>
    <mergeCell ref="N7:N8"/>
    <mergeCell ref="O7:O8"/>
    <mergeCell ref="P7:P8"/>
    <mergeCell ref="B13:K13"/>
    <mergeCell ref="B16:K16"/>
    <mergeCell ref="K7:K8"/>
    <mergeCell ref="L7:L8"/>
    <mergeCell ref="M7:M8"/>
    <mergeCell ref="G7:G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F1" sqref="A1:Q65536"/>
    </sheetView>
  </sheetViews>
  <sheetFormatPr defaultRowHeight="13.2" x14ac:dyDescent="0.25"/>
  <cols>
    <col min="1" max="1" width="3.44140625" customWidth="1"/>
    <col min="2" max="2" width="15.109375" customWidth="1"/>
    <col min="3" max="3" width="13.5546875" customWidth="1"/>
    <col min="4" max="4" width="9.77734375" customWidth="1"/>
    <col min="5" max="5" width="10" customWidth="1"/>
    <col min="6" max="6" width="7.33203125" customWidth="1"/>
    <col min="7" max="7" width="10.5546875" customWidth="1"/>
    <col min="8" max="8" width="7" customWidth="1"/>
    <col min="9" max="9" width="7.6640625" customWidth="1"/>
    <col min="10" max="10" width="6.77734375" customWidth="1"/>
    <col min="11" max="11" width="8" customWidth="1"/>
    <col min="12" max="12" width="11.6640625" customWidth="1"/>
    <col min="13" max="13" width="11" bestFit="1" customWidth="1"/>
    <col min="14" max="14" width="8.77734375" customWidth="1"/>
    <col min="15" max="15" width="8.5546875" customWidth="1"/>
    <col min="16" max="16" width="10.5546875" customWidth="1"/>
    <col min="17" max="17" width="10.44140625" customWidth="1"/>
    <col min="18" max="18" width="9.33203125" bestFit="1" customWidth="1"/>
  </cols>
  <sheetData>
    <row r="2" spans="1:18" ht="40.5" customHeight="1" x14ac:dyDescent="0.4">
      <c r="B2" s="23"/>
    </row>
    <row r="3" spans="1:18" ht="20.399999999999999" x14ac:dyDescent="0.35">
      <c r="A3" s="103" t="s">
        <v>79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</row>
    <row r="4" spans="1:18" ht="20.399999999999999" x14ac:dyDescent="0.35">
      <c r="B4" s="1"/>
      <c r="C4" s="1"/>
    </row>
    <row r="5" spans="1:18" ht="15.75" customHeight="1" x14ac:dyDescent="0.25"/>
    <row r="6" spans="1:18" ht="15.75" customHeight="1" x14ac:dyDescent="0.25">
      <c r="E6">
        <v>160</v>
      </c>
    </row>
    <row r="7" spans="1:18" s="82" customFormat="1" ht="15.75" customHeight="1" x14ac:dyDescent="0.2">
      <c r="A7" s="110" t="s">
        <v>0</v>
      </c>
      <c r="B7" s="110" t="s">
        <v>1</v>
      </c>
      <c r="C7" s="110" t="s">
        <v>6</v>
      </c>
      <c r="D7" s="110" t="s">
        <v>2</v>
      </c>
      <c r="E7" s="111" t="s">
        <v>62</v>
      </c>
      <c r="F7" s="110" t="s">
        <v>65</v>
      </c>
      <c r="G7" s="111" t="s">
        <v>33</v>
      </c>
      <c r="H7" s="110" t="s">
        <v>41</v>
      </c>
      <c r="I7" s="110" t="s">
        <v>64</v>
      </c>
      <c r="J7" s="110" t="s">
        <v>44</v>
      </c>
      <c r="K7" s="110" t="s">
        <v>39</v>
      </c>
      <c r="L7" s="109" t="s">
        <v>33</v>
      </c>
      <c r="M7" s="110" t="s">
        <v>36</v>
      </c>
      <c r="N7" s="111" t="s">
        <v>42</v>
      </c>
      <c r="O7" s="110" t="s">
        <v>34</v>
      </c>
      <c r="P7" s="110" t="s">
        <v>35</v>
      </c>
      <c r="Q7" s="110" t="s">
        <v>40</v>
      </c>
    </row>
    <row r="8" spans="1:18" s="82" customFormat="1" ht="64.5" customHeight="1" x14ac:dyDescent="0.2">
      <c r="A8" s="110"/>
      <c r="B8" s="110"/>
      <c r="C8" s="110"/>
      <c r="D8" s="110"/>
      <c r="E8" s="112"/>
      <c r="F8" s="110"/>
      <c r="G8" s="112"/>
      <c r="H8" s="110"/>
      <c r="I8" s="110"/>
      <c r="J8" s="110"/>
      <c r="K8" s="110"/>
      <c r="L8" s="109"/>
      <c r="M8" s="110"/>
      <c r="N8" s="112"/>
      <c r="O8" s="110"/>
      <c r="P8" s="110"/>
      <c r="Q8" s="110"/>
    </row>
    <row r="9" spans="1:18" ht="41.25" customHeight="1" x14ac:dyDescent="0.25">
      <c r="A9" s="2">
        <v>1</v>
      </c>
      <c r="B9" s="75" t="s">
        <v>68</v>
      </c>
      <c r="C9" s="2">
        <v>3371314500</v>
      </c>
      <c r="D9" s="3">
        <v>6060</v>
      </c>
      <c r="E9" s="3">
        <v>160</v>
      </c>
      <c r="F9" s="3">
        <v>1</v>
      </c>
      <c r="G9" s="3">
        <v>6060</v>
      </c>
      <c r="H9" s="64"/>
      <c r="I9" s="3"/>
      <c r="J9" s="3"/>
      <c r="K9" s="3">
        <v>3000</v>
      </c>
      <c r="L9" s="25">
        <f>J9+D9+I9</f>
        <v>6060</v>
      </c>
      <c r="M9" s="3">
        <f>ROUND((L9)*18/100,2)</f>
        <v>1090.8</v>
      </c>
      <c r="N9" s="3">
        <f>L9*0.015</f>
        <v>90.899999999999991</v>
      </c>
      <c r="O9" s="3">
        <f>N9+M9</f>
        <v>1181.7</v>
      </c>
      <c r="P9" s="3">
        <f>L9-O9</f>
        <v>4878.3</v>
      </c>
      <c r="Q9" s="3">
        <f>P9-K9</f>
        <v>1878.3000000000002</v>
      </c>
      <c r="R9" s="65"/>
    </row>
    <row r="10" spans="1:18" ht="27.75" customHeight="1" x14ac:dyDescent="0.25">
      <c r="A10" s="2"/>
      <c r="B10" s="47" t="s">
        <v>3</v>
      </c>
      <c r="C10" s="47"/>
      <c r="D10" s="48">
        <f>SUM(D9:D9)</f>
        <v>6060</v>
      </c>
      <c r="E10" s="48">
        <f>SUM(E9)</f>
        <v>160</v>
      </c>
      <c r="F10" s="48"/>
      <c r="G10" s="80">
        <v>6060</v>
      </c>
      <c r="H10" s="48"/>
      <c r="I10" s="48"/>
      <c r="J10" s="48"/>
      <c r="K10" s="48">
        <f t="shared" ref="K10:Q10" si="0">SUM(K9:K9)</f>
        <v>3000</v>
      </c>
      <c r="L10" s="74">
        <f>SUM(L9:L9)</f>
        <v>6060</v>
      </c>
      <c r="M10" s="73">
        <f t="shared" si="0"/>
        <v>1090.8</v>
      </c>
      <c r="N10" s="73">
        <f t="shared" si="0"/>
        <v>90.899999999999991</v>
      </c>
      <c r="O10" s="73">
        <f t="shared" si="0"/>
        <v>1181.7</v>
      </c>
      <c r="P10" s="73">
        <f t="shared" si="0"/>
        <v>4878.3</v>
      </c>
      <c r="Q10" s="73">
        <f t="shared" si="0"/>
        <v>1878.3000000000002</v>
      </c>
    </row>
    <row r="11" spans="1:18" x14ac:dyDescent="0.25">
      <c r="M11" s="22"/>
      <c r="Q11" s="46">
        <f>Q10+K10</f>
        <v>4878.3</v>
      </c>
    </row>
    <row r="12" spans="1:18" ht="13.8" thickBot="1" x14ac:dyDescent="0.3"/>
    <row r="13" spans="1:18" ht="16.2" thickBot="1" x14ac:dyDescent="0.35">
      <c r="B13" s="107" t="s">
        <v>37</v>
      </c>
      <c r="C13" s="107"/>
      <c r="D13" s="107"/>
      <c r="E13" s="107"/>
      <c r="F13" s="107"/>
      <c r="G13" s="107"/>
      <c r="H13" s="107"/>
      <c r="I13" s="107"/>
      <c r="J13" s="107"/>
      <c r="K13" s="107"/>
      <c r="L13" s="24">
        <v>0.22</v>
      </c>
      <c r="M13" s="53">
        <f>L9*0.22</f>
        <v>1333.2</v>
      </c>
      <c r="N13" s="49"/>
      <c r="O13" s="51"/>
      <c r="P13" s="51"/>
    </row>
    <row r="14" spans="1:18" x14ac:dyDescent="0.25">
      <c r="M14" s="51"/>
      <c r="O14" s="51"/>
      <c r="P14" s="51"/>
    </row>
    <row r="15" spans="1:18" ht="13.8" thickBot="1" x14ac:dyDescent="0.3">
      <c r="O15" s="51"/>
      <c r="P15" s="51"/>
    </row>
    <row r="16" spans="1:18" ht="16.2" thickBot="1" x14ac:dyDescent="0.35">
      <c r="B16" s="107" t="s">
        <v>38</v>
      </c>
      <c r="C16" s="107"/>
      <c r="D16" s="107"/>
      <c r="E16" s="107"/>
      <c r="F16" s="107"/>
      <c r="G16" s="107"/>
      <c r="H16" s="107"/>
      <c r="I16" s="107"/>
      <c r="J16" s="107"/>
      <c r="K16" s="107"/>
      <c r="M16" s="72">
        <f>O10+M13</f>
        <v>2514.9</v>
      </c>
      <c r="N16" s="52"/>
      <c r="O16" s="51"/>
    </row>
  </sheetData>
  <mergeCells count="20">
    <mergeCell ref="P7:P8"/>
    <mergeCell ref="Q7:Q8"/>
    <mergeCell ref="A3:Q3"/>
    <mergeCell ref="A7:A8"/>
    <mergeCell ref="B7:B8"/>
    <mergeCell ref="C7:C8"/>
    <mergeCell ref="D7:D8"/>
    <mergeCell ref="E7:E8"/>
    <mergeCell ref="H7:H8"/>
    <mergeCell ref="I7:I8"/>
    <mergeCell ref="O7:O8"/>
    <mergeCell ref="B13:K13"/>
    <mergeCell ref="B16:K16"/>
    <mergeCell ref="L7:L8"/>
    <mergeCell ref="M7:M8"/>
    <mergeCell ref="N7:N8"/>
    <mergeCell ref="J7:J8"/>
    <mergeCell ref="K7:K8"/>
    <mergeCell ref="F7:F8"/>
    <mergeCell ref="G7:G8"/>
  </mergeCells>
  <pageMargins left="0.39370078740157483" right="0" top="0" bottom="0.39370078740157483" header="0.51181102362204722" footer="0.51181102362204722"/>
  <pageSetup paperSize="9" scale="9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M13" sqref="M13"/>
    </sheetView>
  </sheetViews>
  <sheetFormatPr defaultRowHeight="13.2" x14ac:dyDescent="0.25"/>
  <cols>
    <col min="1" max="1" width="3.44140625" customWidth="1"/>
    <col min="2" max="2" width="14.21875" customWidth="1"/>
    <col min="3" max="3" width="13.21875" customWidth="1"/>
    <col min="4" max="4" width="8.33203125" customWidth="1"/>
    <col min="5" max="5" width="7.44140625" customWidth="1"/>
    <col min="6" max="6" width="7.21875" customWidth="1"/>
    <col min="7" max="7" width="8.109375" customWidth="1"/>
    <col min="8" max="8" width="7" customWidth="1"/>
    <col min="9" max="9" width="7.6640625" customWidth="1"/>
    <col min="10" max="10" width="9.88671875" customWidth="1"/>
    <col min="11" max="11" width="8.33203125" customWidth="1"/>
    <col min="12" max="12" width="10" customWidth="1"/>
    <col min="13" max="13" width="10.44140625" customWidth="1"/>
    <col min="14" max="14" width="9.5546875" customWidth="1"/>
    <col min="15" max="15" width="8.44140625" customWidth="1"/>
    <col min="16" max="16" width="10" customWidth="1"/>
    <col min="17" max="17" width="9.88671875" customWidth="1"/>
    <col min="18" max="18" width="9.33203125" bestFit="1" customWidth="1"/>
  </cols>
  <sheetData>
    <row r="2" spans="1:18" ht="40.5" customHeight="1" x14ac:dyDescent="0.4">
      <c r="B2" s="23"/>
    </row>
    <row r="3" spans="1:18" ht="20.399999999999999" x14ac:dyDescent="0.35">
      <c r="A3" s="103" t="s">
        <v>78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</row>
    <row r="4" spans="1:18" ht="20.399999999999999" x14ac:dyDescent="0.35">
      <c r="B4" s="1"/>
      <c r="C4" s="1"/>
    </row>
    <row r="5" spans="1:18" ht="15.75" customHeight="1" x14ac:dyDescent="0.25"/>
    <row r="6" spans="1:18" ht="15.75" customHeight="1" x14ac:dyDescent="0.25">
      <c r="E6">
        <v>151</v>
      </c>
    </row>
    <row r="7" spans="1:18" ht="15.75" customHeight="1" x14ac:dyDescent="0.25">
      <c r="A7" s="104" t="s">
        <v>0</v>
      </c>
      <c r="B7" s="104" t="s">
        <v>1</v>
      </c>
      <c r="C7" s="104" t="s">
        <v>6</v>
      </c>
      <c r="D7" s="104" t="s">
        <v>83</v>
      </c>
      <c r="E7" s="105" t="s">
        <v>84</v>
      </c>
      <c r="F7" s="105" t="s">
        <v>85</v>
      </c>
      <c r="G7" s="105" t="s">
        <v>33</v>
      </c>
      <c r="H7" s="104" t="s">
        <v>41</v>
      </c>
      <c r="I7" s="104" t="s">
        <v>64</v>
      </c>
      <c r="J7" s="104" t="s">
        <v>44</v>
      </c>
      <c r="K7" s="104" t="s">
        <v>39</v>
      </c>
      <c r="L7" s="108" t="s">
        <v>33</v>
      </c>
      <c r="M7" s="104" t="s">
        <v>36</v>
      </c>
      <c r="N7" s="105" t="s">
        <v>42</v>
      </c>
      <c r="O7" s="104" t="s">
        <v>34</v>
      </c>
      <c r="P7" s="104" t="s">
        <v>35</v>
      </c>
      <c r="Q7" s="104" t="s">
        <v>40</v>
      </c>
    </row>
    <row r="8" spans="1:18" s="81" customFormat="1" ht="64.5" customHeight="1" x14ac:dyDescent="0.25">
      <c r="A8" s="104"/>
      <c r="B8" s="104"/>
      <c r="C8" s="104"/>
      <c r="D8" s="104"/>
      <c r="E8" s="106"/>
      <c r="F8" s="106"/>
      <c r="G8" s="106"/>
      <c r="H8" s="104"/>
      <c r="I8" s="104"/>
      <c r="J8" s="104"/>
      <c r="K8" s="104"/>
      <c r="L8" s="108"/>
      <c r="M8" s="104"/>
      <c r="N8" s="106"/>
      <c r="O8" s="104"/>
      <c r="P8" s="104"/>
      <c r="Q8" s="104"/>
    </row>
    <row r="9" spans="1:18" ht="41.25" customHeight="1" x14ac:dyDescent="0.25">
      <c r="A9" s="2">
        <v>1</v>
      </c>
      <c r="B9" s="75" t="s">
        <v>68</v>
      </c>
      <c r="C9" s="2">
        <v>3371314500</v>
      </c>
      <c r="D9" s="3">
        <v>6060</v>
      </c>
      <c r="E9" s="3">
        <v>151</v>
      </c>
      <c r="F9" s="3">
        <v>1</v>
      </c>
      <c r="G9" s="3">
        <v>6060</v>
      </c>
      <c r="H9" s="64"/>
      <c r="I9" s="3"/>
      <c r="J9" s="3"/>
      <c r="K9" s="3">
        <v>3000</v>
      </c>
      <c r="L9" s="25">
        <f>J9+D9+I9</f>
        <v>6060</v>
      </c>
      <c r="M9" s="3">
        <f>ROUND((L9)*18/100,2)</f>
        <v>1090.8</v>
      </c>
      <c r="N9" s="3">
        <f>L9*0.015</f>
        <v>90.899999999999991</v>
      </c>
      <c r="O9" s="3">
        <f>N9+M9</f>
        <v>1181.7</v>
      </c>
      <c r="P9" s="3">
        <f>L9-O9</f>
        <v>4878.3</v>
      </c>
      <c r="Q9" s="3">
        <f>P9-K9</f>
        <v>1878.3000000000002</v>
      </c>
      <c r="R9" s="65"/>
    </row>
    <row r="10" spans="1:18" ht="27.75" customHeight="1" x14ac:dyDescent="0.25">
      <c r="A10" s="2"/>
      <c r="B10" s="47" t="s">
        <v>3</v>
      </c>
      <c r="C10" s="47"/>
      <c r="D10" s="48">
        <f>SUM(D9:D9)</f>
        <v>6060</v>
      </c>
      <c r="E10" s="48">
        <f>SUM(E9)</f>
        <v>151</v>
      </c>
      <c r="F10" s="3">
        <v>1</v>
      </c>
      <c r="G10" s="3">
        <v>6060</v>
      </c>
      <c r="H10" s="48"/>
      <c r="I10" s="48"/>
      <c r="J10" s="48"/>
      <c r="K10" s="48">
        <f t="shared" ref="K10:Q10" si="0">SUM(K9:K9)</f>
        <v>3000</v>
      </c>
      <c r="L10" s="74">
        <f>SUM(L9:L9)</f>
        <v>6060</v>
      </c>
      <c r="M10" s="73">
        <f t="shared" si="0"/>
        <v>1090.8</v>
      </c>
      <c r="N10" s="73">
        <f t="shared" si="0"/>
        <v>90.899999999999991</v>
      </c>
      <c r="O10" s="73">
        <f t="shared" si="0"/>
        <v>1181.7</v>
      </c>
      <c r="P10" s="73">
        <f t="shared" si="0"/>
        <v>4878.3</v>
      </c>
      <c r="Q10" s="73">
        <f t="shared" si="0"/>
        <v>1878.3000000000002</v>
      </c>
    </row>
    <row r="11" spans="1:18" x14ac:dyDescent="0.25">
      <c r="M11" s="22"/>
      <c r="Q11" s="46">
        <f>Q10+K10</f>
        <v>4878.3</v>
      </c>
    </row>
    <row r="12" spans="1:18" ht="13.8" thickBot="1" x14ac:dyDescent="0.3"/>
    <row r="13" spans="1:18" ht="16.2" thickBot="1" x14ac:dyDescent="0.35">
      <c r="B13" s="107" t="s">
        <v>37</v>
      </c>
      <c r="C13" s="107"/>
      <c r="D13" s="107"/>
      <c r="E13" s="107"/>
      <c r="F13" s="107"/>
      <c r="G13" s="107"/>
      <c r="H13" s="107"/>
      <c r="I13" s="107"/>
      <c r="J13" s="107"/>
      <c r="K13" s="107"/>
      <c r="L13" s="24">
        <v>0.22</v>
      </c>
      <c r="M13" s="53">
        <f>L9*0.22</f>
        <v>1333.2</v>
      </c>
      <c r="N13" s="49"/>
      <c r="O13" s="51"/>
      <c r="P13" s="51"/>
    </row>
    <row r="14" spans="1:18" x14ac:dyDescent="0.25">
      <c r="M14" s="51"/>
      <c r="O14" s="51"/>
      <c r="P14" s="51"/>
    </row>
    <row r="15" spans="1:18" ht="13.8" thickBot="1" x14ac:dyDescent="0.3">
      <c r="O15" s="51"/>
      <c r="P15" s="51"/>
    </row>
    <row r="16" spans="1:18" ht="16.2" thickBot="1" x14ac:dyDescent="0.35">
      <c r="B16" s="107" t="s">
        <v>38</v>
      </c>
      <c r="C16" s="107"/>
      <c r="D16" s="107"/>
      <c r="E16" s="107"/>
      <c r="F16" s="107"/>
      <c r="G16" s="107"/>
      <c r="H16" s="107"/>
      <c r="I16" s="107"/>
      <c r="J16" s="107"/>
      <c r="K16" s="107"/>
      <c r="M16" s="72">
        <f>O10+M13</f>
        <v>2514.9</v>
      </c>
      <c r="N16" s="52"/>
      <c r="O16" s="51"/>
    </row>
  </sheetData>
  <mergeCells count="20">
    <mergeCell ref="B13:K13"/>
    <mergeCell ref="E7:E8"/>
    <mergeCell ref="F7:F8"/>
    <mergeCell ref="G7:G8"/>
    <mergeCell ref="B16:K16"/>
    <mergeCell ref="A3:Q3"/>
    <mergeCell ref="A7:A8"/>
    <mergeCell ref="B7:B8"/>
    <mergeCell ref="C7:C8"/>
    <mergeCell ref="D7:D8"/>
    <mergeCell ref="H7:H8"/>
    <mergeCell ref="I7:I8"/>
    <mergeCell ref="J7:J8"/>
    <mergeCell ref="K7:K8"/>
    <mergeCell ref="L7:L8"/>
    <mergeCell ref="Q7:Q8"/>
    <mergeCell ref="M7:M8"/>
    <mergeCell ref="N7:N8"/>
    <mergeCell ref="O7:O8"/>
    <mergeCell ref="P7:P8"/>
  </mergeCells>
  <pageMargins left="0.25" right="0.25" top="0.75" bottom="0.75" header="0.3" footer="0.3"/>
  <pageSetup paperSize="9" scale="95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zoomScaleNormal="100" workbookViewId="0">
      <selection activeCell="B17" sqref="B17:K17"/>
    </sheetView>
  </sheetViews>
  <sheetFormatPr defaultColWidth="9.109375" defaultRowHeight="13.2" x14ac:dyDescent="0.25"/>
  <cols>
    <col min="1" max="1" width="12.88671875" style="4" customWidth="1"/>
    <col min="2" max="2" width="11.88671875" style="4" customWidth="1"/>
    <col min="3" max="3" width="12" style="4" customWidth="1"/>
    <col min="4" max="4" width="9.109375" style="4"/>
    <col min="5" max="5" width="10.5546875" style="4" customWidth="1"/>
    <col min="6" max="6" width="6" style="4" customWidth="1"/>
    <col min="7" max="7" width="12.33203125" style="4" customWidth="1"/>
    <col min="8" max="8" width="12.5546875" style="4" customWidth="1"/>
    <col min="9" max="9" width="11.33203125" style="4" customWidth="1"/>
    <col min="10" max="16384" width="9.109375" style="4"/>
  </cols>
  <sheetData>
    <row r="1" spans="1:16" ht="18" customHeight="1" x14ac:dyDescent="0.25">
      <c r="A1" s="114" t="s">
        <v>43</v>
      </c>
      <c r="B1" s="114"/>
      <c r="C1" s="114"/>
      <c r="D1" s="114"/>
      <c r="E1" s="114"/>
      <c r="F1" s="114"/>
      <c r="I1" s="94" t="s">
        <v>7</v>
      </c>
    </row>
    <row r="2" spans="1:16" ht="18" customHeight="1" x14ac:dyDescent="0.25">
      <c r="A2" s="5" t="s">
        <v>8</v>
      </c>
      <c r="B2" s="115" t="s">
        <v>9</v>
      </c>
      <c r="C2" s="115"/>
      <c r="D2" s="115"/>
      <c r="E2" s="6"/>
      <c r="F2" s="96"/>
    </row>
    <row r="3" spans="1:16" ht="18" customHeight="1" x14ac:dyDescent="0.25">
      <c r="A3" s="5" t="s">
        <v>10</v>
      </c>
      <c r="B3" s="8"/>
      <c r="C3" s="8"/>
      <c r="D3" s="8"/>
      <c r="E3" s="8"/>
      <c r="G3" s="116" t="s">
        <v>11</v>
      </c>
      <c r="H3" s="116"/>
      <c r="I3" s="116"/>
    </row>
    <row r="4" spans="1:16" ht="12.75" customHeight="1" thickBot="1" x14ac:dyDescent="0.3">
      <c r="B4" s="117" t="s">
        <v>12</v>
      </c>
      <c r="C4" s="117"/>
      <c r="D4" s="117"/>
      <c r="E4" s="117"/>
    </row>
    <row r="5" spans="1:16" ht="9" customHeight="1" x14ac:dyDescent="0.25">
      <c r="G5" s="118" t="s">
        <v>13</v>
      </c>
      <c r="H5" s="119"/>
      <c r="I5" s="122" t="s">
        <v>14</v>
      </c>
    </row>
    <row r="6" spans="1:16" ht="14.25" customHeight="1" x14ac:dyDescent="0.25">
      <c r="A6" s="5" t="s">
        <v>15</v>
      </c>
      <c r="B6" s="5"/>
      <c r="C6" s="5"/>
      <c r="D6" s="5"/>
      <c r="E6" s="5"/>
      <c r="G6" s="120"/>
      <c r="H6" s="121"/>
      <c r="I6" s="123"/>
    </row>
    <row r="7" spans="1:16" ht="22.5" customHeight="1" x14ac:dyDescent="0.25">
      <c r="A7" s="125" t="s">
        <v>16</v>
      </c>
      <c r="B7" s="125"/>
      <c r="C7" s="125"/>
      <c r="D7" s="125"/>
      <c r="E7" s="125"/>
      <c r="G7" s="9" t="s">
        <v>17</v>
      </c>
      <c r="H7" s="10" t="s">
        <v>18</v>
      </c>
      <c r="I7" s="124"/>
    </row>
    <row r="8" spans="1:16" ht="21" customHeight="1" thickBot="1" x14ac:dyDescent="0.3">
      <c r="A8" s="5" t="s">
        <v>77</v>
      </c>
      <c r="G8" s="11"/>
      <c r="H8" s="12"/>
      <c r="I8" s="13"/>
    </row>
    <row r="9" spans="1:16" ht="18" customHeight="1" x14ac:dyDescent="0.25">
      <c r="A9" s="95" t="s">
        <v>19</v>
      </c>
      <c r="B9" s="97"/>
      <c r="C9" s="98">
        <v>5487.1920689655171</v>
      </c>
      <c r="D9" s="18"/>
      <c r="E9" s="97"/>
    </row>
    <row r="10" spans="1:16" ht="18" customHeight="1" x14ac:dyDescent="0.25">
      <c r="A10" s="126" t="str">
        <f>[2]!СумаПрописом(C9)</f>
        <v>П`ять тисяч чотириста вiсiмдесят сiм гривень 19 копiйок</v>
      </c>
      <c r="B10" s="127"/>
      <c r="C10" s="127"/>
      <c r="D10" s="127"/>
      <c r="E10" s="127"/>
      <c r="F10" s="127"/>
      <c r="G10" s="19"/>
      <c r="H10" s="19"/>
      <c r="I10" s="19"/>
      <c r="J10" s="19"/>
      <c r="K10" s="19"/>
      <c r="L10" s="19"/>
      <c r="M10" s="19"/>
      <c r="N10" s="19"/>
      <c r="O10" s="19"/>
      <c r="P10" s="19"/>
    </row>
    <row r="11" spans="1:16" ht="18" customHeight="1" x14ac:dyDescent="0.25"/>
    <row r="12" spans="1:16" ht="18" customHeight="1" x14ac:dyDescent="0.25">
      <c r="A12" s="16" t="s">
        <v>20</v>
      </c>
      <c r="G12" s="128" t="s">
        <v>98</v>
      </c>
      <c r="H12" s="128"/>
    </row>
    <row r="13" spans="1:16" ht="18" customHeight="1" x14ac:dyDescent="0.2">
      <c r="A13" s="16" t="s">
        <v>21</v>
      </c>
    </row>
    <row r="14" spans="1:16" ht="18" customHeight="1" x14ac:dyDescent="0.25">
      <c r="A14" s="129" t="s">
        <v>95</v>
      </c>
      <c r="B14" s="129"/>
      <c r="C14" s="129"/>
      <c r="D14" s="129"/>
      <c r="E14" s="129"/>
      <c r="F14" s="129"/>
      <c r="G14" s="129"/>
      <c r="H14" s="129"/>
      <c r="I14" s="129"/>
    </row>
    <row r="15" spans="1:16" ht="37.5" customHeight="1" x14ac:dyDescent="0.25">
      <c r="A15" s="130" t="s">
        <v>96</v>
      </c>
      <c r="B15" s="130"/>
      <c r="C15" s="130"/>
      <c r="D15" s="130"/>
      <c r="E15" s="130"/>
      <c r="F15" s="130"/>
      <c r="G15" s="130"/>
      <c r="H15" s="130"/>
      <c r="I15" s="130"/>
    </row>
    <row r="16" spans="1:16" ht="18" customHeight="1" x14ac:dyDescent="0.25">
      <c r="A16" s="4" t="s">
        <v>22</v>
      </c>
      <c r="E16" s="131"/>
      <c r="F16" s="131"/>
      <c r="G16" s="131"/>
      <c r="H16" s="131"/>
      <c r="I16" s="131"/>
    </row>
    <row r="17" spans="1:9" ht="18" customHeight="1" x14ac:dyDescent="0.25">
      <c r="A17" s="113" t="str">
        <f>A10</f>
        <v>П`ять тисяч чотириста вiсiмдесят сiм гривень 19 копiйок</v>
      </c>
      <c r="B17" s="113"/>
      <c r="C17" s="113"/>
      <c r="D17" s="113"/>
      <c r="E17" s="113"/>
      <c r="F17" s="113"/>
      <c r="G17" s="113"/>
      <c r="H17" s="113"/>
      <c r="I17" s="113"/>
    </row>
    <row r="18" spans="1:9" ht="18" customHeight="1" x14ac:dyDescent="0.25">
      <c r="A18" s="4" t="s">
        <v>23</v>
      </c>
      <c r="B18" s="8"/>
      <c r="C18" s="8"/>
      <c r="D18" s="8"/>
      <c r="E18" s="8"/>
      <c r="F18" s="8"/>
      <c r="G18" s="8"/>
      <c r="H18" s="8"/>
      <c r="I18" s="8"/>
    </row>
    <row r="19" spans="1:9" ht="18" customHeight="1" x14ac:dyDescent="0.25"/>
    <row r="20" spans="1:9" ht="3.75" customHeight="1" x14ac:dyDescent="0.25"/>
    <row r="21" spans="1:9" ht="9" customHeight="1" x14ac:dyDescent="0.25"/>
    <row r="22" spans="1:9" ht="18" customHeight="1" x14ac:dyDescent="0.25">
      <c r="A22" s="17" t="s">
        <v>24</v>
      </c>
      <c r="G22" s="17"/>
    </row>
    <row r="23" spans="1:9" ht="18" customHeight="1" x14ac:dyDescent="0.25"/>
    <row r="24" spans="1:9" ht="18" customHeight="1" x14ac:dyDescent="0.25">
      <c r="A24" s="17"/>
    </row>
    <row r="25" spans="1:9" ht="18" customHeight="1" x14ac:dyDescent="0.25"/>
    <row r="26" spans="1:9" ht="18" customHeight="1" x14ac:dyDescent="0.25"/>
    <row r="27" spans="1:9" ht="18" customHeight="1" x14ac:dyDescent="0.25"/>
    <row r="28" spans="1:9" ht="18" customHeight="1" x14ac:dyDescent="0.25"/>
    <row r="29" spans="1:9" ht="33" customHeight="1" x14ac:dyDescent="0.25"/>
    <row r="30" spans="1:9" ht="33" customHeight="1" x14ac:dyDescent="0.25"/>
    <row r="31" spans="1:9" ht="33" customHeight="1" x14ac:dyDescent="0.25"/>
    <row r="32" spans="1:9" ht="33" customHeight="1" x14ac:dyDescent="0.25"/>
    <row r="33" ht="33" customHeight="1" x14ac:dyDescent="0.25"/>
    <row r="34" ht="33" customHeight="1" x14ac:dyDescent="0.25"/>
    <row r="35" ht="33" customHeight="1" x14ac:dyDescent="0.25"/>
    <row r="36" ht="33" customHeight="1" x14ac:dyDescent="0.25"/>
    <row r="37" ht="33" customHeight="1" x14ac:dyDescent="0.25"/>
    <row r="38" ht="33" customHeight="1" x14ac:dyDescent="0.25"/>
    <row r="39" ht="33" customHeight="1" x14ac:dyDescent="0.25"/>
  </sheetData>
  <mergeCells count="13">
    <mergeCell ref="A17:I17"/>
    <mergeCell ref="A1:F1"/>
    <mergeCell ref="B2:D2"/>
    <mergeCell ref="G3:I3"/>
    <mergeCell ref="B4:E4"/>
    <mergeCell ref="G5:H6"/>
    <mergeCell ref="I5:I7"/>
    <mergeCell ref="A7:E7"/>
    <mergeCell ref="A10:F10"/>
    <mergeCell ref="G12:H12"/>
    <mergeCell ref="A14:I14"/>
    <mergeCell ref="A15:I15"/>
    <mergeCell ref="E16:I16"/>
  </mergeCells>
  <pageMargins left="0.42" right="0.23" top="0.44" bottom="0.98425196850393704" header="0.3" footer="0.51181102362204722"/>
  <pageSetup paperSize="9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Q15" sqref="Q15"/>
    </sheetView>
  </sheetViews>
  <sheetFormatPr defaultRowHeight="13.2" x14ac:dyDescent="0.25"/>
  <cols>
    <col min="1" max="1" width="3.44140625" customWidth="1"/>
    <col min="2" max="2" width="18.109375" customWidth="1"/>
    <col min="3" max="3" width="13.5546875" customWidth="1"/>
    <col min="4" max="7" width="10.6640625" customWidth="1"/>
    <col min="8" max="8" width="7" customWidth="1"/>
    <col min="9" max="9" width="7.6640625" customWidth="1"/>
    <col min="10" max="10" width="10.109375" customWidth="1"/>
    <col min="11" max="11" width="8.6640625" customWidth="1"/>
    <col min="12" max="12" width="11.6640625" customWidth="1"/>
    <col min="13" max="13" width="11" bestFit="1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8" ht="40.5" customHeight="1" x14ac:dyDescent="0.4">
      <c r="B2" s="23"/>
    </row>
    <row r="3" spans="1:18" ht="20.399999999999999" x14ac:dyDescent="0.35">
      <c r="A3" s="103" t="s">
        <v>72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</row>
    <row r="4" spans="1:18" ht="20.399999999999999" x14ac:dyDescent="0.35">
      <c r="B4" s="1"/>
      <c r="C4" s="1"/>
    </row>
    <row r="5" spans="1:18" ht="15.75" customHeight="1" x14ac:dyDescent="0.25"/>
    <row r="6" spans="1:18" ht="15.75" customHeight="1" x14ac:dyDescent="0.25">
      <c r="E6">
        <v>168</v>
      </c>
    </row>
    <row r="7" spans="1:18" ht="15.75" customHeight="1" x14ac:dyDescent="0.25">
      <c r="A7" s="104" t="s">
        <v>0</v>
      </c>
      <c r="B7" s="104" t="s">
        <v>1</v>
      </c>
      <c r="C7" s="104" t="s">
        <v>6</v>
      </c>
      <c r="D7" s="104" t="s">
        <v>2</v>
      </c>
      <c r="E7" s="105" t="s">
        <v>62</v>
      </c>
      <c r="F7" s="105" t="s">
        <v>65</v>
      </c>
      <c r="G7" s="105" t="s">
        <v>33</v>
      </c>
      <c r="H7" s="104" t="s">
        <v>41</v>
      </c>
      <c r="I7" s="104" t="s">
        <v>64</v>
      </c>
      <c r="J7" s="104" t="s">
        <v>44</v>
      </c>
      <c r="K7" s="104" t="s">
        <v>39</v>
      </c>
      <c r="L7" s="108" t="s">
        <v>66</v>
      </c>
      <c r="M7" s="104" t="s">
        <v>36</v>
      </c>
      <c r="N7" s="105" t="s">
        <v>42</v>
      </c>
      <c r="O7" s="104" t="s">
        <v>34</v>
      </c>
      <c r="P7" s="104" t="s">
        <v>35</v>
      </c>
      <c r="Q7" s="104" t="s">
        <v>40</v>
      </c>
    </row>
    <row r="8" spans="1:18" ht="64.5" customHeight="1" x14ac:dyDescent="0.25">
      <c r="A8" s="104"/>
      <c r="B8" s="104"/>
      <c r="C8" s="104"/>
      <c r="D8" s="104"/>
      <c r="E8" s="106"/>
      <c r="F8" s="106"/>
      <c r="G8" s="106"/>
      <c r="H8" s="104"/>
      <c r="I8" s="104"/>
      <c r="J8" s="104"/>
      <c r="K8" s="104"/>
      <c r="L8" s="108"/>
      <c r="M8" s="104"/>
      <c r="N8" s="106"/>
      <c r="O8" s="104"/>
      <c r="P8" s="104"/>
      <c r="Q8" s="104"/>
    </row>
    <row r="9" spans="1:18" ht="41.25" customHeight="1" x14ac:dyDescent="0.25">
      <c r="A9" s="2">
        <v>1</v>
      </c>
      <c r="B9" s="75" t="s">
        <v>68</v>
      </c>
      <c r="C9" s="2">
        <v>3371314500</v>
      </c>
      <c r="D9" s="3">
        <v>5050</v>
      </c>
      <c r="E9" s="3">
        <v>168</v>
      </c>
      <c r="F9" s="3">
        <v>1</v>
      </c>
      <c r="G9" s="3">
        <f>D9/E6*E9</f>
        <v>5050</v>
      </c>
      <c r="H9" s="64"/>
      <c r="I9" s="3"/>
      <c r="J9" s="3"/>
      <c r="K9" s="3">
        <v>2000</v>
      </c>
      <c r="L9" s="25">
        <f>G9</f>
        <v>5050</v>
      </c>
      <c r="M9" s="3">
        <f>ROUND((L9)*18/100,2)</f>
        <v>909</v>
      </c>
      <c r="N9" s="3">
        <f>L9*0.015</f>
        <v>75.75</v>
      </c>
      <c r="O9" s="3">
        <f>N9+M9</f>
        <v>984.75</v>
      </c>
      <c r="P9" s="3">
        <f>L9-O9</f>
        <v>4065.25</v>
      </c>
      <c r="Q9" s="3">
        <f>P9-K9</f>
        <v>2065.25</v>
      </c>
      <c r="R9" s="65"/>
    </row>
    <row r="10" spans="1:18" ht="27.75" customHeight="1" x14ac:dyDescent="0.25">
      <c r="A10" s="2"/>
      <c r="B10" s="47" t="s">
        <v>3</v>
      </c>
      <c r="C10" s="47"/>
      <c r="D10" s="48">
        <f>SUM(D9:D9)</f>
        <v>5050</v>
      </c>
      <c r="E10" s="48">
        <f>SUM(E9)</f>
        <v>168</v>
      </c>
      <c r="F10" s="48"/>
      <c r="G10" s="48"/>
      <c r="H10" s="48"/>
      <c r="I10" s="48"/>
      <c r="J10" s="48"/>
      <c r="K10" s="48">
        <f t="shared" ref="K10:Q10" si="0">SUM(K9:K9)</f>
        <v>2000</v>
      </c>
      <c r="L10" s="74">
        <f>SUM(L9:L9)</f>
        <v>5050</v>
      </c>
      <c r="M10" s="73">
        <f t="shared" si="0"/>
        <v>909</v>
      </c>
      <c r="N10" s="73">
        <f t="shared" si="0"/>
        <v>75.75</v>
      </c>
      <c r="O10" s="73">
        <f t="shared" si="0"/>
        <v>984.75</v>
      </c>
      <c r="P10" s="73">
        <f t="shared" si="0"/>
        <v>4065.25</v>
      </c>
      <c r="Q10" s="73">
        <f t="shared" si="0"/>
        <v>2065.25</v>
      </c>
    </row>
    <row r="11" spans="1:18" x14ac:dyDescent="0.25">
      <c r="M11" s="22"/>
      <c r="Q11" s="46">
        <f>Q10+K10</f>
        <v>4065.25</v>
      </c>
    </row>
    <row r="12" spans="1:18" ht="13.8" thickBot="1" x14ac:dyDescent="0.3"/>
    <row r="13" spans="1:18" ht="16.2" thickBot="1" x14ac:dyDescent="0.35">
      <c r="B13" s="107" t="s">
        <v>37</v>
      </c>
      <c r="C13" s="107"/>
      <c r="D13" s="107"/>
      <c r="E13" s="107"/>
      <c r="F13" s="107"/>
      <c r="G13" s="107"/>
      <c r="H13" s="107"/>
      <c r="I13" s="107"/>
      <c r="J13" s="107"/>
      <c r="K13" s="107"/>
      <c r="L13" s="24">
        <v>0.22</v>
      </c>
      <c r="M13" s="53">
        <f>L9*0.22</f>
        <v>1111</v>
      </c>
      <c r="N13" s="49"/>
      <c r="O13" s="51"/>
      <c r="P13" s="51"/>
    </row>
    <row r="14" spans="1:18" x14ac:dyDescent="0.25">
      <c r="M14" s="51"/>
      <c r="O14" s="51"/>
      <c r="P14" s="51"/>
    </row>
    <row r="15" spans="1:18" ht="13.8" thickBot="1" x14ac:dyDescent="0.3">
      <c r="O15" s="51"/>
      <c r="P15" s="51"/>
    </row>
    <row r="16" spans="1:18" ht="16.2" thickBot="1" x14ac:dyDescent="0.35">
      <c r="B16" s="107" t="s">
        <v>38</v>
      </c>
      <c r="C16" s="107"/>
      <c r="D16" s="107"/>
      <c r="E16" s="107"/>
      <c r="F16" s="107"/>
      <c r="G16" s="107"/>
      <c r="H16" s="107"/>
      <c r="I16" s="107"/>
      <c r="J16" s="107"/>
      <c r="K16" s="107"/>
      <c r="M16" s="72">
        <f>O10+M13</f>
        <v>2095.75</v>
      </c>
      <c r="N16" s="52"/>
      <c r="O16" s="51"/>
    </row>
  </sheetData>
  <mergeCells count="20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zoomScaleNormal="100" workbookViewId="0">
      <selection activeCell="K9" sqref="K9"/>
    </sheetView>
  </sheetViews>
  <sheetFormatPr defaultColWidth="9.109375" defaultRowHeight="13.2" x14ac:dyDescent="0.25"/>
  <cols>
    <col min="1" max="1" width="12.88671875" style="4" customWidth="1"/>
    <col min="2" max="2" width="11.88671875" style="4" customWidth="1"/>
    <col min="3" max="3" width="12" style="4" customWidth="1"/>
    <col min="4" max="4" width="9.109375" style="4"/>
    <col min="5" max="5" width="10.5546875" style="4" customWidth="1"/>
    <col min="6" max="6" width="6" style="4" customWidth="1"/>
    <col min="7" max="7" width="12.33203125" style="4" customWidth="1"/>
    <col min="8" max="8" width="12.5546875" style="4" customWidth="1"/>
    <col min="9" max="9" width="11.33203125" style="4" customWidth="1"/>
    <col min="10" max="16384" width="9.109375" style="4"/>
  </cols>
  <sheetData>
    <row r="1" spans="1:16" ht="18" customHeight="1" x14ac:dyDescent="0.25">
      <c r="A1" s="114" t="s">
        <v>43</v>
      </c>
      <c r="B1" s="114"/>
      <c r="C1" s="114"/>
      <c r="D1" s="114"/>
      <c r="E1" s="114"/>
      <c r="F1" s="114"/>
      <c r="I1" s="99" t="s">
        <v>7</v>
      </c>
    </row>
    <row r="2" spans="1:16" ht="18" customHeight="1" x14ac:dyDescent="0.25">
      <c r="A2" s="5" t="s">
        <v>8</v>
      </c>
      <c r="B2" s="115" t="s">
        <v>9</v>
      </c>
      <c r="C2" s="115"/>
      <c r="D2" s="115"/>
      <c r="E2" s="6"/>
      <c r="F2" s="100"/>
    </row>
    <row r="3" spans="1:16" ht="18" customHeight="1" x14ac:dyDescent="0.25">
      <c r="A3" s="5" t="s">
        <v>10</v>
      </c>
      <c r="B3" s="8"/>
      <c r="C3" s="8"/>
      <c r="D3" s="8"/>
      <c r="E3" s="8"/>
      <c r="G3" s="116" t="s">
        <v>11</v>
      </c>
      <c r="H3" s="116"/>
      <c r="I3" s="116"/>
    </row>
    <row r="4" spans="1:16" ht="12.75" customHeight="1" thickBot="1" x14ac:dyDescent="0.3">
      <c r="B4" s="117" t="s">
        <v>12</v>
      </c>
      <c r="C4" s="117"/>
      <c r="D4" s="117"/>
      <c r="E4" s="117"/>
    </row>
    <row r="5" spans="1:16" ht="9" customHeight="1" x14ac:dyDescent="0.25">
      <c r="G5" s="118" t="s">
        <v>13</v>
      </c>
      <c r="H5" s="119"/>
      <c r="I5" s="122" t="s">
        <v>14</v>
      </c>
    </row>
    <row r="6" spans="1:16" ht="14.25" customHeight="1" x14ac:dyDescent="0.25">
      <c r="A6" s="5" t="s">
        <v>15</v>
      </c>
      <c r="B6" s="5"/>
      <c r="C6" s="5"/>
      <c r="D6" s="5"/>
      <c r="E6" s="5"/>
      <c r="G6" s="120"/>
      <c r="H6" s="121"/>
      <c r="I6" s="123"/>
    </row>
    <row r="7" spans="1:16" ht="22.5" customHeight="1" x14ac:dyDescent="0.25">
      <c r="A7" s="125" t="s">
        <v>16</v>
      </c>
      <c r="B7" s="125"/>
      <c r="C7" s="125"/>
      <c r="D7" s="125"/>
      <c r="E7" s="125"/>
      <c r="G7" s="9" t="s">
        <v>17</v>
      </c>
      <c r="H7" s="10" t="s">
        <v>18</v>
      </c>
      <c r="I7" s="124"/>
    </row>
    <row r="8" spans="1:16" ht="21" customHeight="1" thickBot="1" x14ac:dyDescent="0.3">
      <c r="A8" s="5" t="s">
        <v>77</v>
      </c>
      <c r="G8" s="11"/>
      <c r="H8" s="12"/>
      <c r="I8" s="13"/>
    </row>
    <row r="9" spans="1:16" ht="18" customHeight="1" x14ac:dyDescent="0.25">
      <c r="A9" s="101" t="s">
        <v>19</v>
      </c>
      <c r="B9" s="102"/>
      <c r="C9" s="98">
        <v>863.08827586206917</v>
      </c>
      <c r="D9" s="18"/>
      <c r="E9" s="102"/>
    </row>
    <row r="10" spans="1:16" ht="18" customHeight="1" x14ac:dyDescent="0.25">
      <c r="A10" s="126" t="str">
        <f>[2]!СумаПрописом(C9)</f>
        <v>Вiсiмсот шiстдесят три гривнi 09 копiйок</v>
      </c>
      <c r="B10" s="127"/>
      <c r="C10" s="127"/>
      <c r="D10" s="127"/>
      <c r="E10" s="127"/>
      <c r="F10" s="127"/>
      <c r="G10" s="19"/>
      <c r="H10" s="19"/>
      <c r="I10" s="19"/>
      <c r="J10" s="19"/>
      <c r="K10" s="19"/>
      <c r="L10" s="19"/>
      <c r="M10" s="19"/>
      <c r="N10" s="19"/>
      <c r="O10" s="19"/>
      <c r="P10" s="19"/>
    </row>
    <row r="11" spans="1:16" ht="18" customHeight="1" x14ac:dyDescent="0.25"/>
    <row r="12" spans="1:16" ht="18" customHeight="1" x14ac:dyDescent="0.25">
      <c r="A12" s="16" t="s">
        <v>20</v>
      </c>
      <c r="G12" s="128" t="s">
        <v>97</v>
      </c>
      <c r="H12" s="128"/>
    </row>
    <row r="13" spans="1:16" ht="18" customHeight="1" x14ac:dyDescent="0.2">
      <c r="A13" s="16" t="s">
        <v>21</v>
      </c>
    </row>
    <row r="14" spans="1:16" ht="18" customHeight="1" x14ac:dyDescent="0.25">
      <c r="A14" s="129" t="s">
        <v>95</v>
      </c>
      <c r="B14" s="129"/>
      <c r="C14" s="129"/>
      <c r="D14" s="129"/>
      <c r="E14" s="129"/>
      <c r="F14" s="129"/>
      <c r="G14" s="129"/>
      <c r="H14" s="129"/>
      <c r="I14" s="129"/>
    </row>
    <row r="15" spans="1:16" ht="37.5" customHeight="1" x14ac:dyDescent="0.25">
      <c r="A15" s="130" t="s">
        <v>96</v>
      </c>
      <c r="B15" s="130"/>
      <c r="C15" s="130"/>
      <c r="D15" s="130"/>
      <c r="E15" s="130"/>
      <c r="F15" s="130"/>
      <c r="G15" s="130"/>
      <c r="H15" s="130"/>
      <c r="I15" s="130"/>
    </row>
    <row r="16" spans="1:16" ht="18" customHeight="1" x14ac:dyDescent="0.25">
      <c r="A16" s="4" t="s">
        <v>22</v>
      </c>
      <c r="E16" s="131"/>
      <c r="F16" s="131"/>
      <c r="G16" s="131"/>
      <c r="H16" s="131"/>
      <c r="I16" s="131"/>
    </row>
    <row r="17" spans="1:9" ht="18" customHeight="1" x14ac:dyDescent="0.25">
      <c r="A17" s="113" t="str">
        <f>A10</f>
        <v>Вiсiмсот шiстдесят три гривнi 09 копiйок</v>
      </c>
      <c r="B17" s="113"/>
      <c r="C17" s="113"/>
      <c r="D17" s="113"/>
      <c r="E17" s="113"/>
      <c r="F17" s="113"/>
      <c r="G17" s="113"/>
      <c r="H17" s="113"/>
      <c r="I17" s="113"/>
    </row>
    <row r="18" spans="1:9" ht="18" customHeight="1" x14ac:dyDescent="0.25">
      <c r="A18" s="4" t="s">
        <v>23</v>
      </c>
      <c r="B18" s="8"/>
      <c r="C18" s="8"/>
      <c r="D18" s="8"/>
      <c r="E18" s="8"/>
      <c r="F18" s="8"/>
      <c r="G18" s="8"/>
      <c r="H18" s="8"/>
      <c r="I18" s="8"/>
    </row>
    <row r="19" spans="1:9" ht="18" customHeight="1" x14ac:dyDescent="0.25"/>
    <row r="20" spans="1:9" ht="3.75" customHeight="1" x14ac:dyDescent="0.25"/>
    <row r="21" spans="1:9" ht="9" customHeight="1" x14ac:dyDescent="0.25"/>
    <row r="22" spans="1:9" ht="18" customHeight="1" x14ac:dyDescent="0.25">
      <c r="A22" s="17" t="s">
        <v>24</v>
      </c>
      <c r="G22" s="17"/>
    </row>
    <row r="23" spans="1:9" ht="18" customHeight="1" x14ac:dyDescent="0.25"/>
    <row r="24" spans="1:9" ht="18" customHeight="1" x14ac:dyDescent="0.25">
      <c r="A24" s="17"/>
    </row>
    <row r="25" spans="1:9" ht="18" customHeight="1" x14ac:dyDescent="0.25"/>
    <row r="26" spans="1:9" ht="18" customHeight="1" x14ac:dyDescent="0.25"/>
    <row r="27" spans="1:9" ht="18" customHeight="1" x14ac:dyDescent="0.25"/>
    <row r="28" spans="1:9" ht="18" customHeight="1" x14ac:dyDescent="0.25"/>
    <row r="29" spans="1:9" ht="33" customHeight="1" x14ac:dyDescent="0.25"/>
    <row r="30" spans="1:9" ht="33" customHeight="1" x14ac:dyDescent="0.25"/>
    <row r="31" spans="1:9" ht="33" customHeight="1" x14ac:dyDescent="0.25"/>
    <row r="32" spans="1:9" ht="33" customHeight="1" x14ac:dyDescent="0.25"/>
    <row r="33" ht="33" customHeight="1" x14ac:dyDescent="0.25"/>
    <row r="34" ht="33" customHeight="1" x14ac:dyDescent="0.25"/>
    <row r="35" ht="33" customHeight="1" x14ac:dyDescent="0.25"/>
    <row r="36" ht="33" customHeight="1" x14ac:dyDescent="0.25"/>
    <row r="37" ht="33" customHeight="1" x14ac:dyDescent="0.25"/>
    <row r="38" ht="33" customHeight="1" x14ac:dyDescent="0.25"/>
    <row r="39" ht="33" customHeight="1" x14ac:dyDescent="0.25"/>
  </sheetData>
  <mergeCells count="13">
    <mergeCell ref="A1:F1"/>
    <mergeCell ref="A10:F10"/>
    <mergeCell ref="A14:I14"/>
    <mergeCell ref="A15:I15"/>
    <mergeCell ref="E16:I16"/>
    <mergeCell ref="A17:I17"/>
    <mergeCell ref="B2:D2"/>
    <mergeCell ref="G3:I3"/>
    <mergeCell ref="B4:E4"/>
    <mergeCell ref="G5:H6"/>
    <mergeCell ref="G12:H12"/>
    <mergeCell ref="I5:I7"/>
    <mergeCell ref="A7:E7"/>
  </mergeCells>
  <pageMargins left="0.42" right="0.23" top="0.44" bottom="0.98425196850393704" header="0.3" footer="0.51181102362204722"/>
  <pageSetup paperSize="9" orientation="portrait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F43"/>
  <sheetViews>
    <sheetView zoomScaleNormal="100" workbookViewId="0">
      <pane xSplit="1" ySplit="2" topLeftCell="B3" activePane="bottomRight" state="frozen"/>
      <selection activeCell="B17" sqref="B17:K17"/>
      <selection pane="topRight" activeCell="B17" sqref="B17:K17"/>
      <selection pane="bottomLeft" activeCell="B17" sqref="B17:K17"/>
      <selection pane="bottomRight" activeCell="B17" sqref="B17:K17"/>
    </sheetView>
  </sheetViews>
  <sheetFormatPr defaultColWidth="9.109375" defaultRowHeight="13.2" x14ac:dyDescent="0.25"/>
  <cols>
    <col min="1" max="1" width="6.6640625" style="29" customWidth="1"/>
    <col min="2" max="2" width="7.44140625" style="29" customWidth="1"/>
    <col min="3" max="3" width="35.44140625" style="29" customWidth="1"/>
    <col min="4" max="4" width="13.5546875" style="29" customWidth="1"/>
    <col min="5" max="5" width="15.6640625" style="29" customWidth="1"/>
    <col min="6" max="6" width="13.33203125" style="29" customWidth="1"/>
    <col min="7" max="8" width="15.109375" style="29" customWidth="1"/>
    <col min="9" max="16384" width="9.109375" style="29"/>
  </cols>
  <sheetData>
    <row r="1" spans="1:6" ht="26.4" x14ac:dyDescent="0.25">
      <c r="A1" s="26" t="s">
        <v>26</v>
      </c>
      <c r="B1" s="27" t="s">
        <v>27</v>
      </c>
      <c r="C1" s="27" t="s">
        <v>28</v>
      </c>
      <c r="D1" s="27" t="s">
        <v>4</v>
      </c>
      <c r="E1" s="27" t="s">
        <v>29</v>
      </c>
      <c r="F1" s="28" t="s">
        <v>30</v>
      </c>
    </row>
    <row r="2" spans="1:6" x14ac:dyDescent="0.25">
      <c r="A2" s="30">
        <v>1</v>
      </c>
      <c r="B2" s="31">
        <v>2</v>
      </c>
      <c r="C2" s="31">
        <v>3</v>
      </c>
      <c r="D2" s="31">
        <v>4</v>
      </c>
      <c r="E2" s="31">
        <v>5</v>
      </c>
      <c r="F2" s="32">
        <v>6</v>
      </c>
    </row>
    <row r="3" spans="1:6" ht="18" customHeight="1" x14ac:dyDescent="0.25">
      <c r="A3" s="33">
        <v>1</v>
      </c>
      <c r="B3" s="34"/>
      <c r="C3" s="75" t="s">
        <v>68</v>
      </c>
      <c r="D3" s="98">
        <v>5487.1920689655171</v>
      </c>
      <c r="E3" s="34"/>
      <c r="F3" s="36"/>
    </row>
    <row r="4" spans="1:6" s="93" customFormat="1" ht="18" customHeight="1" x14ac:dyDescent="0.25">
      <c r="A4" s="87">
        <v>2</v>
      </c>
      <c r="B4" s="88"/>
      <c r="C4" s="89" t="s">
        <v>92</v>
      </c>
      <c r="D4" s="90">
        <v>1143.4500000000003</v>
      </c>
      <c r="E4" s="91"/>
      <c r="F4" s="92"/>
    </row>
    <row r="5" spans="1:6" ht="18" customHeight="1" x14ac:dyDescent="0.25">
      <c r="A5" s="33"/>
      <c r="B5" s="34"/>
      <c r="C5" s="20"/>
      <c r="D5" s="35"/>
      <c r="E5" s="34"/>
      <c r="F5" s="36"/>
    </row>
    <row r="6" spans="1:6" ht="18" customHeight="1" x14ac:dyDescent="0.25">
      <c r="A6" s="33"/>
      <c r="B6" s="36"/>
      <c r="C6" s="20"/>
      <c r="D6" s="35"/>
      <c r="E6" s="34"/>
      <c r="F6" s="36"/>
    </row>
    <row r="7" spans="1:6" ht="18" customHeight="1" x14ac:dyDescent="0.25">
      <c r="A7" s="33"/>
      <c r="B7" s="34"/>
      <c r="C7" s="37"/>
      <c r="D7" s="35"/>
      <c r="E7" s="34"/>
      <c r="F7" s="36"/>
    </row>
    <row r="8" spans="1:6" ht="18" customHeight="1" x14ac:dyDescent="0.25">
      <c r="A8" s="132" t="s">
        <v>5</v>
      </c>
      <c r="B8" s="132"/>
      <c r="C8" s="133"/>
      <c r="D8" s="38">
        <v>5487.1920689655171</v>
      </c>
      <c r="E8" s="34"/>
      <c r="F8" s="36"/>
    </row>
    <row r="10" spans="1:6" ht="13.8" x14ac:dyDescent="0.25">
      <c r="A10" s="39" t="s">
        <v>31</v>
      </c>
      <c r="D10" s="39" t="s">
        <v>32</v>
      </c>
    </row>
    <row r="12" spans="1:6" ht="13.8" x14ac:dyDescent="0.25">
      <c r="A12" s="39"/>
    </row>
    <row r="15" spans="1:6" x14ac:dyDescent="0.25">
      <c r="A15" s="40"/>
    </row>
    <row r="17" spans="1:3" x14ac:dyDescent="0.25">
      <c r="A17" s="40"/>
    </row>
    <row r="19" spans="1:3" x14ac:dyDescent="0.25">
      <c r="A19" s="40"/>
    </row>
    <row r="21" spans="1:3" x14ac:dyDescent="0.25">
      <c r="A21" s="41"/>
      <c r="B21" s="41"/>
      <c r="C21" s="42"/>
    </row>
    <row r="22" spans="1:3" x14ac:dyDescent="0.25">
      <c r="A22" s="42"/>
      <c r="B22" s="43"/>
      <c r="C22" s="42"/>
    </row>
    <row r="23" spans="1:3" x14ac:dyDescent="0.25">
      <c r="A23" s="44"/>
      <c r="B23" s="44"/>
      <c r="C23" s="44"/>
    </row>
    <row r="25" spans="1:3" x14ac:dyDescent="0.25">
      <c r="A25" s="45"/>
    </row>
    <row r="41" spans="1:1" ht="13.8" x14ac:dyDescent="0.25">
      <c r="A41" s="39"/>
    </row>
    <row r="43" spans="1:1" ht="13.8" x14ac:dyDescent="0.25">
      <c r="A43" s="39"/>
    </row>
  </sheetData>
  <mergeCells count="1">
    <mergeCell ref="A8:C8"/>
  </mergeCells>
  <pageMargins left="0.51181102362204722" right="0" top="0.27559055118110237" bottom="0.98425196850393704" header="0.15748031496062992" footer="0.51181102362204722"/>
  <pageSetup paperSize="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P39"/>
  <sheetViews>
    <sheetView topLeftCell="A7" zoomScaleNormal="100" workbookViewId="0">
      <selection activeCell="B17" sqref="B17:K17"/>
    </sheetView>
  </sheetViews>
  <sheetFormatPr defaultColWidth="9.109375" defaultRowHeight="13.2" x14ac:dyDescent="0.25"/>
  <cols>
    <col min="1" max="1" width="12.88671875" style="4" customWidth="1"/>
    <col min="2" max="2" width="11.88671875" style="4" customWidth="1"/>
    <col min="3" max="3" width="12" style="4" customWidth="1"/>
    <col min="4" max="4" width="9.109375" style="4"/>
    <col min="5" max="5" width="9.33203125" style="4" customWidth="1"/>
    <col min="6" max="6" width="6" style="4" customWidth="1"/>
    <col min="7" max="7" width="12.33203125" style="4" customWidth="1"/>
    <col min="8" max="8" width="12.5546875" style="4" customWidth="1"/>
    <col min="9" max="9" width="11.33203125" style="4" customWidth="1"/>
    <col min="10" max="16384" width="9.109375" style="4"/>
  </cols>
  <sheetData>
    <row r="1" spans="1:16" ht="18" customHeight="1" x14ac:dyDescent="0.25">
      <c r="A1" s="114" t="str">
        <f>'пд1 зп'!A1:E1</f>
        <v>Приватний нотаріус Підхомна Олександра Дмитрівна</v>
      </c>
      <c r="B1" s="114"/>
      <c r="C1" s="114"/>
      <c r="D1" s="114"/>
      <c r="E1" s="114"/>
      <c r="F1" s="114"/>
      <c r="G1" s="50"/>
      <c r="H1" s="50"/>
      <c r="I1" s="50" t="s">
        <v>7</v>
      </c>
    </row>
    <row r="2" spans="1:16" ht="18" customHeight="1" x14ac:dyDescent="0.25">
      <c r="A2" s="5" t="s">
        <v>8</v>
      </c>
      <c r="B2" s="115" t="s">
        <v>9</v>
      </c>
      <c r="C2" s="115"/>
      <c r="D2" s="115"/>
      <c r="E2" s="6"/>
      <c r="F2" s="7"/>
    </row>
    <row r="3" spans="1:16" ht="18" customHeight="1" x14ac:dyDescent="0.25">
      <c r="A3" s="5" t="s">
        <v>10</v>
      </c>
      <c r="B3" s="8"/>
      <c r="C3" s="8"/>
      <c r="D3" s="8"/>
      <c r="E3" s="8"/>
      <c r="G3" s="116" t="s">
        <v>11</v>
      </c>
      <c r="H3" s="116"/>
      <c r="I3" s="116"/>
    </row>
    <row r="4" spans="1:16" ht="12.75" customHeight="1" thickBot="1" x14ac:dyDescent="0.3">
      <c r="B4" s="117" t="s">
        <v>12</v>
      </c>
      <c r="C4" s="117"/>
      <c r="D4" s="117"/>
      <c r="E4" s="117"/>
    </row>
    <row r="5" spans="1:16" ht="9" customHeight="1" x14ac:dyDescent="0.25">
      <c r="G5" s="118" t="s">
        <v>13</v>
      </c>
      <c r="H5" s="119"/>
      <c r="I5" s="122" t="s">
        <v>14</v>
      </c>
    </row>
    <row r="6" spans="1:16" ht="14.25" customHeight="1" x14ac:dyDescent="0.25">
      <c r="A6" s="5" t="s">
        <v>15</v>
      </c>
      <c r="B6" s="5"/>
      <c r="C6" s="5"/>
      <c r="D6" s="5"/>
      <c r="E6" s="5"/>
      <c r="G6" s="120"/>
      <c r="H6" s="121"/>
      <c r="I6" s="123"/>
    </row>
    <row r="7" spans="1:16" ht="22.5" customHeight="1" x14ac:dyDescent="0.25">
      <c r="A7" s="125" t="s">
        <v>16</v>
      </c>
      <c r="B7" s="125"/>
      <c r="C7" s="125"/>
      <c r="D7" s="125"/>
      <c r="E7" s="125"/>
      <c r="G7" s="9" t="s">
        <v>17</v>
      </c>
      <c r="H7" s="10" t="s">
        <v>18</v>
      </c>
      <c r="I7" s="124"/>
    </row>
    <row r="8" spans="1:16" ht="21" customHeight="1" thickBot="1" x14ac:dyDescent="0.3">
      <c r="A8" s="5" t="s">
        <v>77</v>
      </c>
      <c r="G8" s="11"/>
      <c r="H8" s="12"/>
      <c r="I8" s="13"/>
    </row>
    <row r="9" spans="1:16" ht="18" customHeight="1" x14ac:dyDescent="0.25">
      <c r="A9" s="14"/>
      <c r="B9" s="15"/>
      <c r="C9" s="21">
        <v>1500</v>
      </c>
      <c r="D9" s="18"/>
      <c r="E9" s="15"/>
    </row>
    <row r="10" spans="1:16" ht="18" customHeight="1" x14ac:dyDescent="0.25">
      <c r="A10" s="126" t="str">
        <f>[2]!СумаПрописом(C9)</f>
        <v>Одна тисяча п`ятсот гривень 00 копiйок</v>
      </c>
      <c r="B10" s="127"/>
      <c r="C10" s="127"/>
      <c r="D10" s="127"/>
      <c r="E10" s="127"/>
      <c r="F10" s="127"/>
      <c r="G10" s="19"/>
      <c r="H10" s="19"/>
      <c r="I10" s="19"/>
      <c r="J10" s="19"/>
      <c r="K10" s="19"/>
      <c r="L10" s="19"/>
      <c r="M10" s="19"/>
      <c r="N10" s="19"/>
      <c r="O10" s="19"/>
      <c r="P10" s="19"/>
    </row>
    <row r="11" spans="1:16" ht="18" customHeight="1" x14ac:dyDescent="0.25"/>
    <row r="12" spans="1:16" ht="18" customHeight="1" x14ac:dyDescent="0.25">
      <c r="A12" s="16" t="s">
        <v>20</v>
      </c>
      <c r="G12" s="135" t="s">
        <v>100</v>
      </c>
      <c r="H12" s="135"/>
    </row>
    <row r="13" spans="1:16" ht="18" customHeight="1" x14ac:dyDescent="0.2">
      <c r="A13" s="16" t="s">
        <v>21</v>
      </c>
    </row>
    <row r="14" spans="1:16" ht="18" customHeight="1" x14ac:dyDescent="0.25">
      <c r="A14" s="129" t="s">
        <v>99</v>
      </c>
      <c r="B14" s="129"/>
      <c r="C14" s="129"/>
      <c r="D14" s="129"/>
      <c r="E14" s="129"/>
      <c r="F14" s="129"/>
      <c r="G14" s="129"/>
      <c r="H14" s="129"/>
      <c r="I14" s="129"/>
    </row>
    <row r="15" spans="1:16" ht="37.5" customHeight="1" x14ac:dyDescent="0.25">
      <c r="A15" s="134" t="str">
        <f>'пд1 зп'!A15:I15</f>
        <v>за ГРУДЕНЬ 2021</v>
      </c>
      <c r="B15" s="130"/>
      <c r="C15" s="130"/>
      <c r="D15" s="130"/>
      <c r="E15" s="130"/>
      <c r="F15" s="130"/>
      <c r="G15" s="130"/>
      <c r="H15" s="130"/>
      <c r="I15" s="130"/>
    </row>
    <row r="16" spans="1:16" ht="18" customHeight="1" x14ac:dyDescent="0.25">
      <c r="A16" s="4" t="s">
        <v>22</v>
      </c>
      <c r="E16" s="131"/>
      <c r="F16" s="131"/>
      <c r="G16" s="131"/>
      <c r="H16" s="131"/>
      <c r="I16" s="131"/>
    </row>
    <row r="17" spans="1:9" ht="18" customHeight="1" x14ac:dyDescent="0.25">
      <c r="A17" s="113" t="str">
        <f>A10</f>
        <v>Одна тисяча п`ятсот гривень 00 копiйок</v>
      </c>
      <c r="B17" s="113"/>
      <c r="C17" s="113"/>
      <c r="D17" s="113"/>
      <c r="E17" s="113"/>
      <c r="F17" s="113"/>
      <c r="G17" s="113"/>
      <c r="H17" s="113"/>
      <c r="I17" s="113"/>
    </row>
    <row r="18" spans="1:9" ht="18" customHeight="1" x14ac:dyDescent="0.25">
      <c r="A18" s="4" t="s">
        <v>23</v>
      </c>
      <c r="B18" s="8"/>
      <c r="C18" s="8"/>
      <c r="D18" s="8"/>
      <c r="E18" s="8"/>
      <c r="F18" s="8"/>
      <c r="G18" s="8"/>
      <c r="H18" s="8"/>
      <c r="I18" s="8"/>
    </row>
    <row r="19" spans="1:9" ht="18" customHeight="1" x14ac:dyDescent="0.25"/>
    <row r="20" spans="1:9" ht="3.75" customHeight="1" x14ac:dyDescent="0.25"/>
    <row r="21" spans="1:9" ht="9" customHeight="1" x14ac:dyDescent="0.25"/>
    <row r="22" spans="1:9" ht="18" customHeight="1" x14ac:dyDescent="0.25">
      <c r="A22" s="17" t="s">
        <v>24</v>
      </c>
      <c r="G22" s="17" t="s">
        <v>25</v>
      </c>
    </row>
    <row r="23" spans="1:9" ht="18" customHeight="1" x14ac:dyDescent="0.25"/>
    <row r="24" spans="1:9" ht="18" customHeight="1" x14ac:dyDescent="0.25">
      <c r="A24" s="17"/>
    </row>
    <row r="25" spans="1:9" ht="18" customHeight="1" x14ac:dyDescent="0.25"/>
    <row r="26" spans="1:9" ht="18" customHeight="1" x14ac:dyDescent="0.25"/>
    <row r="27" spans="1:9" ht="18" customHeight="1" x14ac:dyDescent="0.25"/>
    <row r="28" spans="1:9" ht="18" customHeight="1" x14ac:dyDescent="0.25"/>
    <row r="29" spans="1:9" ht="33" customHeight="1" x14ac:dyDescent="0.25"/>
    <row r="30" spans="1:9" ht="33" customHeight="1" x14ac:dyDescent="0.25"/>
    <row r="31" spans="1:9" ht="33" customHeight="1" x14ac:dyDescent="0.25"/>
    <row r="32" spans="1:9" ht="33" customHeight="1" x14ac:dyDescent="0.25"/>
    <row r="33" ht="33" customHeight="1" x14ac:dyDescent="0.25"/>
    <row r="34" ht="33" customHeight="1" x14ac:dyDescent="0.25"/>
    <row r="35" ht="33" customHeight="1" x14ac:dyDescent="0.25"/>
    <row r="36" ht="33" customHeight="1" x14ac:dyDescent="0.25"/>
    <row r="37" ht="33" customHeight="1" x14ac:dyDescent="0.25"/>
    <row r="38" ht="33" customHeight="1" x14ac:dyDescent="0.25"/>
    <row r="39" ht="33" customHeight="1" x14ac:dyDescent="0.25"/>
  </sheetData>
  <mergeCells count="13">
    <mergeCell ref="A1:F1"/>
    <mergeCell ref="B2:D2"/>
    <mergeCell ref="G3:I3"/>
    <mergeCell ref="B4:E4"/>
    <mergeCell ref="G5:H6"/>
    <mergeCell ref="I5:I7"/>
    <mergeCell ref="A7:E7"/>
    <mergeCell ref="A10:F10"/>
    <mergeCell ref="A17:I17"/>
    <mergeCell ref="A14:I14"/>
    <mergeCell ref="A15:I15"/>
    <mergeCell ref="E16:I16"/>
    <mergeCell ref="G12:H12"/>
  </mergeCells>
  <phoneticPr fontId="0" type="noConversion"/>
  <pageMargins left="0.43307086614173229" right="0.23622047244094491" top="0.43307086614173229" bottom="0.98425196850393704" header="0.31496062992125984" footer="0.51181102362204722"/>
  <pageSetup paperSize="9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F43"/>
  <sheetViews>
    <sheetView zoomScaleNormal="100" workbookViewId="0">
      <pane xSplit="1" ySplit="3" topLeftCell="B4" activePane="bottomRight" state="frozen"/>
      <selection activeCell="B17" sqref="B17:K17"/>
      <selection pane="topRight" activeCell="B17" sqref="B17:K17"/>
      <selection pane="bottomLeft" activeCell="B17" sqref="B17:K17"/>
      <selection pane="bottomRight" activeCell="B17" sqref="B17:K17"/>
    </sheetView>
  </sheetViews>
  <sheetFormatPr defaultColWidth="9.109375" defaultRowHeight="13.2" x14ac:dyDescent="0.25"/>
  <cols>
    <col min="1" max="1" width="6.6640625" style="29" customWidth="1"/>
    <col min="2" max="2" width="7.44140625" style="29" customWidth="1"/>
    <col min="3" max="3" width="35.44140625" style="29" customWidth="1"/>
    <col min="4" max="4" width="13.5546875" style="29" customWidth="1"/>
    <col min="5" max="5" width="15.6640625" style="29" customWidth="1"/>
    <col min="6" max="6" width="13.33203125" style="29" customWidth="1"/>
    <col min="7" max="8" width="15.109375" style="29" customWidth="1"/>
    <col min="9" max="16384" width="9.109375" style="29"/>
  </cols>
  <sheetData>
    <row r="1" spans="1:6" ht="26.4" x14ac:dyDescent="0.25">
      <c r="A1" s="26" t="s">
        <v>26</v>
      </c>
      <c r="B1" s="27" t="s">
        <v>27</v>
      </c>
      <c r="C1" s="27" t="s">
        <v>28</v>
      </c>
      <c r="D1" s="27" t="s">
        <v>4</v>
      </c>
      <c r="E1" s="27" t="s">
        <v>29</v>
      </c>
      <c r="F1" s="28" t="s">
        <v>30</v>
      </c>
    </row>
    <row r="2" spans="1:6" x14ac:dyDescent="0.25">
      <c r="A2" s="30">
        <v>1</v>
      </c>
      <c r="B2" s="31">
        <v>2</v>
      </c>
      <c r="C2" s="31">
        <v>3</v>
      </c>
      <c r="D2" s="31">
        <v>4</v>
      </c>
      <c r="E2" s="31">
        <v>5</v>
      </c>
      <c r="F2" s="32">
        <v>6</v>
      </c>
    </row>
    <row r="3" spans="1:6" ht="18" customHeight="1" x14ac:dyDescent="0.25">
      <c r="A3" s="33">
        <v>1</v>
      </c>
      <c r="B3" s="34"/>
      <c r="C3" s="75" t="s">
        <v>92</v>
      </c>
      <c r="D3" s="35">
        <f>'пд1 аванс'!C9</f>
        <v>1500</v>
      </c>
      <c r="E3" s="34"/>
      <c r="F3" s="36"/>
    </row>
    <row r="4" spans="1:6" s="93" customFormat="1" ht="18" customHeight="1" x14ac:dyDescent="0.25">
      <c r="A4" s="87">
        <v>2</v>
      </c>
      <c r="B4" s="91"/>
      <c r="C4" s="89" t="s">
        <v>92</v>
      </c>
      <c r="D4" s="90">
        <v>1500</v>
      </c>
      <c r="E4" s="91"/>
      <c r="F4" s="92"/>
    </row>
    <row r="5" spans="1:6" ht="18" customHeight="1" x14ac:dyDescent="0.25">
      <c r="A5" s="33"/>
      <c r="B5" s="34"/>
      <c r="C5" s="20"/>
      <c r="D5" s="35"/>
      <c r="E5" s="34"/>
      <c r="F5" s="36"/>
    </row>
    <row r="6" spans="1:6" ht="18" customHeight="1" x14ac:dyDescent="0.25">
      <c r="A6" s="33"/>
      <c r="B6" s="36"/>
      <c r="C6" s="20"/>
      <c r="D6" s="35"/>
      <c r="E6" s="34"/>
      <c r="F6" s="36"/>
    </row>
    <row r="7" spans="1:6" ht="18" customHeight="1" x14ac:dyDescent="0.25">
      <c r="A7" s="33"/>
      <c r="B7" s="34"/>
      <c r="C7" s="37"/>
      <c r="D7" s="35"/>
      <c r="E7" s="34"/>
      <c r="F7" s="36"/>
    </row>
    <row r="8" spans="1:6" ht="18" customHeight="1" x14ac:dyDescent="0.25">
      <c r="A8" s="132" t="s">
        <v>5</v>
      </c>
      <c r="B8" s="132"/>
      <c r="C8" s="133"/>
      <c r="D8" s="38">
        <v>1500</v>
      </c>
      <c r="E8" s="34"/>
      <c r="F8" s="36"/>
    </row>
    <row r="10" spans="1:6" ht="13.8" x14ac:dyDescent="0.25">
      <c r="A10" s="39" t="s">
        <v>31</v>
      </c>
      <c r="D10" s="39" t="s">
        <v>32</v>
      </c>
    </row>
    <row r="12" spans="1:6" ht="13.8" x14ac:dyDescent="0.25">
      <c r="A12" s="39"/>
    </row>
    <row r="15" spans="1:6" x14ac:dyDescent="0.25">
      <c r="A15" s="40"/>
    </row>
    <row r="17" spans="1:3" x14ac:dyDescent="0.25">
      <c r="A17" s="40"/>
    </row>
    <row r="19" spans="1:3" x14ac:dyDescent="0.25">
      <c r="A19" s="40"/>
    </row>
    <row r="21" spans="1:3" x14ac:dyDescent="0.25">
      <c r="A21" s="41"/>
      <c r="B21" s="41"/>
      <c r="C21" s="42"/>
    </row>
    <row r="22" spans="1:3" x14ac:dyDescent="0.25">
      <c r="A22" s="42"/>
      <c r="B22" s="43"/>
      <c r="C22" s="42"/>
    </row>
    <row r="23" spans="1:3" x14ac:dyDescent="0.25">
      <c r="A23" s="44"/>
      <c r="B23" s="44"/>
      <c r="C23" s="44"/>
    </row>
    <row r="25" spans="1:3" x14ac:dyDescent="0.25">
      <c r="A25" s="45"/>
    </row>
    <row r="41" spans="1:1" ht="13.8" x14ac:dyDescent="0.25">
      <c r="A41" s="39"/>
    </row>
    <row r="43" spans="1:1" ht="13.8" x14ac:dyDescent="0.25">
      <c r="A43" s="39"/>
    </row>
  </sheetData>
  <mergeCells count="1">
    <mergeCell ref="A8:C8"/>
  </mergeCells>
  <phoneticPr fontId="0" type="noConversion"/>
  <pageMargins left="0.51181102362204722" right="0" top="0.27559055118110237" bottom="0.98425196850393704" header="0.15748031496062992" footer="0.51181102362204722"/>
  <pageSetup paperSize="9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G14" sqref="G14"/>
    </sheetView>
  </sheetViews>
  <sheetFormatPr defaultRowHeight="13.2" x14ac:dyDescent="0.25"/>
  <cols>
    <col min="1" max="1" width="11.6640625" customWidth="1"/>
    <col min="2" max="4" width="12.6640625" customWidth="1"/>
  </cols>
  <sheetData>
    <row r="1" spans="1:7" ht="22.8" x14ac:dyDescent="0.4">
      <c r="A1" s="136" t="s">
        <v>76</v>
      </c>
      <c r="B1" s="136"/>
      <c r="C1" s="136"/>
      <c r="D1" s="136"/>
    </row>
    <row r="3" spans="1:7" ht="39" customHeight="1" x14ac:dyDescent="0.25">
      <c r="A3" s="137"/>
      <c r="B3" s="55" t="s">
        <v>61</v>
      </c>
      <c r="C3" s="55" t="s">
        <v>36</v>
      </c>
      <c r="D3" s="55" t="s">
        <v>45</v>
      </c>
    </row>
    <row r="4" spans="1:7" x14ac:dyDescent="0.25">
      <c r="A4" s="137"/>
      <c r="B4" s="56" t="s">
        <v>46</v>
      </c>
      <c r="C4" s="56" t="s">
        <v>46</v>
      </c>
      <c r="D4" s="56" t="s">
        <v>46</v>
      </c>
    </row>
    <row r="5" spans="1:7" x14ac:dyDescent="0.25">
      <c r="A5" s="54" t="str">
        <f>A17</f>
        <v>грудень</v>
      </c>
      <c r="B5" s="56">
        <v>1160.3699999999999</v>
      </c>
      <c r="C5" s="56"/>
      <c r="D5" s="57"/>
    </row>
    <row r="6" spans="1:7" ht="12" customHeight="1" x14ac:dyDescent="0.25">
      <c r="A6" s="58" t="s">
        <v>47</v>
      </c>
      <c r="B6" s="59">
        <v>1333.2</v>
      </c>
      <c r="C6" s="59">
        <v>1090.8</v>
      </c>
      <c r="D6" s="59">
        <v>90.9</v>
      </c>
    </row>
    <row r="7" spans="1:7" ht="12" customHeight="1" x14ac:dyDescent="0.25">
      <c r="A7" s="58" t="s">
        <v>48</v>
      </c>
      <c r="B7" s="59">
        <v>1333.2</v>
      </c>
      <c r="C7" s="59">
        <v>1090.8</v>
      </c>
      <c r="D7" s="59">
        <v>90.9</v>
      </c>
    </row>
    <row r="8" spans="1:7" ht="12" customHeight="1" x14ac:dyDescent="0.25">
      <c r="A8" s="58" t="s">
        <v>49</v>
      </c>
      <c r="B8" s="59">
        <v>1333.2</v>
      </c>
      <c r="C8" s="59">
        <v>1090.8</v>
      </c>
      <c r="D8" s="59">
        <v>90.9</v>
      </c>
    </row>
    <row r="9" spans="1:7" ht="12" customHeight="1" x14ac:dyDescent="0.25">
      <c r="A9" s="58" t="s">
        <v>50</v>
      </c>
      <c r="B9" s="59">
        <v>1333.2</v>
      </c>
      <c r="C9" s="59">
        <v>1090.8</v>
      </c>
      <c r="D9" s="59">
        <v>90.9</v>
      </c>
    </row>
    <row r="10" spans="1:7" ht="12" customHeight="1" x14ac:dyDescent="0.25">
      <c r="A10" s="58" t="s">
        <v>51</v>
      </c>
      <c r="B10" s="59">
        <v>1333.2</v>
      </c>
      <c r="C10" s="59">
        <v>1090.8</v>
      </c>
      <c r="D10" s="59">
        <v>90.9</v>
      </c>
      <c r="E10" s="51"/>
      <c r="F10" s="51"/>
      <c r="G10" s="51"/>
    </row>
    <row r="11" spans="1:7" ht="12" customHeight="1" x14ac:dyDescent="0.25">
      <c r="A11" s="58" t="s">
        <v>52</v>
      </c>
      <c r="B11" s="59">
        <v>1333.2</v>
      </c>
      <c r="C11" s="59">
        <v>1090.8</v>
      </c>
      <c r="D11" s="77">
        <v>90.9</v>
      </c>
      <c r="E11" s="78"/>
    </row>
    <row r="12" spans="1:7" ht="12" customHeight="1" x14ac:dyDescent="0.25">
      <c r="A12" s="58" t="s">
        <v>53</v>
      </c>
      <c r="B12" s="59">
        <v>1337.0730000000001</v>
      </c>
      <c r="C12" s="59">
        <v>1093.97</v>
      </c>
      <c r="D12" s="59">
        <v>91.16406818181818</v>
      </c>
    </row>
    <row r="13" spans="1:7" ht="12" customHeight="1" x14ac:dyDescent="0.25">
      <c r="A13" s="58" t="s">
        <v>54</v>
      </c>
      <c r="B13" s="59">
        <v>1351</v>
      </c>
      <c r="C13" s="59">
        <v>1105.3599999999999</v>
      </c>
      <c r="D13" s="59">
        <v>92.113349999999997</v>
      </c>
    </row>
    <row r="14" spans="1:7" ht="12" customHeight="1" x14ac:dyDescent="0.25">
      <c r="A14" s="58" t="s">
        <v>55</v>
      </c>
      <c r="B14" s="59">
        <v>1351</v>
      </c>
      <c r="C14" s="59">
        <v>1105.3599999999999</v>
      </c>
      <c r="D14" s="59">
        <v>92.113349999999997</v>
      </c>
    </row>
    <row r="15" spans="1:7" ht="12" customHeight="1" x14ac:dyDescent="0.25">
      <c r="A15" s="58" t="s">
        <v>56</v>
      </c>
      <c r="B15" s="59">
        <v>2670.9958000000006</v>
      </c>
      <c r="C15" s="59">
        <v>1446.46</v>
      </c>
      <c r="D15" s="59">
        <v>137.56335000000001</v>
      </c>
    </row>
    <row r="16" spans="1:7" ht="12" customHeight="1" x14ac:dyDescent="0.25">
      <c r="A16" s="58" t="s">
        <v>57</v>
      </c>
      <c r="B16" s="59">
        <v>2670.99</v>
      </c>
      <c r="C16" s="59">
        <v>1446.46</v>
      </c>
      <c r="D16" s="59">
        <v>137.56334999999999</v>
      </c>
    </row>
    <row r="17" spans="1:5" ht="12" customHeight="1" x14ac:dyDescent="0.25">
      <c r="A17" s="58" t="s">
        <v>58</v>
      </c>
      <c r="B17" s="59">
        <v>2640</v>
      </c>
      <c r="C17" s="59">
        <v>1266.1000000000001</v>
      </c>
      <c r="D17" s="77">
        <v>122.53374310344827</v>
      </c>
      <c r="E17" s="78"/>
    </row>
    <row r="18" spans="1:5" x14ac:dyDescent="0.25">
      <c r="A18" s="60" t="s">
        <v>5</v>
      </c>
      <c r="B18" s="61">
        <f>SUM(B6:B17)</f>
        <v>20020.2588</v>
      </c>
      <c r="C18" s="61">
        <f>SUM(C6:C17)</f>
        <v>14008.51</v>
      </c>
      <c r="D18" s="61">
        <f>SUM(D6:D17)</f>
        <v>1218.4512112852663</v>
      </c>
    </row>
    <row r="19" spans="1:5" ht="14.25" customHeight="1" x14ac:dyDescent="0.25">
      <c r="A19" s="62" t="s">
        <v>59</v>
      </c>
      <c r="B19" s="71">
        <v>17380.27</v>
      </c>
      <c r="C19" s="63">
        <v>12742.41</v>
      </c>
      <c r="D19" s="63">
        <v>1095.92</v>
      </c>
    </row>
    <row r="20" spans="1:5" ht="14.25" customHeight="1" x14ac:dyDescent="0.25">
      <c r="A20" s="69" t="s">
        <v>60</v>
      </c>
      <c r="B20" s="70">
        <f>B18-B19</f>
        <v>2639.9887999999992</v>
      </c>
      <c r="C20" s="70">
        <f>C18-C19</f>
        <v>1266.1000000000004</v>
      </c>
      <c r="D20" s="70">
        <f>D18-D19</f>
        <v>122.53121128526618</v>
      </c>
    </row>
    <row r="21" spans="1:5" ht="14.4" x14ac:dyDescent="0.35">
      <c r="A21" s="66"/>
      <c r="B21" s="68"/>
      <c r="C21" s="79"/>
    </row>
  </sheetData>
  <mergeCells count="2">
    <mergeCell ref="A1:D1"/>
    <mergeCell ref="A3:A4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D19" sqref="D19"/>
    </sheetView>
  </sheetViews>
  <sheetFormatPr defaultRowHeight="13.2" x14ac:dyDescent="0.25"/>
  <cols>
    <col min="1" max="1" width="11.6640625" customWidth="1"/>
    <col min="2" max="4" width="12.6640625" customWidth="1"/>
  </cols>
  <sheetData>
    <row r="1" spans="1:7" ht="22.8" x14ac:dyDescent="0.4">
      <c r="A1" s="136" t="s">
        <v>63</v>
      </c>
      <c r="B1" s="136"/>
      <c r="C1" s="136"/>
      <c r="D1" s="136"/>
    </row>
    <row r="3" spans="1:7" ht="39" customHeight="1" x14ac:dyDescent="0.25">
      <c r="A3" s="137"/>
      <c r="B3" s="55" t="s">
        <v>61</v>
      </c>
      <c r="C3" s="55" t="s">
        <v>36</v>
      </c>
      <c r="D3" s="55" t="s">
        <v>45</v>
      </c>
    </row>
    <row r="4" spans="1:7" x14ac:dyDescent="0.25">
      <c r="A4" s="137"/>
      <c r="B4" s="56" t="s">
        <v>46</v>
      </c>
      <c r="C4" s="56" t="s">
        <v>46</v>
      </c>
      <c r="D4" s="56" t="s">
        <v>46</v>
      </c>
    </row>
    <row r="5" spans="1:7" x14ac:dyDescent="0.25">
      <c r="A5" s="54" t="str">
        <f>A17</f>
        <v>грудень</v>
      </c>
      <c r="B5" s="56"/>
      <c r="C5" s="56"/>
      <c r="D5" s="57"/>
    </row>
    <row r="6" spans="1:7" ht="12" customHeight="1" x14ac:dyDescent="0.25">
      <c r="A6" s="58" t="s">
        <v>47</v>
      </c>
      <c r="B6" s="59">
        <v>1049.4000000000001</v>
      </c>
      <c r="C6" s="59">
        <v>858.6</v>
      </c>
      <c r="D6" s="59">
        <v>71.55</v>
      </c>
    </row>
    <row r="7" spans="1:7" ht="12" customHeight="1" x14ac:dyDescent="0.25">
      <c r="A7" s="58" t="s">
        <v>48</v>
      </c>
      <c r="B7" s="59">
        <v>1049.4000000000001</v>
      </c>
      <c r="C7" s="59">
        <v>858.6</v>
      </c>
      <c r="D7" s="59">
        <v>71.55</v>
      </c>
    </row>
    <row r="8" spans="1:7" ht="12" customHeight="1" x14ac:dyDescent="0.25">
      <c r="A8" s="58" t="s">
        <v>49</v>
      </c>
      <c r="B8" s="59">
        <v>1039.06</v>
      </c>
      <c r="C8" s="59">
        <v>260.56</v>
      </c>
      <c r="D8" s="59">
        <v>37.479999999999997</v>
      </c>
    </row>
    <row r="9" spans="1:7" ht="12" customHeight="1" x14ac:dyDescent="0.25">
      <c r="A9" s="58" t="s">
        <v>50</v>
      </c>
      <c r="B9" s="59">
        <v>0</v>
      </c>
      <c r="C9" s="59">
        <v>0</v>
      </c>
      <c r="D9" s="59">
        <v>0</v>
      </c>
    </row>
    <row r="10" spans="1:7" ht="12" customHeight="1" x14ac:dyDescent="0.25">
      <c r="A10" s="58" t="s">
        <v>51</v>
      </c>
      <c r="B10" s="59">
        <v>4301.04</v>
      </c>
      <c r="C10" s="59">
        <v>0</v>
      </c>
      <c r="D10" s="59">
        <v>0</v>
      </c>
      <c r="E10" s="51"/>
      <c r="F10" s="51"/>
      <c r="G10" s="51"/>
    </row>
    <row r="11" spans="1:7" ht="12" customHeight="1" x14ac:dyDescent="0.25">
      <c r="A11" s="58" t="s">
        <v>52</v>
      </c>
      <c r="B11" s="59">
        <v>577.16999999999996</v>
      </c>
      <c r="C11" s="59">
        <v>283.05</v>
      </c>
      <c r="D11" s="59">
        <v>39.35</v>
      </c>
      <c r="E11" s="59"/>
    </row>
    <row r="12" spans="1:7" ht="12" customHeight="1" x14ac:dyDescent="0.25">
      <c r="A12" s="58" t="s">
        <v>53</v>
      </c>
      <c r="B12" s="59">
        <v>1049.4000000000001</v>
      </c>
      <c r="C12" s="59">
        <v>858.6</v>
      </c>
      <c r="D12" s="59">
        <v>71.55</v>
      </c>
    </row>
    <row r="13" spans="1:7" ht="12" customHeight="1" x14ac:dyDescent="0.25">
      <c r="A13" s="58" t="s">
        <v>54</v>
      </c>
      <c r="B13" s="59">
        <v>1049.4000000000001</v>
      </c>
      <c r="C13" s="59">
        <v>858.6</v>
      </c>
      <c r="D13" s="59">
        <v>71.55</v>
      </c>
    </row>
    <row r="14" spans="1:7" ht="12" customHeight="1" x14ac:dyDescent="0.25">
      <c r="A14" s="58" t="s">
        <v>55</v>
      </c>
      <c r="B14" s="59">
        <v>1111</v>
      </c>
      <c r="C14" s="59">
        <v>909</v>
      </c>
      <c r="D14" s="59">
        <v>75.75</v>
      </c>
    </row>
    <row r="15" spans="1:7" ht="12" customHeight="1" x14ac:dyDescent="0.25">
      <c r="A15" s="58" t="s">
        <v>56</v>
      </c>
      <c r="B15" s="59">
        <v>1111</v>
      </c>
      <c r="C15" s="59">
        <v>909</v>
      </c>
      <c r="D15" s="59">
        <v>75.75</v>
      </c>
    </row>
    <row r="16" spans="1:7" ht="12" customHeight="1" x14ac:dyDescent="0.25">
      <c r="A16" s="58" t="s">
        <v>57</v>
      </c>
      <c r="B16" s="59">
        <v>1111</v>
      </c>
      <c r="C16" s="59">
        <v>909</v>
      </c>
      <c r="D16" s="59">
        <v>75.75</v>
      </c>
    </row>
    <row r="17" spans="1:5" ht="12" customHeight="1" x14ac:dyDescent="0.25">
      <c r="A17" s="58" t="s">
        <v>58</v>
      </c>
      <c r="B17" s="59">
        <v>1111</v>
      </c>
      <c r="C17" s="59">
        <v>909</v>
      </c>
      <c r="D17" s="59">
        <v>75.75</v>
      </c>
      <c r="E17" s="76"/>
    </row>
    <row r="18" spans="1:5" x14ac:dyDescent="0.25">
      <c r="A18" s="60" t="s">
        <v>5</v>
      </c>
      <c r="B18" s="61">
        <f>SUM(B6:B17)</f>
        <v>14558.869999999999</v>
      </c>
      <c r="C18" s="61">
        <f>SUM(C6:C17)</f>
        <v>7614.01</v>
      </c>
      <c r="D18" s="61">
        <f>SUM(D6:D17)</f>
        <v>666.03</v>
      </c>
    </row>
    <row r="19" spans="1:5" ht="14.25" customHeight="1" x14ac:dyDescent="0.25">
      <c r="A19" s="62" t="s">
        <v>59</v>
      </c>
      <c r="B19" s="71">
        <v>13497.23</v>
      </c>
      <c r="C19" s="63">
        <v>6705.01</v>
      </c>
      <c r="D19" s="63">
        <v>590.28</v>
      </c>
      <c r="E19" t="s">
        <v>73</v>
      </c>
    </row>
    <row r="20" spans="1:5" ht="14.25" customHeight="1" thickBot="1" x14ac:dyDescent="0.3">
      <c r="A20" s="69" t="s">
        <v>60</v>
      </c>
      <c r="B20" s="70">
        <f>B19-B18</f>
        <v>-1061.6399999999994</v>
      </c>
      <c r="C20" s="70">
        <f>C19-C18</f>
        <v>-909</v>
      </c>
      <c r="D20" s="70">
        <f>D19-D18</f>
        <v>-75.75</v>
      </c>
    </row>
    <row r="21" spans="1:5" ht="15" thickBot="1" x14ac:dyDescent="0.4">
      <c r="A21" s="66"/>
      <c r="B21" s="68"/>
      <c r="C21" s="67"/>
    </row>
    <row r="22" spans="1:5" x14ac:dyDescent="0.25">
      <c r="A22" t="s">
        <v>74</v>
      </c>
    </row>
    <row r="23" spans="1:5" x14ac:dyDescent="0.25">
      <c r="A23" t="s">
        <v>75</v>
      </c>
    </row>
  </sheetData>
  <mergeCells count="2">
    <mergeCell ref="A3:A4"/>
    <mergeCell ref="A1:D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M9" sqref="M9"/>
    </sheetView>
  </sheetViews>
  <sheetFormatPr defaultRowHeight="13.2" x14ac:dyDescent="0.25"/>
  <cols>
    <col min="1" max="1" width="3.44140625" customWidth="1"/>
    <col min="2" max="2" width="18.109375" customWidth="1"/>
    <col min="3" max="3" width="13.5546875" customWidth="1"/>
    <col min="4" max="7" width="10.6640625" customWidth="1"/>
    <col min="8" max="8" width="7" customWidth="1"/>
    <col min="9" max="9" width="7.6640625" customWidth="1"/>
    <col min="10" max="10" width="10.109375" customWidth="1"/>
    <col min="11" max="11" width="8.6640625" customWidth="1"/>
    <col min="12" max="12" width="11.6640625" customWidth="1"/>
    <col min="13" max="13" width="11" bestFit="1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8" ht="40.5" customHeight="1" x14ac:dyDescent="0.4">
      <c r="B2" s="23"/>
    </row>
    <row r="3" spans="1:18" ht="20.399999999999999" x14ac:dyDescent="0.35">
      <c r="A3" s="103" t="s">
        <v>71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</row>
    <row r="4" spans="1:18" ht="20.399999999999999" x14ac:dyDescent="0.35">
      <c r="B4" s="1"/>
      <c r="C4" s="1"/>
    </row>
    <row r="5" spans="1:18" ht="15.75" customHeight="1" x14ac:dyDescent="0.25"/>
    <row r="6" spans="1:18" ht="15.75" customHeight="1" x14ac:dyDescent="0.25">
      <c r="E6">
        <v>167</v>
      </c>
    </row>
    <row r="7" spans="1:18" ht="15.75" customHeight="1" x14ac:dyDescent="0.25">
      <c r="A7" s="104" t="s">
        <v>0</v>
      </c>
      <c r="B7" s="104" t="s">
        <v>1</v>
      </c>
      <c r="C7" s="104" t="s">
        <v>6</v>
      </c>
      <c r="D7" s="104" t="s">
        <v>2</v>
      </c>
      <c r="E7" s="105" t="s">
        <v>62</v>
      </c>
      <c r="F7" s="105" t="s">
        <v>65</v>
      </c>
      <c r="G7" s="105" t="s">
        <v>33</v>
      </c>
      <c r="H7" s="104" t="s">
        <v>41</v>
      </c>
      <c r="I7" s="104" t="s">
        <v>64</v>
      </c>
      <c r="J7" s="104" t="s">
        <v>44</v>
      </c>
      <c r="K7" s="104" t="s">
        <v>39</v>
      </c>
      <c r="L7" s="108" t="s">
        <v>66</v>
      </c>
      <c r="M7" s="104" t="s">
        <v>36</v>
      </c>
      <c r="N7" s="105" t="s">
        <v>42</v>
      </c>
      <c r="O7" s="104" t="s">
        <v>34</v>
      </c>
      <c r="P7" s="104" t="s">
        <v>35</v>
      </c>
      <c r="Q7" s="104" t="s">
        <v>40</v>
      </c>
    </row>
    <row r="8" spans="1:18" ht="64.5" customHeight="1" x14ac:dyDescent="0.25">
      <c r="A8" s="104"/>
      <c r="B8" s="104"/>
      <c r="C8" s="104"/>
      <c r="D8" s="104"/>
      <c r="E8" s="106"/>
      <c r="F8" s="106"/>
      <c r="G8" s="106"/>
      <c r="H8" s="104"/>
      <c r="I8" s="104"/>
      <c r="J8" s="104"/>
      <c r="K8" s="104"/>
      <c r="L8" s="108"/>
      <c r="M8" s="104"/>
      <c r="N8" s="106"/>
      <c r="O8" s="104"/>
      <c r="P8" s="104"/>
      <c r="Q8" s="104"/>
    </row>
    <row r="9" spans="1:18" ht="41.25" customHeight="1" x14ac:dyDescent="0.25">
      <c r="A9" s="2">
        <v>1</v>
      </c>
      <c r="B9" s="75" t="s">
        <v>68</v>
      </c>
      <c r="C9" s="2">
        <v>3371314500</v>
      </c>
      <c r="D9" s="3">
        <v>5050</v>
      </c>
      <c r="E9" s="3">
        <v>167</v>
      </c>
      <c r="F9" s="3">
        <v>1</v>
      </c>
      <c r="G9" s="3">
        <f>D9/E6*E9</f>
        <v>5050</v>
      </c>
      <c r="H9" s="64"/>
      <c r="I9" s="3"/>
      <c r="J9" s="3"/>
      <c r="K9" s="3">
        <v>2000</v>
      </c>
      <c r="L9" s="25">
        <f>G9</f>
        <v>5050</v>
      </c>
      <c r="M9" s="3">
        <f>ROUND((L9)*18/100,2)</f>
        <v>909</v>
      </c>
      <c r="N9" s="3">
        <f>L9*0.015</f>
        <v>75.75</v>
      </c>
      <c r="O9" s="3">
        <f>N9+M9</f>
        <v>984.75</v>
      </c>
      <c r="P9" s="3">
        <f>L9-O9</f>
        <v>4065.25</v>
      </c>
      <c r="Q9" s="3">
        <f>P9-K9</f>
        <v>2065.25</v>
      </c>
      <c r="R9" s="65"/>
    </row>
    <row r="10" spans="1:18" ht="27.75" customHeight="1" x14ac:dyDescent="0.25">
      <c r="A10" s="2"/>
      <c r="B10" s="47" t="s">
        <v>3</v>
      </c>
      <c r="C10" s="47"/>
      <c r="D10" s="48">
        <f>SUM(D9:D9)</f>
        <v>5050</v>
      </c>
      <c r="E10" s="48">
        <f>SUM(E9)</f>
        <v>167</v>
      </c>
      <c r="F10" s="48"/>
      <c r="G10" s="48"/>
      <c r="H10" s="48"/>
      <c r="I10" s="48"/>
      <c r="J10" s="48"/>
      <c r="K10" s="48">
        <f t="shared" ref="K10:Q10" si="0">SUM(K9:K9)</f>
        <v>2000</v>
      </c>
      <c r="L10" s="74">
        <f>SUM(L9:L9)</f>
        <v>5050</v>
      </c>
      <c r="M10" s="73">
        <f t="shared" si="0"/>
        <v>909</v>
      </c>
      <c r="N10" s="73">
        <f t="shared" si="0"/>
        <v>75.75</v>
      </c>
      <c r="O10" s="73">
        <f t="shared" si="0"/>
        <v>984.75</v>
      </c>
      <c r="P10" s="73">
        <f t="shared" si="0"/>
        <v>4065.25</v>
      </c>
      <c r="Q10" s="73">
        <f t="shared" si="0"/>
        <v>2065.25</v>
      </c>
    </row>
    <row r="11" spans="1:18" x14ac:dyDescent="0.25">
      <c r="M11" s="22"/>
      <c r="Q11" s="46">
        <f>Q10+K10</f>
        <v>4065.25</v>
      </c>
    </row>
    <row r="12" spans="1:18" ht="13.8" thickBot="1" x14ac:dyDescent="0.3"/>
    <row r="13" spans="1:18" ht="16.2" thickBot="1" x14ac:dyDescent="0.35">
      <c r="B13" s="107" t="s">
        <v>37</v>
      </c>
      <c r="C13" s="107"/>
      <c r="D13" s="107"/>
      <c r="E13" s="107"/>
      <c r="F13" s="107"/>
      <c r="G13" s="107"/>
      <c r="H13" s="107"/>
      <c r="I13" s="107"/>
      <c r="J13" s="107"/>
      <c r="K13" s="107"/>
      <c r="L13" s="24">
        <v>0.22</v>
      </c>
      <c r="M13" s="53">
        <f>L9*0.22</f>
        <v>1111</v>
      </c>
      <c r="N13" s="49"/>
      <c r="O13" s="51"/>
      <c r="P13" s="51"/>
    </row>
    <row r="14" spans="1:18" x14ac:dyDescent="0.25">
      <c r="M14" s="51"/>
      <c r="O14" s="51"/>
      <c r="P14" s="51"/>
    </row>
    <row r="15" spans="1:18" ht="13.8" thickBot="1" x14ac:dyDescent="0.3">
      <c r="O15" s="51"/>
      <c r="P15" s="51"/>
    </row>
    <row r="16" spans="1:18" ht="16.2" thickBot="1" x14ac:dyDescent="0.35">
      <c r="B16" s="107" t="s">
        <v>38</v>
      </c>
      <c r="C16" s="107"/>
      <c r="D16" s="107"/>
      <c r="E16" s="107"/>
      <c r="F16" s="107"/>
      <c r="G16" s="107"/>
      <c r="H16" s="107"/>
      <c r="I16" s="107"/>
      <c r="J16" s="107"/>
      <c r="K16" s="107"/>
      <c r="M16" s="72">
        <f>O10+M13</f>
        <v>2095.75</v>
      </c>
      <c r="N16" s="52"/>
      <c r="O16" s="51"/>
    </row>
  </sheetData>
  <mergeCells count="20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A4" sqref="A4"/>
    </sheetView>
  </sheetViews>
  <sheetFormatPr defaultRowHeight="13.2" x14ac:dyDescent="0.25"/>
  <cols>
    <col min="1" max="1" width="3.44140625" customWidth="1"/>
    <col min="2" max="2" width="18.109375" customWidth="1"/>
    <col min="3" max="3" width="13.5546875" customWidth="1"/>
    <col min="4" max="7" width="10.6640625" customWidth="1"/>
    <col min="8" max="8" width="7" customWidth="1"/>
    <col min="9" max="9" width="7.6640625" customWidth="1"/>
    <col min="10" max="10" width="10.109375" customWidth="1"/>
    <col min="11" max="11" width="8.6640625" customWidth="1"/>
    <col min="12" max="12" width="11.6640625" customWidth="1"/>
    <col min="13" max="13" width="11" bestFit="1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8" ht="40.5" customHeight="1" x14ac:dyDescent="0.4">
      <c r="B2" s="23"/>
    </row>
    <row r="3" spans="1:18" ht="20.399999999999999" x14ac:dyDescent="0.35">
      <c r="A3" s="103" t="s">
        <v>70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</row>
    <row r="4" spans="1:18" ht="20.399999999999999" x14ac:dyDescent="0.35">
      <c r="B4" s="1"/>
      <c r="C4" s="1"/>
    </row>
    <row r="5" spans="1:18" ht="15.75" customHeight="1" x14ac:dyDescent="0.25"/>
    <row r="6" spans="1:18" ht="15.75" customHeight="1" x14ac:dyDescent="0.25">
      <c r="E6">
        <v>176</v>
      </c>
    </row>
    <row r="7" spans="1:18" ht="15.75" customHeight="1" x14ac:dyDescent="0.25">
      <c r="A7" s="104" t="s">
        <v>0</v>
      </c>
      <c r="B7" s="104" t="s">
        <v>1</v>
      </c>
      <c r="C7" s="104" t="s">
        <v>6</v>
      </c>
      <c r="D7" s="104" t="s">
        <v>2</v>
      </c>
      <c r="E7" s="105" t="s">
        <v>62</v>
      </c>
      <c r="F7" s="105" t="s">
        <v>65</v>
      </c>
      <c r="G7" s="105" t="s">
        <v>33</v>
      </c>
      <c r="H7" s="104" t="s">
        <v>41</v>
      </c>
      <c r="I7" s="104" t="s">
        <v>64</v>
      </c>
      <c r="J7" s="104" t="s">
        <v>44</v>
      </c>
      <c r="K7" s="104" t="s">
        <v>39</v>
      </c>
      <c r="L7" s="108" t="s">
        <v>66</v>
      </c>
      <c r="M7" s="104" t="s">
        <v>36</v>
      </c>
      <c r="N7" s="105" t="s">
        <v>42</v>
      </c>
      <c r="O7" s="104" t="s">
        <v>34</v>
      </c>
      <c r="P7" s="104" t="s">
        <v>35</v>
      </c>
      <c r="Q7" s="104" t="s">
        <v>40</v>
      </c>
    </row>
    <row r="8" spans="1:18" ht="64.5" customHeight="1" x14ac:dyDescent="0.25">
      <c r="A8" s="104"/>
      <c r="B8" s="104"/>
      <c r="C8" s="104"/>
      <c r="D8" s="104"/>
      <c r="E8" s="106"/>
      <c r="F8" s="106"/>
      <c r="G8" s="106"/>
      <c r="H8" s="104"/>
      <c r="I8" s="104"/>
      <c r="J8" s="104"/>
      <c r="K8" s="104"/>
      <c r="L8" s="108"/>
      <c r="M8" s="104"/>
      <c r="N8" s="106"/>
      <c r="O8" s="104"/>
      <c r="P8" s="104"/>
      <c r="Q8" s="104"/>
    </row>
    <row r="9" spans="1:18" ht="41.25" customHeight="1" x14ac:dyDescent="0.25">
      <c r="A9" s="2">
        <v>1</v>
      </c>
      <c r="B9" s="75" t="s">
        <v>68</v>
      </c>
      <c r="C9" s="2">
        <v>3371314500</v>
      </c>
      <c r="D9" s="3">
        <v>5050</v>
      </c>
      <c r="E9" s="3">
        <v>176</v>
      </c>
      <c r="F9" s="3">
        <v>1</v>
      </c>
      <c r="G9" s="3">
        <f>D9/E6*E9</f>
        <v>5050</v>
      </c>
      <c r="H9" s="64"/>
      <c r="I9" s="3"/>
      <c r="J9" s="3"/>
      <c r="K9" s="3">
        <v>2000</v>
      </c>
      <c r="L9" s="25">
        <f>G9</f>
        <v>5050</v>
      </c>
      <c r="M9" s="3">
        <f>ROUND((L9)*18/100,2)</f>
        <v>909</v>
      </c>
      <c r="N9" s="3">
        <f>L9*0.015</f>
        <v>75.75</v>
      </c>
      <c r="O9" s="3">
        <f>N9+M9</f>
        <v>984.75</v>
      </c>
      <c r="P9" s="3">
        <f>L9-O9</f>
        <v>4065.25</v>
      </c>
      <c r="Q9" s="3">
        <f>P9-K9</f>
        <v>2065.25</v>
      </c>
      <c r="R9" s="65"/>
    </row>
    <row r="10" spans="1:18" ht="27.75" customHeight="1" x14ac:dyDescent="0.25">
      <c r="A10" s="2"/>
      <c r="B10" s="47" t="s">
        <v>3</v>
      </c>
      <c r="C10" s="47"/>
      <c r="D10" s="48">
        <f>SUM(D9:D9)</f>
        <v>5050</v>
      </c>
      <c r="E10" s="48">
        <f>SUM(E9)</f>
        <v>176</v>
      </c>
      <c r="F10" s="48"/>
      <c r="G10" s="48"/>
      <c r="H10" s="48"/>
      <c r="I10" s="48"/>
      <c r="J10" s="48"/>
      <c r="K10" s="48">
        <f t="shared" ref="K10:Q10" si="0">SUM(K9:K9)</f>
        <v>2000</v>
      </c>
      <c r="L10" s="74">
        <f>SUM(L9:L9)</f>
        <v>5050</v>
      </c>
      <c r="M10" s="73">
        <f t="shared" si="0"/>
        <v>909</v>
      </c>
      <c r="N10" s="73">
        <f t="shared" si="0"/>
        <v>75.75</v>
      </c>
      <c r="O10" s="73">
        <f t="shared" si="0"/>
        <v>984.75</v>
      </c>
      <c r="P10" s="73">
        <f t="shared" si="0"/>
        <v>4065.25</v>
      </c>
      <c r="Q10" s="73">
        <f t="shared" si="0"/>
        <v>2065.25</v>
      </c>
    </row>
    <row r="11" spans="1:18" x14ac:dyDescent="0.25">
      <c r="M11" s="22"/>
      <c r="Q11" s="46">
        <f>Q10+K10</f>
        <v>4065.25</v>
      </c>
    </row>
    <row r="12" spans="1:18" ht="13.8" thickBot="1" x14ac:dyDescent="0.3"/>
    <row r="13" spans="1:18" ht="16.2" thickBot="1" x14ac:dyDescent="0.35">
      <c r="B13" s="107" t="s">
        <v>37</v>
      </c>
      <c r="C13" s="107"/>
      <c r="D13" s="107"/>
      <c r="E13" s="107"/>
      <c r="F13" s="107"/>
      <c r="G13" s="107"/>
      <c r="H13" s="107"/>
      <c r="I13" s="107"/>
      <c r="J13" s="107"/>
      <c r="K13" s="107"/>
      <c r="L13" s="24">
        <v>0.22</v>
      </c>
      <c r="M13" s="53">
        <f>L9*0.22</f>
        <v>1111</v>
      </c>
      <c r="N13" s="49"/>
      <c r="O13" s="51"/>
      <c r="P13" s="51"/>
    </row>
    <row r="14" spans="1:18" x14ac:dyDescent="0.25">
      <c r="M14" s="51"/>
      <c r="O14" s="51"/>
      <c r="P14" s="51"/>
    </row>
    <row r="15" spans="1:18" ht="13.8" thickBot="1" x14ac:dyDescent="0.3">
      <c r="O15" s="51"/>
      <c r="P15" s="51"/>
    </row>
    <row r="16" spans="1:18" ht="16.2" thickBot="1" x14ac:dyDescent="0.35">
      <c r="B16" s="107" t="s">
        <v>38</v>
      </c>
      <c r="C16" s="107"/>
      <c r="D16" s="107"/>
      <c r="E16" s="107"/>
      <c r="F16" s="107"/>
      <c r="G16" s="107"/>
      <c r="H16" s="107"/>
      <c r="I16" s="107"/>
      <c r="J16" s="107"/>
      <c r="K16" s="107"/>
      <c r="M16" s="72">
        <f>O10+M13</f>
        <v>2095.75</v>
      </c>
      <c r="N16" s="52"/>
      <c r="O16" s="51"/>
    </row>
  </sheetData>
  <mergeCells count="20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L9" sqref="L9"/>
    </sheetView>
  </sheetViews>
  <sheetFormatPr defaultRowHeight="13.2" x14ac:dyDescent="0.25"/>
  <cols>
    <col min="1" max="1" width="3.44140625" customWidth="1"/>
    <col min="2" max="2" width="18.109375" customWidth="1"/>
    <col min="3" max="3" width="13.5546875" customWidth="1"/>
    <col min="4" max="7" width="10.6640625" customWidth="1"/>
    <col min="8" max="8" width="7" customWidth="1"/>
    <col min="9" max="9" width="7.6640625" customWidth="1"/>
    <col min="10" max="10" width="10.109375" customWidth="1"/>
    <col min="11" max="11" width="8.6640625" customWidth="1"/>
    <col min="12" max="12" width="11.6640625" customWidth="1"/>
    <col min="13" max="13" width="11" bestFit="1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8" ht="40.5" customHeight="1" x14ac:dyDescent="0.4">
      <c r="B2" s="23"/>
    </row>
    <row r="3" spans="1:18" ht="20.399999999999999" x14ac:dyDescent="0.35">
      <c r="A3" s="103" t="s">
        <v>69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</row>
    <row r="4" spans="1:18" ht="20.399999999999999" x14ac:dyDescent="0.35">
      <c r="B4" s="1"/>
      <c r="C4" s="1"/>
    </row>
    <row r="5" spans="1:18" ht="15.75" customHeight="1" x14ac:dyDescent="0.25"/>
    <row r="6" spans="1:18" ht="15.75" customHeight="1" x14ac:dyDescent="0.25">
      <c r="E6">
        <v>160</v>
      </c>
    </row>
    <row r="7" spans="1:18" ht="15.75" customHeight="1" x14ac:dyDescent="0.25">
      <c r="A7" s="104" t="s">
        <v>0</v>
      </c>
      <c r="B7" s="104" t="s">
        <v>1</v>
      </c>
      <c r="C7" s="104" t="s">
        <v>6</v>
      </c>
      <c r="D7" s="104" t="s">
        <v>2</v>
      </c>
      <c r="E7" s="105" t="s">
        <v>62</v>
      </c>
      <c r="F7" s="105" t="s">
        <v>65</v>
      </c>
      <c r="G7" s="105" t="s">
        <v>33</v>
      </c>
      <c r="H7" s="104" t="s">
        <v>41</v>
      </c>
      <c r="I7" s="104" t="s">
        <v>64</v>
      </c>
      <c r="J7" s="104" t="s">
        <v>44</v>
      </c>
      <c r="K7" s="104" t="s">
        <v>39</v>
      </c>
      <c r="L7" s="108" t="s">
        <v>66</v>
      </c>
      <c r="M7" s="104" t="s">
        <v>36</v>
      </c>
      <c r="N7" s="105" t="s">
        <v>42</v>
      </c>
      <c r="O7" s="104" t="s">
        <v>34</v>
      </c>
      <c r="P7" s="104" t="s">
        <v>35</v>
      </c>
      <c r="Q7" s="104" t="s">
        <v>40</v>
      </c>
    </row>
    <row r="8" spans="1:18" ht="64.5" customHeight="1" x14ac:dyDescent="0.25">
      <c r="A8" s="104"/>
      <c r="B8" s="104"/>
      <c r="C8" s="104"/>
      <c r="D8" s="104"/>
      <c r="E8" s="106"/>
      <c r="F8" s="106"/>
      <c r="G8" s="106"/>
      <c r="H8" s="104"/>
      <c r="I8" s="104"/>
      <c r="J8" s="104"/>
      <c r="K8" s="104"/>
      <c r="L8" s="108"/>
      <c r="M8" s="104"/>
      <c r="N8" s="106"/>
      <c r="O8" s="104"/>
      <c r="P8" s="104"/>
      <c r="Q8" s="104"/>
    </row>
    <row r="9" spans="1:18" ht="41.25" customHeight="1" x14ac:dyDescent="0.25">
      <c r="A9" s="2">
        <v>1</v>
      </c>
      <c r="B9" s="75" t="s">
        <v>68</v>
      </c>
      <c r="C9" s="2">
        <v>3371314500</v>
      </c>
      <c r="D9" s="3">
        <v>4770</v>
      </c>
      <c r="E9" s="3">
        <v>160</v>
      </c>
      <c r="F9" s="3">
        <v>1</v>
      </c>
      <c r="G9" s="3">
        <f>D9/E6*E9</f>
        <v>4770</v>
      </c>
      <c r="H9" s="64"/>
      <c r="I9" s="3"/>
      <c r="J9" s="3"/>
      <c r="K9" s="3">
        <v>2000</v>
      </c>
      <c r="L9" s="25">
        <f>G9</f>
        <v>4770</v>
      </c>
      <c r="M9" s="3">
        <f>ROUND((L9)*18/100,2)</f>
        <v>858.6</v>
      </c>
      <c r="N9" s="3">
        <f>L9*0.015</f>
        <v>71.55</v>
      </c>
      <c r="O9" s="3">
        <f>N9+M9</f>
        <v>930.15</v>
      </c>
      <c r="P9" s="3">
        <f>L9-O9</f>
        <v>3839.85</v>
      </c>
      <c r="Q9" s="3">
        <f>P9-K9</f>
        <v>1839.85</v>
      </c>
      <c r="R9" s="65"/>
    </row>
    <row r="10" spans="1:18" ht="27.75" customHeight="1" x14ac:dyDescent="0.25">
      <c r="A10" s="2"/>
      <c r="B10" s="47" t="s">
        <v>3</v>
      </c>
      <c r="C10" s="47"/>
      <c r="D10" s="48">
        <f>SUM(D9:D9)</f>
        <v>4770</v>
      </c>
      <c r="E10" s="48">
        <f>SUM(E9)</f>
        <v>160</v>
      </c>
      <c r="F10" s="48"/>
      <c r="G10" s="48"/>
      <c r="H10" s="48"/>
      <c r="I10" s="48"/>
      <c r="J10" s="48"/>
      <c r="K10" s="48">
        <f t="shared" ref="K10:Q10" si="0">SUM(K9:K9)</f>
        <v>2000</v>
      </c>
      <c r="L10" s="74">
        <f>SUM(L9:L9)</f>
        <v>4770</v>
      </c>
      <c r="M10" s="73">
        <f t="shared" si="0"/>
        <v>858.6</v>
      </c>
      <c r="N10" s="73">
        <f t="shared" si="0"/>
        <v>71.55</v>
      </c>
      <c r="O10" s="73">
        <f t="shared" si="0"/>
        <v>930.15</v>
      </c>
      <c r="P10" s="73">
        <f t="shared" si="0"/>
        <v>3839.85</v>
      </c>
      <c r="Q10" s="73">
        <f t="shared" si="0"/>
        <v>1839.85</v>
      </c>
    </row>
    <row r="11" spans="1:18" x14ac:dyDescent="0.25">
      <c r="M11" s="22"/>
      <c r="Q11" s="46">
        <f>Q10+K10</f>
        <v>3839.85</v>
      </c>
    </row>
    <row r="12" spans="1:18" ht="13.8" thickBot="1" x14ac:dyDescent="0.3"/>
    <row r="13" spans="1:18" ht="16.2" thickBot="1" x14ac:dyDescent="0.35">
      <c r="B13" s="107" t="s">
        <v>37</v>
      </c>
      <c r="C13" s="107"/>
      <c r="D13" s="107"/>
      <c r="E13" s="107"/>
      <c r="F13" s="107"/>
      <c r="G13" s="107"/>
      <c r="H13" s="107"/>
      <c r="I13" s="107"/>
      <c r="J13" s="107"/>
      <c r="K13" s="107"/>
      <c r="L13" s="24">
        <v>0.22</v>
      </c>
      <c r="M13" s="53">
        <f>L9*0.22</f>
        <v>1049.4000000000001</v>
      </c>
      <c r="N13" s="49"/>
      <c r="O13" s="51"/>
      <c r="P13" s="51"/>
    </row>
    <row r="14" spans="1:18" x14ac:dyDescent="0.25">
      <c r="M14" s="51"/>
      <c r="O14" s="51"/>
      <c r="P14" s="51"/>
    </row>
    <row r="15" spans="1:18" ht="13.8" thickBot="1" x14ac:dyDescent="0.3">
      <c r="O15" s="51"/>
      <c r="P15" s="51"/>
    </row>
    <row r="16" spans="1:18" ht="16.2" thickBot="1" x14ac:dyDescent="0.35">
      <c r="B16" s="107" t="s">
        <v>38</v>
      </c>
      <c r="C16" s="107"/>
      <c r="D16" s="107"/>
      <c r="E16" s="107"/>
      <c r="F16" s="107"/>
      <c r="G16" s="107"/>
      <c r="H16" s="107"/>
      <c r="I16" s="107"/>
      <c r="J16" s="107"/>
      <c r="K16" s="107"/>
      <c r="M16" s="72">
        <f>O10+M13</f>
        <v>1979.5500000000002</v>
      </c>
      <c r="N16" s="52"/>
      <c r="O16" s="51"/>
    </row>
  </sheetData>
  <mergeCells count="20">
    <mergeCell ref="B13:K13"/>
    <mergeCell ref="B16:K16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6"/>
  <sheetViews>
    <sheetView zoomScale="90" zoomScaleNormal="90" workbookViewId="0">
      <selection activeCell="C10" sqref="C10"/>
    </sheetView>
  </sheetViews>
  <sheetFormatPr defaultRowHeight="13.2" x14ac:dyDescent="0.25"/>
  <cols>
    <col min="1" max="1" width="3.44140625" customWidth="1"/>
    <col min="2" max="2" width="18.109375" customWidth="1"/>
    <col min="3" max="3" width="13.5546875" customWidth="1"/>
    <col min="4" max="7" width="10.6640625" customWidth="1"/>
    <col min="8" max="8" width="7" customWidth="1"/>
    <col min="9" max="9" width="7.6640625" customWidth="1"/>
    <col min="10" max="10" width="10.109375" customWidth="1"/>
    <col min="11" max="11" width="8.6640625" customWidth="1"/>
    <col min="12" max="12" width="11.6640625" customWidth="1"/>
    <col min="13" max="13" width="11" bestFit="1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8" ht="40.5" customHeight="1" x14ac:dyDescent="0.4">
      <c r="B2" s="23"/>
    </row>
    <row r="3" spans="1:18" ht="20.399999999999999" x14ac:dyDescent="0.35">
      <c r="A3" s="103" t="s">
        <v>67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</row>
    <row r="4" spans="1:18" ht="20.399999999999999" x14ac:dyDescent="0.35">
      <c r="B4" s="1"/>
      <c r="C4" s="1"/>
    </row>
    <row r="5" spans="1:18" ht="15.75" customHeight="1" x14ac:dyDescent="0.25"/>
    <row r="6" spans="1:18" ht="15.75" customHeight="1" x14ac:dyDescent="0.25">
      <c r="E6">
        <v>184</v>
      </c>
    </row>
    <row r="7" spans="1:18" ht="15.75" customHeight="1" x14ac:dyDescent="0.25">
      <c r="A7" s="104" t="s">
        <v>0</v>
      </c>
      <c r="B7" s="104" t="s">
        <v>1</v>
      </c>
      <c r="C7" s="104" t="s">
        <v>6</v>
      </c>
      <c r="D7" s="104" t="s">
        <v>2</v>
      </c>
      <c r="E7" s="105" t="s">
        <v>62</v>
      </c>
      <c r="F7" s="105" t="s">
        <v>65</v>
      </c>
      <c r="G7" s="105" t="s">
        <v>33</v>
      </c>
      <c r="H7" s="104" t="s">
        <v>41</v>
      </c>
      <c r="I7" s="104" t="s">
        <v>64</v>
      </c>
      <c r="J7" s="104" t="s">
        <v>44</v>
      </c>
      <c r="K7" s="104" t="s">
        <v>39</v>
      </c>
      <c r="L7" s="108" t="s">
        <v>66</v>
      </c>
      <c r="M7" s="104" t="s">
        <v>36</v>
      </c>
      <c r="N7" s="105" t="s">
        <v>42</v>
      </c>
      <c r="O7" s="104" t="s">
        <v>34</v>
      </c>
      <c r="P7" s="104" t="s">
        <v>35</v>
      </c>
      <c r="Q7" s="104" t="s">
        <v>40</v>
      </c>
    </row>
    <row r="8" spans="1:18" ht="64.5" customHeight="1" x14ac:dyDescent="0.25">
      <c r="A8" s="104"/>
      <c r="B8" s="104"/>
      <c r="C8" s="104"/>
      <c r="D8" s="104"/>
      <c r="E8" s="106"/>
      <c r="F8" s="106"/>
      <c r="G8" s="106"/>
      <c r="H8" s="104"/>
      <c r="I8" s="104"/>
      <c r="J8" s="104"/>
      <c r="K8" s="104"/>
      <c r="L8" s="108"/>
      <c r="M8" s="104"/>
      <c r="N8" s="106"/>
      <c r="O8" s="104"/>
      <c r="P8" s="104"/>
      <c r="Q8" s="104"/>
    </row>
    <row r="9" spans="1:18" ht="41.25" customHeight="1" x14ac:dyDescent="0.25">
      <c r="A9" s="2">
        <v>1</v>
      </c>
      <c r="B9" s="75" t="s">
        <v>68</v>
      </c>
      <c r="C9" s="2">
        <v>3371314500</v>
      </c>
      <c r="D9" s="3">
        <v>4770</v>
      </c>
      <c r="E9" s="3">
        <v>184</v>
      </c>
      <c r="F9" s="3">
        <v>1</v>
      </c>
      <c r="G9" s="3">
        <f>D9/E6*E9</f>
        <v>4770</v>
      </c>
      <c r="H9" s="64"/>
      <c r="I9" s="3"/>
      <c r="J9" s="3"/>
      <c r="K9" s="3">
        <v>2000</v>
      </c>
      <c r="L9" s="25">
        <f>G9</f>
        <v>4770</v>
      </c>
      <c r="M9" s="3">
        <f>ROUND((L9)*18/100,2)</f>
        <v>858.6</v>
      </c>
      <c r="N9" s="3">
        <f>L9*0.015</f>
        <v>71.55</v>
      </c>
      <c r="O9" s="3">
        <f>N9+M9</f>
        <v>930.15</v>
      </c>
      <c r="P9" s="3">
        <f>L9-O9</f>
        <v>3839.85</v>
      </c>
      <c r="Q9" s="3">
        <f>P9-K9</f>
        <v>1839.85</v>
      </c>
      <c r="R9" s="65"/>
    </row>
    <row r="10" spans="1:18" ht="27.75" customHeight="1" x14ac:dyDescent="0.25">
      <c r="A10" s="2"/>
      <c r="B10" s="47" t="s">
        <v>3</v>
      </c>
      <c r="C10" s="47"/>
      <c r="D10" s="48">
        <f>SUM(D9:D9)</f>
        <v>4770</v>
      </c>
      <c r="E10" s="48">
        <f>SUM(E9)</f>
        <v>184</v>
      </c>
      <c r="F10" s="48"/>
      <c r="G10" s="48"/>
      <c r="H10" s="48"/>
      <c r="I10" s="48"/>
      <c r="J10" s="48"/>
      <c r="K10" s="48">
        <f t="shared" ref="K10:Q10" si="0">SUM(K9:K9)</f>
        <v>2000</v>
      </c>
      <c r="L10" s="74">
        <f>SUM(L9:L9)</f>
        <v>4770</v>
      </c>
      <c r="M10" s="73">
        <f t="shared" si="0"/>
        <v>858.6</v>
      </c>
      <c r="N10" s="73">
        <f t="shared" si="0"/>
        <v>71.55</v>
      </c>
      <c r="O10" s="73">
        <f t="shared" si="0"/>
        <v>930.15</v>
      </c>
      <c r="P10" s="73">
        <f t="shared" si="0"/>
        <v>3839.85</v>
      </c>
      <c r="Q10" s="73">
        <f t="shared" si="0"/>
        <v>1839.85</v>
      </c>
    </row>
    <row r="11" spans="1:18" x14ac:dyDescent="0.25">
      <c r="M11" s="22"/>
      <c r="Q11" s="46">
        <f>Q10+K10</f>
        <v>3839.85</v>
      </c>
    </row>
    <row r="12" spans="1:18" ht="13.8" thickBot="1" x14ac:dyDescent="0.3"/>
    <row r="13" spans="1:18" ht="16.2" thickBot="1" x14ac:dyDescent="0.35">
      <c r="B13" s="107" t="s">
        <v>37</v>
      </c>
      <c r="C13" s="107"/>
      <c r="D13" s="107"/>
      <c r="E13" s="107"/>
      <c r="F13" s="107"/>
      <c r="G13" s="107"/>
      <c r="H13" s="107"/>
      <c r="I13" s="107"/>
      <c r="J13" s="107"/>
      <c r="K13" s="107"/>
      <c r="L13" s="24">
        <v>0.22</v>
      </c>
      <c r="M13" s="53">
        <f>L9*0.22</f>
        <v>1049.4000000000001</v>
      </c>
      <c r="N13" s="49"/>
      <c r="O13" s="51"/>
      <c r="P13" s="51"/>
    </row>
    <row r="14" spans="1:18" x14ac:dyDescent="0.25">
      <c r="M14" s="51"/>
      <c r="O14" s="51"/>
      <c r="P14" s="51"/>
    </row>
    <row r="15" spans="1:18" ht="13.8" thickBot="1" x14ac:dyDescent="0.3">
      <c r="O15" s="51"/>
      <c r="P15" s="51"/>
    </row>
    <row r="16" spans="1:18" ht="16.2" thickBot="1" x14ac:dyDescent="0.35">
      <c r="B16" s="107" t="s">
        <v>38</v>
      </c>
      <c r="C16" s="107"/>
      <c r="D16" s="107"/>
      <c r="E16" s="107"/>
      <c r="F16" s="107"/>
      <c r="G16" s="107"/>
      <c r="H16" s="107"/>
      <c r="I16" s="107"/>
      <c r="J16" s="107"/>
      <c r="K16" s="107"/>
      <c r="M16" s="72">
        <f>O10+M13</f>
        <v>1979.5500000000002</v>
      </c>
      <c r="N16" s="52"/>
      <c r="O16" s="51"/>
    </row>
  </sheetData>
  <mergeCells count="20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Q7:Q8"/>
    <mergeCell ref="M7:M8"/>
    <mergeCell ref="N7:N8"/>
    <mergeCell ref="O7:O8"/>
    <mergeCell ref="B13:K13"/>
    <mergeCell ref="B16:K16"/>
    <mergeCell ref="J7:J8"/>
    <mergeCell ref="K7:K8"/>
    <mergeCell ref="L7:L8"/>
  </mergeCells>
  <pageMargins left="0.39370078740157483" right="0" top="0" bottom="0.39370078740157483" header="0.51181102362204722" footer="0.51181102362204722"/>
  <pageSetup paperSize="9" scale="8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7"/>
  <sheetViews>
    <sheetView tabSelected="1" topLeftCell="A4" zoomScale="110" zoomScaleNormal="110" workbookViewId="0">
      <selection activeCell="O9" sqref="O9"/>
    </sheetView>
  </sheetViews>
  <sheetFormatPr defaultRowHeight="13.2" x14ac:dyDescent="0.25"/>
  <cols>
    <col min="1" max="1" width="3.44140625" customWidth="1"/>
    <col min="2" max="2" width="15.109375" customWidth="1"/>
    <col min="3" max="3" width="13.5546875" customWidth="1"/>
    <col min="4" max="5" width="10.6640625" customWidth="1"/>
    <col min="6" max="6" width="9.5546875" customWidth="1"/>
    <col min="7" max="7" width="11.109375" customWidth="1"/>
    <col min="8" max="8" width="8.6640625" customWidth="1"/>
    <col min="9" max="9" width="9.5546875" customWidth="1"/>
    <col min="10" max="10" width="10.109375" customWidth="1"/>
    <col min="11" max="11" width="8.6640625" customWidth="1"/>
    <col min="12" max="12" width="9.88671875" customWidth="1"/>
    <col min="13" max="13" width="12.44140625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7" ht="40.5" customHeight="1" x14ac:dyDescent="0.4">
      <c r="B2" s="23"/>
    </row>
    <row r="3" spans="1:17" ht="20.399999999999999" x14ac:dyDescent="0.35">
      <c r="A3" s="103" t="s">
        <v>93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</row>
    <row r="4" spans="1:17" ht="20.399999999999999" x14ac:dyDescent="0.35">
      <c r="B4" s="1"/>
      <c r="C4" s="1"/>
    </row>
    <row r="5" spans="1:17" ht="15.75" customHeight="1" x14ac:dyDescent="0.25"/>
    <row r="6" spans="1:17" ht="15.75" customHeight="1" x14ac:dyDescent="0.25">
      <c r="E6">
        <v>174</v>
      </c>
    </row>
    <row r="7" spans="1:17" ht="15.75" customHeight="1" x14ac:dyDescent="0.25">
      <c r="A7" s="104" t="s">
        <v>0</v>
      </c>
      <c r="B7" s="104" t="s">
        <v>1</v>
      </c>
      <c r="C7" s="104" t="s">
        <v>6</v>
      </c>
      <c r="D7" s="104" t="s">
        <v>2</v>
      </c>
      <c r="E7" s="105" t="s">
        <v>62</v>
      </c>
      <c r="F7" s="105" t="s">
        <v>65</v>
      </c>
      <c r="G7" s="105" t="s">
        <v>33</v>
      </c>
      <c r="H7" s="104" t="s">
        <v>94</v>
      </c>
      <c r="I7" s="104" t="s">
        <v>44</v>
      </c>
      <c r="J7" s="104" t="s">
        <v>39</v>
      </c>
      <c r="K7" s="108" t="s">
        <v>66</v>
      </c>
      <c r="L7" s="104" t="s">
        <v>36</v>
      </c>
      <c r="M7" s="105" t="s">
        <v>42</v>
      </c>
      <c r="N7" s="104" t="s">
        <v>34</v>
      </c>
      <c r="O7" s="104" t="s">
        <v>35</v>
      </c>
      <c r="P7" s="104" t="s">
        <v>40</v>
      </c>
    </row>
    <row r="8" spans="1:17" ht="64.5" customHeight="1" x14ac:dyDescent="0.25">
      <c r="A8" s="104"/>
      <c r="B8" s="104"/>
      <c r="C8" s="104"/>
      <c r="D8" s="104"/>
      <c r="E8" s="106"/>
      <c r="F8" s="106"/>
      <c r="G8" s="106"/>
      <c r="H8" s="104"/>
      <c r="I8" s="104"/>
      <c r="J8" s="104"/>
      <c r="K8" s="108"/>
      <c r="L8" s="104"/>
      <c r="M8" s="106"/>
      <c r="N8" s="104"/>
      <c r="O8" s="104"/>
      <c r="P8" s="104"/>
    </row>
    <row r="9" spans="1:17" ht="41.25" customHeight="1" x14ac:dyDescent="0.25">
      <c r="A9" s="2">
        <v>1</v>
      </c>
      <c r="B9" s="75" t="s">
        <v>68</v>
      </c>
      <c r="C9" s="2">
        <v>3371314500</v>
      </c>
      <c r="D9" s="3">
        <v>6565</v>
      </c>
      <c r="E9" s="3">
        <v>24</v>
      </c>
      <c r="F9" s="3">
        <v>1</v>
      </c>
      <c r="G9" s="3">
        <f>D9/E6*E9</f>
        <v>905.51724137931035</v>
      </c>
      <c r="H9" s="3">
        <v>0</v>
      </c>
      <c r="I9" s="3">
        <f>203.53*22</f>
        <v>4477.66</v>
      </c>
      <c r="J9" s="3">
        <v>4333.4595827586199</v>
      </c>
      <c r="K9" s="25">
        <f>G9+H9+I9</f>
        <v>5383.1772413793105</v>
      </c>
      <c r="L9" s="3">
        <f>ROUND((K9)*18/100,2)</f>
        <v>968.97</v>
      </c>
      <c r="M9" s="3">
        <f>K9*0.015</f>
        <v>80.747658620689649</v>
      </c>
      <c r="N9" s="3">
        <f>L9+M9</f>
        <v>1049.7176586206897</v>
      </c>
      <c r="O9" s="3">
        <f>K9-N9</f>
        <v>4333.4595827586209</v>
      </c>
      <c r="P9" s="3">
        <f>O9-J9</f>
        <v>0</v>
      </c>
    </row>
    <row r="10" spans="1:17" ht="41.25" customHeight="1" x14ac:dyDescent="0.25">
      <c r="A10" s="2">
        <v>2</v>
      </c>
      <c r="B10" s="75" t="s">
        <v>92</v>
      </c>
      <c r="C10" s="2">
        <v>3268013166</v>
      </c>
      <c r="D10" s="3">
        <v>6565</v>
      </c>
      <c r="E10" s="3">
        <v>87</v>
      </c>
      <c r="F10" s="3">
        <v>0.5</v>
      </c>
      <c r="G10" s="3">
        <f>D10/E6*E10</f>
        <v>3282.5</v>
      </c>
      <c r="H10" s="3">
        <v>0</v>
      </c>
      <c r="I10" s="3">
        <v>0</v>
      </c>
      <c r="J10" s="3">
        <v>1500</v>
      </c>
      <c r="K10" s="25">
        <f>G10+H10+I10</f>
        <v>3282.5</v>
      </c>
      <c r="L10" s="3">
        <f>ROUND((K10-1135)*18/100,2)</f>
        <v>386.55</v>
      </c>
      <c r="M10" s="3">
        <f>K10*0.015</f>
        <v>49.237499999999997</v>
      </c>
      <c r="N10" s="3">
        <f>L10+M10</f>
        <v>435.78750000000002</v>
      </c>
      <c r="O10" s="3">
        <f>K10-N10</f>
        <v>2846.7125000000001</v>
      </c>
      <c r="P10" s="3">
        <f>O10-J10</f>
        <v>1346.7125000000001</v>
      </c>
    </row>
    <row r="11" spans="1:17" ht="27.75" customHeight="1" x14ac:dyDescent="0.25">
      <c r="A11" s="2"/>
      <c r="B11" s="47" t="s">
        <v>3</v>
      </c>
      <c r="C11" s="47"/>
      <c r="D11" s="48">
        <f>SUM(D9:D10)</f>
        <v>13130</v>
      </c>
      <c r="E11" s="48">
        <f>SUM(E9)</f>
        <v>24</v>
      </c>
      <c r="F11" s="48"/>
      <c r="G11" s="48">
        <f>SUM(G9)</f>
        <v>905.51724137931035</v>
      </c>
      <c r="H11" s="48">
        <f>SUM(H9)</f>
        <v>0</v>
      </c>
      <c r="I11" s="48">
        <v>0</v>
      </c>
      <c r="J11" s="48">
        <f>SUM(J9:J9)</f>
        <v>4333.4595827586199</v>
      </c>
      <c r="K11" s="74">
        <f>SUM(K9:K9)</f>
        <v>5383.1772413793105</v>
      </c>
      <c r="L11" s="73">
        <f>SUM(L9:L10)</f>
        <v>1355.52</v>
      </c>
      <c r="M11" s="73">
        <f>SUM(M9:M10)</f>
        <v>129.98515862068965</v>
      </c>
      <c r="N11" s="73">
        <f>SUM(N9:N10)</f>
        <v>1485.5051586206896</v>
      </c>
      <c r="O11" s="73">
        <f>SUM(O9:O10)</f>
        <v>7180.1720827586214</v>
      </c>
      <c r="P11" s="73">
        <f>SUM(P9:P10)</f>
        <v>1346.7125000000001</v>
      </c>
    </row>
    <row r="12" spans="1:17" x14ac:dyDescent="0.25">
      <c r="M12" s="22"/>
      <c r="Q12" s="46">
        <f>P11+J11</f>
        <v>5680.1720827586196</v>
      </c>
    </row>
    <row r="13" spans="1:17" ht="13.8" thickBot="1" x14ac:dyDescent="0.3"/>
    <row r="14" spans="1:17" ht="16.2" thickBot="1" x14ac:dyDescent="0.35">
      <c r="B14" s="107" t="s">
        <v>37</v>
      </c>
      <c r="C14" s="107"/>
      <c r="D14" s="107"/>
      <c r="E14" s="107"/>
      <c r="F14" s="107"/>
      <c r="G14" s="107"/>
      <c r="H14" s="107"/>
      <c r="I14" s="107"/>
      <c r="J14" s="107"/>
      <c r="K14" s="107"/>
      <c r="L14" s="24">
        <v>0.22</v>
      </c>
      <c r="M14" s="53">
        <f>1430*2</f>
        <v>2860</v>
      </c>
      <c r="N14" s="51"/>
      <c r="O14" s="51"/>
    </row>
    <row r="15" spans="1:17" ht="15.6" x14ac:dyDescent="0.3">
      <c r="M15" s="49"/>
      <c r="O15" s="51"/>
      <c r="P15" s="51"/>
    </row>
    <row r="16" spans="1:17" ht="16.2" thickBot="1" x14ac:dyDescent="0.35">
      <c r="N16" s="52"/>
      <c r="O16" s="51"/>
      <c r="P16" s="51"/>
    </row>
    <row r="17" spans="2:15" ht="16.2" thickBot="1" x14ac:dyDescent="0.35">
      <c r="B17" s="107" t="s">
        <v>38</v>
      </c>
      <c r="C17" s="107"/>
      <c r="D17" s="107"/>
      <c r="E17" s="107"/>
      <c r="F17" s="107"/>
      <c r="G17" s="107"/>
      <c r="H17" s="107"/>
      <c r="I17" s="107"/>
      <c r="J17" s="107"/>
      <c r="K17" s="107"/>
      <c r="M17" s="72">
        <f>N11+M14</f>
        <v>4345.5051586206901</v>
      </c>
      <c r="N17" s="84" t="e">
        <f>'07-21'!M9-'07-21'!#REF!+'07-21'!N9-'07-21'!#REF!+'07-21'!M13-1320</f>
        <v>#REF!</v>
      </c>
      <c r="O17" s="85" t="e">
        <f>M17+N17</f>
        <v>#REF!</v>
      </c>
    </row>
  </sheetData>
  <mergeCells count="19"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M7:M8"/>
    <mergeCell ref="N7:N8"/>
    <mergeCell ref="O7:O8"/>
    <mergeCell ref="B14:K14"/>
    <mergeCell ref="B17:K17"/>
    <mergeCell ref="J7:J8"/>
    <mergeCell ref="K7:K8"/>
    <mergeCell ref="L7:L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7"/>
  <sheetViews>
    <sheetView topLeftCell="G1" zoomScale="90" zoomScaleNormal="90" workbookViewId="0">
      <selection activeCell="P10" sqref="P10"/>
    </sheetView>
  </sheetViews>
  <sheetFormatPr defaultRowHeight="13.2" x14ac:dyDescent="0.25"/>
  <cols>
    <col min="1" max="1" width="3.44140625" customWidth="1"/>
    <col min="2" max="2" width="15.109375" customWidth="1"/>
    <col min="3" max="3" width="13.5546875" customWidth="1"/>
    <col min="4" max="7" width="10.6640625" customWidth="1"/>
    <col min="8" max="8" width="8.21875" customWidth="1"/>
    <col min="9" max="9" width="7.6640625" customWidth="1"/>
    <col min="10" max="10" width="10.109375" customWidth="1"/>
    <col min="11" max="11" width="8.6640625" customWidth="1"/>
    <col min="12" max="12" width="9.88671875" customWidth="1"/>
    <col min="13" max="13" width="12.44140625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7" ht="40.5" customHeight="1" x14ac:dyDescent="0.4">
      <c r="B2" s="23"/>
    </row>
    <row r="3" spans="1:17" ht="20.399999999999999" x14ac:dyDescent="0.35">
      <c r="A3" s="103" t="s">
        <v>93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</row>
    <row r="4" spans="1:17" ht="20.399999999999999" x14ac:dyDescent="0.35">
      <c r="B4" s="1"/>
      <c r="C4" s="1"/>
    </row>
    <row r="5" spans="1:17" ht="15.75" customHeight="1" x14ac:dyDescent="0.25"/>
    <row r="6" spans="1:17" ht="15.75" customHeight="1" x14ac:dyDescent="0.25">
      <c r="E6">
        <v>176</v>
      </c>
    </row>
    <row r="7" spans="1:17" ht="15.75" customHeight="1" x14ac:dyDescent="0.25">
      <c r="A7" s="104" t="s">
        <v>0</v>
      </c>
      <c r="B7" s="104" t="s">
        <v>1</v>
      </c>
      <c r="C7" s="104" t="s">
        <v>6</v>
      </c>
      <c r="D7" s="104" t="s">
        <v>2</v>
      </c>
      <c r="E7" s="105" t="s">
        <v>62</v>
      </c>
      <c r="F7" s="105" t="s">
        <v>65</v>
      </c>
      <c r="G7" s="105" t="s">
        <v>33</v>
      </c>
      <c r="H7" s="104" t="s">
        <v>88</v>
      </c>
      <c r="I7" s="104" t="s">
        <v>44</v>
      </c>
      <c r="J7" s="104" t="s">
        <v>39</v>
      </c>
      <c r="K7" s="108" t="s">
        <v>66</v>
      </c>
      <c r="L7" s="104" t="s">
        <v>36</v>
      </c>
      <c r="M7" s="105" t="s">
        <v>42</v>
      </c>
      <c r="N7" s="104" t="s">
        <v>34</v>
      </c>
      <c r="O7" s="104" t="s">
        <v>35</v>
      </c>
      <c r="P7" s="104" t="s">
        <v>40</v>
      </c>
    </row>
    <row r="8" spans="1:17" ht="64.5" customHeight="1" x14ac:dyDescent="0.25">
      <c r="A8" s="104"/>
      <c r="B8" s="104"/>
      <c r="C8" s="104"/>
      <c r="D8" s="104"/>
      <c r="E8" s="106"/>
      <c r="F8" s="106"/>
      <c r="G8" s="106"/>
      <c r="H8" s="104"/>
      <c r="I8" s="104"/>
      <c r="J8" s="104"/>
      <c r="K8" s="108"/>
      <c r="L8" s="104"/>
      <c r="M8" s="106"/>
      <c r="N8" s="104"/>
      <c r="O8" s="104"/>
      <c r="P8" s="104"/>
    </row>
    <row r="9" spans="1:17" ht="41.25" customHeight="1" x14ac:dyDescent="0.25">
      <c r="A9" s="2">
        <v>1</v>
      </c>
      <c r="B9" s="75" t="s">
        <v>68</v>
      </c>
      <c r="C9" s="2">
        <v>3371314500</v>
      </c>
      <c r="D9" s="3">
        <v>6060</v>
      </c>
      <c r="E9" s="3">
        <v>176</v>
      </c>
      <c r="F9" s="3">
        <v>1</v>
      </c>
      <c r="G9" s="3">
        <f>D9/E6*E9</f>
        <v>6060</v>
      </c>
      <c r="H9" s="3">
        <v>80.89</v>
      </c>
      <c r="I9" s="3">
        <v>0</v>
      </c>
      <c r="J9" s="3">
        <v>3000</v>
      </c>
      <c r="K9" s="25">
        <f>G9+H9+I9</f>
        <v>6140.89</v>
      </c>
      <c r="L9" s="3">
        <f>ROUND((K9)*18/100,2)</f>
        <v>1105.3599999999999</v>
      </c>
      <c r="M9" s="3">
        <f>K9*0.015</f>
        <v>92.113349999999997</v>
      </c>
      <c r="N9" s="3">
        <f>L9+M9</f>
        <v>1197.47335</v>
      </c>
      <c r="O9" s="3">
        <f>K9-N9</f>
        <v>4943.4166500000001</v>
      </c>
      <c r="P9" s="3">
        <f>O9-J9</f>
        <v>1943.4166500000001</v>
      </c>
    </row>
    <row r="10" spans="1:17" ht="41.25" customHeight="1" x14ac:dyDescent="0.25">
      <c r="A10" s="2">
        <v>2</v>
      </c>
      <c r="B10" s="75" t="s">
        <v>92</v>
      </c>
      <c r="C10" s="2">
        <v>3268013166</v>
      </c>
      <c r="D10" s="3">
        <v>6060</v>
      </c>
      <c r="E10" s="3">
        <v>88</v>
      </c>
      <c r="F10" s="3">
        <v>0.5</v>
      </c>
      <c r="G10" s="3">
        <f>D10/E6*E10</f>
        <v>3030</v>
      </c>
      <c r="H10" s="3">
        <v>0</v>
      </c>
      <c r="I10" s="3">
        <v>0</v>
      </c>
      <c r="J10" s="3">
        <v>1500</v>
      </c>
      <c r="K10" s="25">
        <f>G10+H10+I10</f>
        <v>3030</v>
      </c>
      <c r="L10" s="3">
        <f>ROUND((K10-1135)*18/100,2)</f>
        <v>341.1</v>
      </c>
      <c r="M10" s="3">
        <f>K10*0.015</f>
        <v>45.449999999999996</v>
      </c>
      <c r="N10" s="3">
        <f>L10+M10</f>
        <v>386.55</v>
      </c>
      <c r="O10" s="3">
        <f>K10-N10</f>
        <v>2643.45</v>
      </c>
      <c r="P10" s="3">
        <f>O10-J10</f>
        <v>1143.4499999999998</v>
      </c>
    </row>
    <row r="11" spans="1:17" ht="27.75" customHeight="1" x14ac:dyDescent="0.25">
      <c r="A11" s="2"/>
      <c r="B11" s="47" t="s">
        <v>3</v>
      </c>
      <c r="C11" s="47"/>
      <c r="D11" s="48">
        <f>SUM(D9:D9)</f>
        <v>6060</v>
      </c>
      <c r="E11" s="48">
        <f>SUM(E9)</f>
        <v>176</v>
      </c>
      <c r="F11" s="48"/>
      <c r="G11" s="48">
        <f>SUM(G9)</f>
        <v>6060</v>
      </c>
      <c r="H11" s="48">
        <f>SUM(H9)</f>
        <v>80.89</v>
      </c>
      <c r="I11" s="48">
        <v>0</v>
      </c>
      <c r="J11" s="48">
        <f>SUM(J9:J9)</f>
        <v>3000</v>
      </c>
      <c r="K11" s="74">
        <f>SUM(K9:K9)</f>
        <v>6140.89</v>
      </c>
      <c r="L11" s="73">
        <f>SUM(L9:L10)</f>
        <v>1446.46</v>
      </c>
      <c r="M11" s="73">
        <f>SUM(M9:M10)</f>
        <v>137.56334999999999</v>
      </c>
      <c r="N11" s="73">
        <f t="shared" ref="N11:P11" si="0">SUM(N9:N10)</f>
        <v>1584.0233499999999</v>
      </c>
      <c r="O11" s="73">
        <f t="shared" si="0"/>
        <v>7586.8666499999999</v>
      </c>
      <c r="P11" s="73">
        <f t="shared" si="0"/>
        <v>3086.8666499999999</v>
      </c>
    </row>
    <row r="12" spans="1:17" x14ac:dyDescent="0.25">
      <c r="M12" s="22"/>
      <c r="Q12" s="46">
        <f>P11+J11</f>
        <v>6086.8666499999999</v>
      </c>
    </row>
    <row r="13" spans="1:17" ht="13.8" thickBot="1" x14ac:dyDescent="0.3"/>
    <row r="14" spans="1:17" ht="16.2" thickBot="1" x14ac:dyDescent="0.35">
      <c r="B14" s="107" t="s">
        <v>37</v>
      </c>
      <c r="C14" s="107"/>
      <c r="D14" s="107"/>
      <c r="E14" s="107"/>
      <c r="F14" s="107"/>
      <c r="G14" s="107"/>
      <c r="H14" s="107"/>
      <c r="I14" s="107"/>
      <c r="J14" s="107"/>
      <c r="K14" s="107"/>
      <c r="L14" s="24">
        <v>0.22</v>
      </c>
      <c r="M14" s="53">
        <f>K9*22%+1320</f>
        <v>2670.9958000000001</v>
      </c>
      <c r="N14" s="51"/>
      <c r="O14" s="51"/>
    </row>
    <row r="15" spans="1:17" ht="15.6" x14ac:dyDescent="0.3">
      <c r="M15" s="49"/>
      <c r="O15" s="51"/>
      <c r="P15" s="51"/>
    </row>
    <row r="16" spans="1:17" ht="16.2" thickBot="1" x14ac:dyDescent="0.35">
      <c r="N16" s="52"/>
      <c r="O16" s="51"/>
      <c r="P16" s="51"/>
    </row>
    <row r="17" spans="2:15" ht="16.2" thickBot="1" x14ac:dyDescent="0.35">
      <c r="B17" s="107" t="s">
        <v>38</v>
      </c>
      <c r="C17" s="107"/>
      <c r="D17" s="107"/>
      <c r="E17" s="107"/>
      <c r="F17" s="107"/>
      <c r="G17" s="107"/>
      <c r="H17" s="107"/>
      <c r="I17" s="107"/>
      <c r="J17" s="107"/>
      <c r="K17" s="107"/>
      <c r="M17" s="72">
        <f>N11+M14</f>
        <v>4255.0191500000001</v>
      </c>
      <c r="N17" s="84" t="e">
        <f>'07-21'!M9-'07-21'!#REF!+'07-21'!N9-'07-21'!#REF!+'07-21'!M13-1320</f>
        <v>#REF!</v>
      </c>
      <c r="O17" s="85" t="e">
        <f>M17+N17</f>
        <v>#REF!</v>
      </c>
    </row>
  </sheetData>
  <mergeCells count="19">
    <mergeCell ref="B14:K14"/>
    <mergeCell ref="B17:K17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7"/>
  <sheetViews>
    <sheetView topLeftCell="G1" zoomScale="90" zoomScaleNormal="90" workbookViewId="0">
      <selection activeCell="A4" sqref="A4"/>
    </sheetView>
  </sheetViews>
  <sheetFormatPr defaultRowHeight="13.2" x14ac:dyDescent="0.25"/>
  <cols>
    <col min="1" max="1" width="3.44140625" customWidth="1"/>
    <col min="2" max="2" width="15.109375" customWidth="1"/>
    <col min="3" max="3" width="13.5546875" customWidth="1"/>
    <col min="4" max="7" width="10.6640625" customWidth="1"/>
    <col min="8" max="8" width="8.21875" customWidth="1"/>
    <col min="9" max="9" width="7.6640625" customWidth="1"/>
    <col min="10" max="10" width="10.109375" customWidth="1"/>
    <col min="11" max="11" width="8.6640625" customWidth="1"/>
    <col min="12" max="12" width="9.88671875" customWidth="1"/>
    <col min="13" max="13" width="12.44140625" customWidth="1"/>
    <col min="14" max="14" width="9.5546875" customWidth="1"/>
    <col min="15" max="15" width="8.44140625" customWidth="1"/>
    <col min="16" max="16" width="10.5546875" customWidth="1"/>
    <col min="17" max="17" width="10.44140625" customWidth="1"/>
    <col min="18" max="18" width="9.33203125" bestFit="1" customWidth="1"/>
  </cols>
  <sheetData>
    <row r="2" spans="1:17" ht="40.5" customHeight="1" x14ac:dyDescent="0.4">
      <c r="B2" s="23"/>
    </row>
    <row r="3" spans="1:17" ht="20.399999999999999" x14ac:dyDescent="0.35">
      <c r="A3" s="103" t="s">
        <v>91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</row>
    <row r="4" spans="1:17" ht="20.399999999999999" x14ac:dyDescent="0.35">
      <c r="B4" s="1"/>
      <c r="C4" s="1"/>
    </row>
    <row r="5" spans="1:17" ht="15.75" customHeight="1" x14ac:dyDescent="0.25"/>
    <row r="6" spans="1:17" ht="15.75" customHeight="1" x14ac:dyDescent="0.25">
      <c r="E6">
        <v>159</v>
      </c>
    </row>
    <row r="7" spans="1:17" ht="15.75" customHeight="1" x14ac:dyDescent="0.25">
      <c r="A7" s="104" t="s">
        <v>0</v>
      </c>
      <c r="B7" s="104" t="s">
        <v>1</v>
      </c>
      <c r="C7" s="104" t="s">
        <v>6</v>
      </c>
      <c r="D7" s="104" t="s">
        <v>2</v>
      </c>
      <c r="E7" s="105" t="s">
        <v>62</v>
      </c>
      <c r="F7" s="105" t="s">
        <v>65</v>
      </c>
      <c r="G7" s="105" t="s">
        <v>33</v>
      </c>
      <c r="H7" s="104" t="s">
        <v>88</v>
      </c>
      <c r="I7" s="104" t="s">
        <v>44</v>
      </c>
      <c r="J7" s="104" t="s">
        <v>39</v>
      </c>
      <c r="K7" s="108" t="s">
        <v>66</v>
      </c>
      <c r="L7" s="104" t="s">
        <v>36</v>
      </c>
      <c r="M7" s="105" t="s">
        <v>42</v>
      </c>
      <c r="N7" s="104" t="s">
        <v>34</v>
      </c>
      <c r="O7" s="104" t="s">
        <v>35</v>
      </c>
      <c r="P7" s="104" t="s">
        <v>40</v>
      </c>
    </row>
    <row r="8" spans="1:17" ht="64.5" customHeight="1" x14ac:dyDescent="0.25">
      <c r="A8" s="104"/>
      <c r="B8" s="104"/>
      <c r="C8" s="104"/>
      <c r="D8" s="104"/>
      <c r="E8" s="106"/>
      <c r="F8" s="106"/>
      <c r="G8" s="106"/>
      <c r="H8" s="104"/>
      <c r="I8" s="104"/>
      <c r="J8" s="104"/>
      <c r="K8" s="108"/>
      <c r="L8" s="104"/>
      <c r="M8" s="106"/>
      <c r="N8" s="104"/>
      <c r="O8" s="104"/>
      <c r="P8" s="104"/>
    </row>
    <row r="9" spans="1:17" ht="41.25" customHeight="1" x14ac:dyDescent="0.25">
      <c r="A9" s="2">
        <v>1</v>
      </c>
      <c r="B9" s="75" t="s">
        <v>68</v>
      </c>
      <c r="C9" s="2">
        <v>3371314500</v>
      </c>
      <c r="D9" s="3">
        <v>6060</v>
      </c>
      <c r="E9" s="3">
        <v>159</v>
      </c>
      <c r="F9" s="3">
        <v>1</v>
      </c>
      <c r="G9" s="3">
        <f>D9/E6*E9</f>
        <v>6060.0000000000009</v>
      </c>
      <c r="H9" s="3">
        <v>80.89</v>
      </c>
      <c r="I9" s="3">
        <v>0</v>
      </c>
      <c r="J9" s="3">
        <v>3000</v>
      </c>
      <c r="K9" s="25">
        <f>G9+H9+I9</f>
        <v>6140.8900000000012</v>
      </c>
      <c r="L9" s="3">
        <f>ROUND((K9)*18/100,2)</f>
        <v>1105.3599999999999</v>
      </c>
      <c r="M9" s="3">
        <f>K9*0.015</f>
        <v>92.113350000000011</v>
      </c>
      <c r="N9" s="3">
        <f>L9+M9</f>
        <v>1197.47335</v>
      </c>
      <c r="O9" s="3">
        <f>K9-N9</f>
        <v>4943.416650000001</v>
      </c>
      <c r="P9" s="3">
        <f>O9-J9</f>
        <v>1943.416650000001</v>
      </c>
    </row>
    <row r="10" spans="1:17" ht="41.25" customHeight="1" x14ac:dyDescent="0.25">
      <c r="A10" s="2">
        <v>1</v>
      </c>
      <c r="B10" s="75" t="s">
        <v>92</v>
      </c>
      <c r="C10" s="2">
        <v>3268013166</v>
      </c>
      <c r="D10" s="3">
        <v>6060</v>
      </c>
      <c r="E10" s="3">
        <v>79.5</v>
      </c>
      <c r="F10" s="3">
        <v>0.5</v>
      </c>
      <c r="G10" s="3">
        <f>D10/E6*E10</f>
        <v>3030.0000000000005</v>
      </c>
      <c r="H10" s="3">
        <v>0</v>
      </c>
      <c r="I10" s="3">
        <v>0</v>
      </c>
      <c r="J10" s="3">
        <v>1500</v>
      </c>
      <c r="K10" s="25">
        <f>G10+H10+I10</f>
        <v>3030.0000000000005</v>
      </c>
      <c r="L10" s="3">
        <f>ROUND((K10-1135)*18/100,2)</f>
        <v>341.1</v>
      </c>
      <c r="M10" s="3">
        <f>K10*0.015</f>
        <v>45.45</v>
      </c>
      <c r="N10" s="3">
        <f>L10+M10</f>
        <v>386.55</v>
      </c>
      <c r="O10" s="3">
        <f>K10-N10</f>
        <v>2643.4500000000003</v>
      </c>
      <c r="P10" s="3">
        <f>O10-J10</f>
        <v>1143.4500000000003</v>
      </c>
    </row>
    <row r="11" spans="1:17" ht="27.75" customHeight="1" x14ac:dyDescent="0.25">
      <c r="A11" s="2"/>
      <c r="B11" s="47" t="s">
        <v>3</v>
      </c>
      <c r="C11" s="47"/>
      <c r="D11" s="48">
        <f>SUM(D9:D9)</f>
        <v>6060</v>
      </c>
      <c r="E11" s="48">
        <f>SUM(E9)</f>
        <v>159</v>
      </c>
      <c r="F11" s="48"/>
      <c r="G11" s="48">
        <f>SUM(G9)</f>
        <v>6060.0000000000009</v>
      </c>
      <c r="H11" s="48">
        <f>SUM(H9)</f>
        <v>80.89</v>
      </c>
      <c r="I11" s="48">
        <v>0</v>
      </c>
      <c r="J11" s="48">
        <f>SUM(J9:J9)</f>
        <v>3000</v>
      </c>
      <c r="K11" s="74">
        <f>SUM(K9:K9)</f>
        <v>6140.8900000000012</v>
      </c>
      <c r="L11" s="73">
        <f>SUM(L9:L10)</f>
        <v>1446.46</v>
      </c>
      <c r="M11" s="73">
        <f>SUM(M9:M10)</f>
        <v>137.56335000000001</v>
      </c>
      <c r="N11" s="73">
        <f t="shared" ref="N11:P11" si="0">SUM(N9:N10)</f>
        <v>1584.0233499999999</v>
      </c>
      <c r="O11" s="73">
        <f t="shared" si="0"/>
        <v>7586.8666500000018</v>
      </c>
      <c r="P11" s="73">
        <f t="shared" si="0"/>
        <v>3086.8666500000013</v>
      </c>
    </row>
    <row r="12" spans="1:17" x14ac:dyDescent="0.25">
      <c r="M12" s="22"/>
      <c r="Q12" s="46">
        <f>P11+J11</f>
        <v>6086.8666500000018</v>
      </c>
    </row>
    <row r="13" spans="1:17" ht="13.8" thickBot="1" x14ac:dyDescent="0.3"/>
    <row r="14" spans="1:17" ht="16.2" thickBot="1" x14ac:dyDescent="0.35">
      <c r="B14" s="107" t="s">
        <v>37</v>
      </c>
      <c r="C14" s="107"/>
      <c r="D14" s="107"/>
      <c r="E14" s="107"/>
      <c r="F14" s="107"/>
      <c r="G14" s="107"/>
      <c r="H14" s="107"/>
      <c r="I14" s="107"/>
      <c r="J14" s="107"/>
      <c r="K14" s="107"/>
      <c r="L14" s="24">
        <v>0.22</v>
      </c>
      <c r="M14" s="53">
        <f>K9*22%+1320</f>
        <v>2670.9958000000006</v>
      </c>
      <c r="N14" s="51"/>
      <c r="O14" s="51"/>
    </row>
    <row r="15" spans="1:17" ht="15.6" x14ac:dyDescent="0.3">
      <c r="M15" s="49"/>
      <c r="O15" s="51"/>
      <c r="P15" s="51"/>
    </row>
    <row r="16" spans="1:17" ht="16.2" thickBot="1" x14ac:dyDescent="0.35">
      <c r="N16" s="52"/>
      <c r="O16" s="51"/>
      <c r="P16" s="51"/>
    </row>
    <row r="17" spans="2:15" ht="16.2" thickBot="1" x14ac:dyDescent="0.35">
      <c r="B17" s="107" t="s">
        <v>38</v>
      </c>
      <c r="C17" s="107"/>
      <c r="D17" s="107"/>
      <c r="E17" s="107"/>
      <c r="F17" s="107"/>
      <c r="G17" s="107"/>
      <c r="H17" s="107"/>
      <c r="I17" s="107"/>
      <c r="J17" s="107"/>
      <c r="K17" s="107"/>
      <c r="M17" s="72">
        <f>N11+M14</f>
        <v>4255.0191500000001</v>
      </c>
      <c r="N17" s="84" t="e">
        <f>'07-21'!M9-'07-21'!#REF!+'07-21'!N9-'07-21'!#REF!+'07-21'!M13-1320</f>
        <v>#REF!</v>
      </c>
      <c r="O17" s="85" t="e">
        <f>M17+N17</f>
        <v>#REF!</v>
      </c>
    </row>
  </sheetData>
  <mergeCells count="19">
    <mergeCell ref="B14:K14"/>
    <mergeCell ref="B17:K17"/>
    <mergeCell ref="J7:J8"/>
    <mergeCell ref="K7:K8"/>
    <mergeCell ref="L7:L8"/>
    <mergeCell ref="A3:Q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P7:P8"/>
    <mergeCell ref="M7:M8"/>
    <mergeCell ref="N7:N8"/>
    <mergeCell ref="O7:O8"/>
  </mergeCells>
  <pageMargins left="0.39370078740157483" right="0" top="0" bottom="0.39370078740157483" header="0.51181102362204722" footer="0.51181102362204722"/>
  <pageSetup paperSize="9" scale="8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25</vt:i4>
      </vt:variant>
    </vt:vector>
  </HeadingPairs>
  <TitlesOfParts>
    <vt:vector size="25" baseType="lpstr">
      <vt:lpstr>12</vt:lpstr>
      <vt:lpstr>11</vt:lpstr>
      <vt:lpstr>10</vt:lpstr>
      <vt:lpstr>09</vt:lpstr>
      <vt:lpstr>08</vt:lpstr>
      <vt:lpstr>07</vt:lpstr>
      <vt:lpstr>12-21 </vt:lpstr>
      <vt:lpstr>11-21 </vt:lpstr>
      <vt:lpstr>10-21</vt:lpstr>
      <vt:lpstr>09-21 </vt:lpstr>
      <vt:lpstr>08-21 </vt:lpstr>
      <vt:lpstr>07-21</vt:lpstr>
      <vt:lpstr>06</vt:lpstr>
      <vt:lpstr>05</vt:lpstr>
      <vt:lpstr>04</vt:lpstr>
      <vt:lpstr>03</vt:lpstr>
      <vt:lpstr>02</vt:lpstr>
      <vt:lpstr>01</vt:lpstr>
      <vt:lpstr>пд1 зп (2)</vt:lpstr>
      <vt:lpstr>пд1 зп</vt:lpstr>
      <vt:lpstr>пд2 зп</vt:lpstr>
      <vt:lpstr>пд1 аванс</vt:lpstr>
      <vt:lpstr>пд2 аванс</vt:lpstr>
      <vt:lpstr>Звірка21</vt:lpstr>
      <vt:lpstr>звірка</vt:lpstr>
    </vt:vector>
  </TitlesOfParts>
  <Company>Европрибор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Юра</dc:creator>
  <cp:lastModifiedBy>Nastia</cp:lastModifiedBy>
  <cp:lastPrinted>2021-12-03T10:16:47Z</cp:lastPrinted>
  <dcterms:created xsi:type="dcterms:W3CDTF">2002-10-10T07:52:59Z</dcterms:created>
  <dcterms:modified xsi:type="dcterms:W3CDTF">2021-12-15T13:02:49Z</dcterms:modified>
</cp:coreProperties>
</file>